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bootcamp/01_Excel_Homework/"/>
    </mc:Choice>
  </mc:AlternateContent>
  <xr:revisionPtr revIDLastSave="0" documentId="13_ncr:1_{24CDF687-E896-1C49-80B1-65AF29CD3883}" xr6:coauthVersionLast="43" xr6:coauthVersionMax="43" xr10:uidLastSave="{00000000-0000-0000-0000-000000000000}"/>
  <bookViews>
    <workbookView xWindow="2500" yWindow="460" windowWidth="28720" windowHeight="19540" activeTab="4" xr2:uid="{00000000-000D-0000-FFFF-FFFF00000000}"/>
  </bookViews>
  <sheets>
    <sheet name="Kickstarters" sheetId="13" r:id="rId1"/>
    <sheet name="Bonus" sheetId="15" r:id="rId2"/>
    <sheet name="pvt-category" sheetId="8" r:id="rId3"/>
    <sheet name="pvt-country-category" sheetId="9" r:id="rId4"/>
    <sheet name="pvt-subcategory" sheetId="10" r:id="rId5"/>
    <sheet name="pvt-category-month" sheetId="14" r:id="rId6"/>
    <sheet name="Outcome-backers" sheetId="19" r:id="rId7"/>
    <sheet name="Regression-pledged and backers" sheetId="18" r:id="rId8"/>
  </sheet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" i="19" l="1"/>
  <c r="J6" i="19"/>
  <c r="J7" i="19"/>
  <c r="J8" i="19"/>
  <c r="J10" i="19"/>
  <c r="J9" i="19"/>
  <c r="H9" i="19"/>
  <c r="K37" i="15" l="1"/>
  <c r="F16" i="15"/>
  <c r="I16" i="15" l="1"/>
  <c r="G16" i="15"/>
  <c r="H16" i="15"/>
  <c r="E15" i="15"/>
  <c r="C15" i="15" l="1"/>
  <c r="D15" i="15"/>
  <c r="B15" i="15"/>
  <c r="D10" i="15"/>
  <c r="B34" i="15"/>
  <c r="B22" i="15"/>
  <c r="H4" i="15"/>
  <c r="H5" i="15"/>
  <c r="H6" i="15"/>
  <c r="H7" i="15"/>
  <c r="H8" i="15"/>
  <c r="H9" i="15"/>
  <c r="H11" i="15"/>
  <c r="H12" i="15"/>
  <c r="H13" i="15"/>
  <c r="H14" i="15"/>
  <c r="G4" i="15"/>
  <c r="G5" i="15"/>
  <c r="G6" i="15"/>
  <c r="G7" i="15"/>
  <c r="G8" i="15"/>
  <c r="G9" i="15"/>
  <c r="G11" i="15"/>
  <c r="G12" i="15"/>
  <c r="G13" i="15"/>
  <c r="G14" i="15"/>
  <c r="G3" i="15"/>
  <c r="H3" i="15"/>
  <c r="F3" i="15"/>
  <c r="F14" i="15"/>
  <c r="F4" i="15"/>
  <c r="F5" i="15"/>
  <c r="F6" i="15"/>
  <c r="F7" i="15"/>
  <c r="F8" i="15"/>
  <c r="F9" i="15"/>
  <c r="F11" i="15"/>
  <c r="F12" i="15"/>
  <c r="F13" i="15"/>
  <c r="E3" i="15"/>
  <c r="E4" i="15"/>
  <c r="E5" i="15"/>
  <c r="E6" i="15"/>
  <c r="E7" i="15"/>
  <c r="E8" i="15"/>
  <c r="E9" i="15"/>
  <c r="E11" i="15"/>
  <c r="E12" i="15"/>
  <c r="E13" i="15"/>
  <c r="E14" i="15"/>
  <c r="B33" i="15"/>
  <c r="B32" i="15"/>
  <c r="B31" i="15"/>
  <c r="B30" i="15"/>
  <c r="B29" i="15"/>
  <c r="B28" i="15"/>
  <c r="B27" i="15"/>
  <c r="B26" i="15"/>
  <c r="B25" i="15"/>
  <c r="B24" i="15"/>
  <c r="B23" i="15"/>
  <c r="D4" i="15"/>
  <c r="D5" i="15"/>
  <c r="D6" i="15"/>
  <c r="D7" i="15"/>
  <c r="D8" i="15"/>
  <c r="D9" i="15"/>
  <c r="D11" i="15"/>
  <c r="D12" i="15"/>
  <c r="D13" i="15"/>
  <c r="D14" i="15"/>
  <c r="D3" i="15"/>
  <c r="C14" i="15"/>
  <c r="C13" i="15"/>
  <c r="C12" i="15"/>
  <c r="C11" i="15"/>
  <c r="C10" i="15"/>
  <c r="C9" i="15"/>
  <c r="C8" i="15"/>
  <c r="C7" i="15"/>
  <c r="C6" i="15"/>
  <c r="C5" i="15"/>
  <c r="C4" i="15"/>
  <c r="C3" i="15"/>
  <c r="B3" i="15"/>
  <c r="E10" i="15" l="1"/>
  <c r="B14" i="15"/>
  <c r="B13" i="15"/>
  <c r="B12" i="15"/>
  <c r="B11" i="15"/>
  <c r="B10" i="15"/>
  <c r="B9" i="15"/>
  <c r="B8" i="15"/>
  <c r="B7" i="15"/>
  <c r="B6" i="15"/>
  <c r="B5" i="15"/>
  <c r="B4" i="15"/>
  <c r="I10" i="19"/>
  <c r="H10" i="19"/>
  <c r="I9" i="19"/>
  <c r="I8" i="19"/>
  <c r="I7" i="19"/>
  <c r="I6" i="19"/>
  <c r="I5" i="19"/>
  <c r="H8" i="19"/>
  <c r="H7" i="19"/>
  <c r="H6" i="19"/>
  <c r="H5" i="19"/>
  <c r="F10" i="15" l="1"/>
  <c r="G10" i="15"/>
  <c r="H10" i="15"/>
  <c r="T3377" i="13" l="1"/>
  <c r="U3377" i="13" s="1"/>
  <c r="S3377" i="13"/>
  <c r="V3377" i="13" s="1"/>
  <c r="R3377" i="13"/>
  <c r="Q3377" i="13"/>
  <c r="P3377" i="13"/>
  <c r="O3377" i="13"/>
  <c r="T2933" i="13"/>
  <c r="U2933" i="13" s="1"/>
  <c r="S2933" i="13"/>
  <c r="V2933" i="13" s="1"/>
  <c r="R2933" i="13"/>
  <c r="Q2933" i="13"/>
  <c r="P2933" i="13"/>
  <c r="O2933" i="13"/>
  <c r="T2738" i="13"/>
  <c r="U2738" i="13" s="1"/>
  <c r="S2738" i="13"/>
  <c r="V2738" i="13" s="1"/>
  <c r="R2738" i="13"/>
  <c r="Q2738" i="13"/>
  <c r="P2738" i="13"/>
  <c r="O2738" i="13"/>
  <c r="T4020" i="13"/>
  <c r="U4020" i="13" s="1"/>
  <c r="S4020" i="13"/>
  <c r="V4020" i="13" s="1"/>
  <c r="R4020" i="13"/>
  <c r="Q4020" i="13"/>
  <c r="P4020" i="13"/>
  <c r="O4020" i="13"/>
  <c r="T3942" i="13"/>
  <c r="U3942" i="13" s="1"/>
  <c r="S3942" i="13"/>
  <c r="V3942" i="13" s="1"/>
  <c r="R3942" i="13"/>
  <c r="Q3942" i="13"/>
  <c r="P3942" i="13"/>
  <c r="O3942" i="13"/>
  <c r="T2737" i="13"/>
  <c r="U2737" i="13" s="1"/>
  <c r="S2737" i="13"/>
  <c r="V2737" i="13" s="1"/>
  <c r="R2737" i="13"/>
  <c r="Q2737" i="13"/>
  <c r="P2737" i="13"/>
  <c r="O2737" i="13"/>
  <c r="T3186" i="13"/>
  <c r="U3186" i="13" s="1"/>
  <c r="S3186" i="13"/>
  <c r="V3186" i="13" s="1"/>
  <c r="R3186" i="13"/>
  <c r="Q3186" i="13"/>
  <c r="P3186" i="13"/>
  <c r="O3186" i="13"/>
  <c r="T2229" i="13"/>
  <c r="U2229" i="13" s="1"/>
  <c r="S2229" i="13"/>
  <c r="V2229" i="13" s="1"/>
  <c r="R2229" i="13"/>
  <c r="Q2229" i="13"/>
  <c r="P2229" i="13"/>
  <c r="O2229" i="13"/>
  <c r="T576" i="13"/>
  <c r="U576" i="13" s="1"/>
  <c r="S576" i="13"/>
  <c r="V576" i="13" s="1"/>
  <c r="R576" i="13"/>
  <c r="Q576" i="13"/>
  <c r="P576" i="13"/>
  <c r="O576" i="13"/>
  <c r="T2736" i="13"/>
  <c r="U2736" i="13" s="1"/>
  <c r="S2736" i="13"/>
  <c r="V2736" i="13" s="1"/>
  <c r="R2736" i="13"/>
  <c r="Q2736" i="13"/>
  <c r="P2736" i="13"/>
  <c r="O2736" i="13"/>
  <c r="T3654" i="13"/>
  <c r="U3654" i="13" s="1"/>
  <c r="S3654" i="13"/>
  <c r="V3654" i="13" s="1"/>
  <c r="R3654" i="13"/>
  <c r="Q3654" i="13"/>
  <c r="P3654" i="13"/>
  <c r="O3654" i="13"/>
  <c r="T3941" i="13"/>
  <c r="U3941" i="13" s="1"/>
  <c r="S3941" i="13"/>
  <c r="V3941" i="13" s="1"/>
  <c r="R3941" i="13"/>
  <c r="Q3941" i="13"/>
  <c r="P3941" i="13"/>
  <c r="O3941" i="13"/>
  <c r="T3807" i="13"/>
  <c r="U3807" i="13" s="1"/>
  <c r="S3807" i="13"/>
  <c r="V3807" i="13" s="1"/>
  <c r="R3807" i="13"/>
  <c r="Q3807" i="13"/>
  <c r="P3807" i="13"/>
  <c r="O3807" i="13"/>
  <c r="T4022" i="13"/>
  <c r="U4022" i="13" s="1"/>
  <c r="S4022" i="13"/>
  <c r="V4022" i="13" s="1"/>
  <c r="R4022" i="13"/>
  <c r="Q4022" i="13"/>
  <c r="P4022" i="13"/>
  <c r="O4022" i="13"/>
  <c r="T2272" i="13"/>
  <c r="U2272" i="13" s="1"/>
  <c r="S2272" i="13"/>
  <c r="V2272" i="13" s="1"/>
  <c r="R2272" i="13"/>
  <c r="Q2272" i="13"/>
  <c r="P2272" i="13"/>
  <c r="O2272" i="13"/>
  <c r="T278" i="13"/>
  <c r="U278" i="13" s="1"/>
  <c r="S278" i="13"/>
  <c r="V278" i="13" s="1"/>
  <c r="R278" i="13"/>
  <c r="Q278" i="13"/>
  <c r="P278" i="13"/>
  <c r="O278" i="13"/>
  <c r="T1507" i="13"/>
  <c r="U1507" i="13" s="1"/>
  <c r="S1507" i="13"/>
  <c r="V1507" i="13" s="1"/>
  <c r="R1507" i="13"/>
  <c r="Q1507" i="13"/>
  <c r="P1507" i="13"/>
  <c r="O1507" i="13"/>
  <c r="T2498" i="13"/>
  <c r="U2498" i="13" s="1"/>
  <c r="S2498" i="13"/>
  <c r="V2498" i="13" s="1"/>
  <c r="R2498" i="13"/>
  <c r="Q2498" i="13"/>
  <c r="P2498" i="13"/>
  <c r="O2498" i="13"/>
  <c r="T654" i="13"/>
  <c r="U654" i="13" s="1"/>
  <c r="S654" i="13"/>
  <c r="V654" i="13" s="1"/>
  <c r="R654" i="13"/>
  <c r="Q654" i="13"/>
  <c r="P654" i="13"/>
  <c r="O654" i="13"/>
  <c r="T3185" i="13"/>
  <c r="U3185" i="13" s="1"/>
  <c r="S3185" i="13"/>
  <c r="V3185" i="13" s="1"/>
  <c r="R3185" i="13"/>
  <c r="Q3185" i="13"/>
  <c r="P3185" i="13"/>
  <c r="O3185" i="13"/>
  <c r="T2932" i="13"/>
  <c r="U2932" i="13" s="1"/>
  <c r="S2932" i="13"/>
  <c r="V2932" i="13" s="1"/>
  <c r="R2932" i="13"/>
  <c r="Q2932" i="13"/>
  <c r="P2932" i="13"/>
  <c r="O2932" i="13"/>
  <c r="T154" i="13"/>
  <c r="U154" i="13" s="1"/>
  <c r="S154" i="13"/>
  <c r="V154" i="13" s="1"/>
  <c r="R154" i="13"/>
  <c r="Q154" i="13"/>
  <c r="P154" i="13"/>
  <c r="O154" i="13"/>
  <c r="T3232" i="13"/>
  <c r="U3232" i="13" s="1"/>
  <c r="S3232" i="13"/>
  <c r="V3232" i="13" s="1"/>
  <c r="R3232" i="13"/>
  <c r="Q3232" i="13"/>
  <c r="P3232" i="13"/>
  <c r="O3232" i="13"/>
  <c r="T3653" i="13"/>
  <c r="U3653" i="13" s="1"/>
  <c r="S3653" i="13"/>
  <c r="V3653" i="13" s="1"/>
  <c r="R3653" i="13"/>
  <c r="Q3653" i="13"/>
  <c r="P3653" i="13"/>
  <c r="O3653" i="13"/>
  <c r="T2228" i="13"/>
  <c r="U2228" i="13" s="1"/>
  <c r="S2228" i="13"/>
  <c r="V2228" i="13" s="1"/>
  <c r="R2228" i="13"/>
  <c r="Q2228" i="13"/>
  <c r="P2228" i="13"/>
  <c r="O2228" i="13"/>
  <c r="T3184" i="13"/>
  <c r="U3184" i="13" s="1"/>
  <c r="S3184" i="13"/>
  <c r="V3184" i="13" s="1"/>
  <c r="R3184" i="13"/>
  <c r="Q3184" i="13"/>
  <c r="P3184" i="13"/>
  <c r="O3184" i="13"/>
  <c r="T1516" i="13"/>
  <c r="U1516" i="13" s="1"/>
  <c r="S1516" i="13"/>
  <c r="V1516" i="13" s="1"/>
  <c r="R1516" i="13"/>
  <c r="Q1516" i="13"/>
  <c r="P1516" i="13"/>
  <c r="O1516" i="13"/>
  <c r="T3652" i="13"/>
  <c r="U3652" i="13" s="1"/>
  <c r="S3652" i="13"/>
  <c r="V3652" i="13" s="1"/>
  <c r="R3652" i="13"/>
  <c r="Q3652" i="13"/>
  <c r="P3652" i="13"/>
  <c r="O3652" i="13"/>
  <c r="T2497" i="13"/>
  <c r="U2497" i="13" s="1"/>
  <c r="S2497" i="13"/>
  <c r="V2497" i="13" s="1"/>
  <c r="R2497" i="13"/>
  <c r="Q2497" i="13"/>
  <c r="P2497" i="13"/>
  <c r="O2497" i="13"/>
  <c r="T2735" i="13"/>
  <c r="U2735" i="13" s="1"/>
  <c r="S2735" i="13"/>
  <c r="V2735" i="13" s="1"/>
  <c r="R2735" i="13"/>
  <c r="Q2735" i="13"/>
  <c r="P2735" i="13"/>
  <c r="O2735" i="13"/>
  <c r="T2496" i="13"/>
  <c r="U2496" i="13" s="1"/>
  <c r="S2496" i="13"/>
  <c r="V2496" i="13" s="1"/>
  <c r="R2496" i="13"/>
  <c r="Q2496" i="13"/>
  <c r="P2496" i="13"/>
  <c r="O2496" i="13"/>
  <c r="T4075" i="13"/>
  <c r="U4075" i="13" s="1"/>
  <c r="S4075" i="13"/>
  <c r="V4075" i="13" s="1"/>
  <c r="R4075" i="13"/>
  <c r="Q4075" i="13"/>
  <c r="P4075" i="13"/>
  <c r="O4075" i="13"/>
  <c r="T2949" i="13"/>
  <c r="U2949" i="13" s="1"/>
  <c r="S2949" i="13"/>
  <c r="V2949" i="13" s="1"/>
  <c r="R2949" i="13"/>
  <c r="Q2949" i="13"/>
  <c r="P2949" i="13"/>
  <c r="O2949" i="13"/>
  <c r="T2734" i="13"/>
  <c r="U2734" i="13" s="1"/>
  <c r="S2734" i="13"/>
  <c r="V2734" i="13" s="1"/>
  <c r="R2734" i="13"/>
  <c r="Q2734" i="13"/>
  <c r="P2734" i="13"/>
  <c r="O2734" i="13"/>
  <c r="T2733" i="13"/>
  <c r="U2733" i="13" s="1"/>
  <c r="S2733" i="13"/>
  <c r="V2733" i="13" s="1"/>
  <c r="R2733" i="13"/>
  <c r="Q2733" i="13"/>
  <c r="P2733" i="13"/>
  <c r="O2733" i="13"/>
  <c r="T4046" i="13"/>
  <c r="U4046" i="13" s="1"/>
  <c r="S4046" i="13"/>
  <c r="V4046" i="13" s="1"/>
  <c r="R4046" i="13"/>
  <c r="Q4046" i="13"/>
  <c r="P4046" i="13"/>
  <c r="O4046" i="13"/>
  <c r="T1146" i="13"/>
  <c r="U1146" i="13" s="1"/>
  <c r="S1146" i="13"/>
  <c r="V1146" i="13" s="1"/>
  <c r="R1146" i="13"/>
  <c r="Q1146" i="13"/>
  <c r="P1146" i="13"/>
  <c r="O1146" i="13"/>
  <c r="T3761" i="13"/>
  <c r="U3761" i="13" s="1"/>
  <c r="S3761" i="13"/>
  <c r="V3761" i="13" s="1"/>
  <c r="R3761" i="13"/>
  <c r="Q3761" i="13"/>
  <c r="P3761" i="13"/>
  <c r="O3761" i="13"/>
  <c r="T3183" i="13"/>
  <c r="U3183" i="13" s="1"/>
  <c r="S3183" i="13"/>
  <c r="V3183" i="13" s="1"/>
  <c r="R3183" i="13"/>
  <c r="Q3183" i="13"/>
  <c r="P3183" i="13"/>
  <c r="O3183" i="13"/>
  <c r="T2766" i="13"/>
  <c r="U2766" i="13" s="1"/>
  <c r="S2766" i="13"/>
  <c r="V2766" i="13" s="1"/>
  <c r="R2766" i="13"/>
  <c r="Q2766" i="13"/>
  <c r="P2766" i="13"/>
  <c r="O2766" i="13"/>
  <c r="T2495" i="13"/>
  <c r="U2495" i="13" s="1"/>
  <c r="S2495" i="13"/>
  <c r="V2495" i="13" s="1"/>
  <c r="R2495" i="13"/>
  <c r="Q2495" i="13"/>
  <c r="P2495" i="13"/>
  <c r="O2495" i="13"/>
  <c r="T3651" i="13"/>
  <c r="U3651" i="13" s="1"/>
  <c r="S3651" i="13"/>
  <c r="V3651" i="13" s="1"/>
  <c r="R3651" i="13"/>
  <c r="Q3651" i="13"/>
  <c r="P3651" i="13"/>
  <c r="O3651" i="13"/>
  <c r="T941" i="13"/>
  <c r="U941" i="13" s="1"/>
  <c r="S941" i="13"/>
  <c r="V941" i="13" s="1"/>
  <c r="R941" i="13"/>
  <c r="Q941" i="13"/>
  <c r="P941" i="13"/>
  <c r="O941" i="13"/>
  <c r="T3650" i="13"/>
  <c r="U3650" i="13" s="1"/>
  <c r="S3650" i="13"/>
  <c r="V3650" i="13" s="1"/>
  <c r="R3650" i="13"/>
  <c r="Q3650" i="13"/>
  <c r="P3650" i="13"/>
  <c r="O3650" i="13"/>
  <c r="T3405" i="13"/>
  <c r="U3405" i="13" s="1"/>
  <c r="S3405" i="13"/>
  <c r="V3405" i="13" s="1"/>
  <c r="R3405" i="13"/>
  <c r="Q3405" i="13"/>
  <c r="P3405" i="13"/>
  <c r="O3405" i="13"/>
  <c r="T2499" i="13"/>
  <c r="U2499" i="13" s="1"/>
  <c r="S2499" i="13"/>
  <c r="V2499" i="13" s="1"/>
  <c r="R2499" i="13"/>
  <c r="Q2499" i="13"/>
  <c r="P2499" i="13"/>
  <c r="O2499" i="13"/>
  <c r="T2227" i="13"/>
  <c r="U2227" i="13" s="1"/>
  <c r="S2227" i="13"/>
  <c r="V2227" i="13" s="1"/>
  <c r="R2227" i="13"/>
  <c r="Q2227" i="13"/>
  <c r="P2227" i="13"/>
  <c r="O2227" i="13"/>
  <c r="T1145" i="13"/>
  <c r="U1145" i="13" s="1"/>
  <c r="S1145" i="13"/>
  <c r="V1145" i="13" s="1"/>
  <c r="R1145" i="13"/>
  <c r="Q1145" i="13"/>
  <c r="P1145" i="13"/>
  <c r="O1145" i="13"/>
  <c r="T2396" i="13"/>
  <c r="U2396" i="13" s="1"/>
  <c r="S2396" i="13"/>
  <c r="V2396" i="13" s="1"/>
  <c r="R2396" i="13"/>
  <c r="Q2396" i="13"/>
  <c r="P2396" i="13"/>
  <c r="O2396" i="13"/>
  <c r="T3182" i="13"/>
  <c r="U3182" i="13" s="1"/>
  <c r="S3182" i="13"/>
  <c r="V3182" i="13" s="1"/>
  <c r="R3182" i="13"/>
  <c r="Q3182" i="13"/>
  <c r="P3182" i="13"/>
  <c r="O3182" i="13"/>
  <c r="T1525" i="13"/>
  <c r="U1525" i="13" s="1"/>
  <c r="S1525" i="13"/>
  <c r="V1525" i="13" s="1"/>
  <c r="R1525" i="13"/>
  <c r="Q1525" i="13"/>
  <c r="P1525" i="13"/>
  <c r="O1525" i="13"/>
  <c r="T940" i="13"/>
  <c r="U940" i="13" s="1"/>
  <c r="S940" i="13"/>
  <c r="V940" i="13" s="1"/>
  <c r="R940" i="13"/>
  <c r="Q940" i="13"/>
  <c r="P940" i="13"/>
  <c r="O940" i="13"/>
  <c r="T3820" i="13"/>
  <c r="U3820" i="13" s="1"/>
  <c r="S3820" i="13"/>
  <c r="V3820" i="13" s="1"/>
  <c r="R3820" i="13"/>
  <c r="Q3820" i="13"/>
  <c r="P3820" i="13"/>
  <c r="O3820" i="13"/>
  <c r="T1506" i="13"/>
  <c r="U1506" i="13" s="1"/>
  <c r="S1506" i="13"/>
  <c r="V1506" i="13" s="1"/>
  <c r="R1506" i="13"/>
  <c r="Q1506" i="13"/>
  <c r="P1506" i="13"/>
  <c r="O1506" i="13"/>
  <c r="T1505" i="13"/>
  <c r="U1505" i="13" s="1"/>
  <c r="S1505" i="13"/>
  <c r="V1505" i="13" s="1"/>
  <c r="R1505" i="13"/>
  <c r="Q1505" i="13"/>
  <c r="P1505" i="13"/>
  <c r="O1505" i="13"/>
  <c r="T2413" i="13"/>
  <c r="U2413" i="13" s="1"/>
  <c r="S2413" i="13"/>
  <c r="V2413" i="13" s="1"/>
  <c r="R2413" i="13"/>
  <c r="Q2413" i="13"/>
  <c r="P2413" i="13"/>
  <c r="O2413" i="13"/>
  <c r="T2494" i="13"/>
  <c r="U2494" i="13" s="1"/>
  <c r="S2494" i="13"/>
  <c r="V2494" i="13" s="1"/>
  <c r="R2494" i="13"/>
  <c r="Q2494" i="13"/>
  <c r="P2494" i="13"/>
  <c r="O2494" i="13"/>
  <c r="T3376" i="13"/>
  <c r="U3376" i="13" s="1"/>
  <c r="S3376" i="13"/>
  <c r="V3376" i="13" s="1"/>
  <c r="R3376" i="13"/>
  <c r="Q3376" i="13"/>
  <c r="P3376" i="13"/>
  <c r="O3376" i="13"/>
  <c r="T2226" i="13"/>
  <c r="U2226" i="13" s="1"/>
  <c r="S2226" i="13"/>
  <c r="V2226" i="13" s="1"/>
  <c r="R2226" i="13"/>
  <c r="Q2226" i="13"/>
  <c r="P2226" i="13"/>
  <c r="O2226" i="13"/>
  <c r="T1553" i="13"/>
  <c r="U1553" i="13" s="1"/>
  <c r="S1553" i="13"/>
  <c r="V1553" i="13" s="1"/>
  <c r="R1553" i="13"/>
  <c r="Q1553" i="13"/>
  <c r="P1553" i="13"/>
  <c r="O1553" i="13"/>
  <c r="T3940" i="13"/>
  <c r="U3940" i="13" s="1"/>
  <c r="S3940" i="13"/>
  <c r="V3940" i="13" s="1"/>
  <c r="R3940" i="13"/>
  <c r="Q3940" i="13"/>
  <c r="P3940" i="13"/>
  <c r="O3940" i="13"/>
  <c r="T2732" i="13"/>
  <c r="U2732" i="13" s="1"/>
  <c r="S2732" i="13"/>
  <c r="V2732" i="13" s="1"/>
  <c r="R2732" i="13"/>
  <c r="Q2732" i="13"/>
  <c r="P2732" i="13"/>
  <c r="O2732" i="13"/>
  <c r="T3939" i="13"/>
  <c r="U3939" i="13" s="1"/>
  <c r="S3939" i="13"/>
  <c r="V3939" i="13" s="1"/>
  <c r="R3939" i="13"/>
  <c r="Q3939" i="13"/>
  <c r="P3939" i="13"/>
  <c r="O3939" i="13"/>
  <c r="T3375" i="13"/>
  <c r="U3375" i="13" s="1"/>
  <c r="S3375" i="13"/>
  <c r="V3375" i="13" s="1"/>
  <c r="R3375" i="13"/>
  <c r="Q3375" i="13"/>
  <c r="P3375" i="13"/>
  <c r="O3375" i="13"/>
  <c r="T939" i="13"/>
  <c r="U939" i="13" s="1"/>
  <c r="S939" i="13"/>
  <c r="V939" i="13" s="1"/>
  <c r="R939" i="13"/>
  <c r="Q939" i="13"/>
  <c r="P939" i="13"/>
  <c r="O939" i="13"/>
  <c r="T998" i="13"/>
  <c r="U998" i="13" s="1"/>
  <c r="S998" i="13"/>
  <c r="V998" i="13" s="1"/>
  <c r="R998" i="13"/>
  <c r="Q998" i="13"/>
  <c r="P998" i="13"/>
  <c r="O998" i="13"/>
  <c r="T2225" i="13"/>
  <c r="U2225" i="13" s="1"/>
  <c r="S2225" i="13"/>
  <c r="V2225" i="13" s="1"/>
  <c r="R2225" i="13"/>
  <c r="Q2225" i="13"/>
  <c r="P2225" i="13"/>
  <c r="O2225" i="13"/>
  <c r="T1887" i="13"/>
  <c r="U1887" i="13" s="1"/>
  <c r="S1887" i="13"/>
  <c r="V1887" i="13" s="1"/>
  <c r="R1887" i="13"/>
  <c r="Q1887" i="13"/>
  <c r="P1887" i="13"/>
  <c r="O1887" i="13"/>
  <c r="T2224" i="13"/>
  <c r="U2224" i="13" s="1"/>
  <c r="S2224" i="13"/>
  <c r="V2224" i="13" s="1"/>
  <c r="R2224" i="13"/>
  <c r="Q2224" i="13"/>
  <c r="P2224" i="13"/>
  <c r="O2224" i="13"/>
  <c r="T3806" i="13"/>
  <c r="U3806" i="13" s="1"/>
  <c r="S3806" i="13"/>
  <c r="V3806" i="13" s="1"/>
  <c r="R3806" i="13"/>
  <c r="Q3806" i="13"/>
  <c r="P3806" i="13"/>
  <c r="O3806" i="13"/>
  <c r="T4019" i="13"/>
  <c r="U4019" i="13" s="1"/>
  <c r="S4019" i="13"/>
  <c r="V4019" i="13" s="1"/>
  <c r="R4019" i="13"/>
  <c r="Q4019" i="13"/>
  <c r="P4019" i="13"/>
  <c r="O4019" i="13"/>
  <c r="T1504" i="13"/>
  <c r="U1504" i="13" s="1"/>
  <c r="S1504" i="13"/>
  <c r="V1504" i="13" s="1"/>
  <c r="R1504" i="13"/>
  <c r="Q1504" i="13"/>
  <c r="P1504" i="13"/>
  <c r="O1504" i="13"/>
  <c r="T2223" i="13"/>
  <c r="U2223" i="13" s="1"/>
  <c r="S2223" i="13"/>
  <c r="V2223" i="13" s="1"/>
  <c r="R2223" i="13"/>
  <c r="Q2223" i="13"/>
  <c r="P2223" i="13"/>
  <c r="O2223" i="13"/>
  <c r="T1661" i="13"/>
  <c r="U1661" i="13" s="1"/>
  <c r="S1661" i="13"/>
  <c r="V1661" i="13" s="1"/>
  <c r="R1661" i="13"/>
  <c r="Q1661" i="13"/>
  <c r="P1661" i="13"/>
  <c r="O1661" i="13"/>
  <c r="T3938" i="13"/>
  <c r="U3938" i="13" s="1"/>
  <c r="S3938" i="13"/>
  <c r="V3938" i="13" s="1"/>
  <c r="R3938" i="13"/>
  <c r="Q3938" i="13"/>
  <c r="P3938" i="13"/>
  <c r="O3938" i="13"/>
  <c r="T2931" i="13"/>
  <c r="U2931" i="13" s="1"/>
  <c r="S2931" i="13"/>
  <c r="V2931" i="13" s="1"/>
  <c r="R2931" i="13"/>
  <c r="Q2931" i="13"/>
  <c r="P2931" i="13"/>
  <c r="O2931" i="13"/>
  <c r="T3760" i="13"/>
  <c r="U3760" i="13" s="1"/>
  <c r="S3760" i="13"/>
  <c r="V3760" i="13" s="1"/>
  <c r="R3760" i="13"/>
  <c r="Q3760" i="13"/>
  <c r="P3760" i="13"/>
  <c r="O3760" i="13"/>
  <c r="T1879" i="13"/>
  <c r="U1879" i="13" s="1"/>
  <c r="S1879" i="13"/>
  <c r="V1879" i="13" s="1"/>
  <c r="R1879" i="13"/>
  <c r="Q1879" i="13"/>
  <c r="P1879" i="13"/>
  <c r="O1879" i="13"/>
  <c r="T1503" i="13"/>
  <c r="U1503" i="13" s="1"/>
  <c r="S1503" i="13"/>
  <c r="V1503" i="13" s="1"/>
  <c r="R1503" i="13"/>
  <c r="Q1503" i="13"/>
  <c r="P1503" i="13"/>
  <c r="O1503" i="13"/>
  <c r="T1167" i="13"/>
  <c r="U1167" i="13" s="1"/>
  <c r="S1167" i="13"/>
  <c r="V1167" i="13" s="1"/>
  <c r="R1167" i="13"/>
  <c r="Q1167" i="13"/>
  <c r="P1167" i="13"/>
  <c r="O1167" i="13"/>
  <c r="T800" i="13"/>
  <c r="U800" i="13" s="1"/>
  <c r="S800" i="13"/>
  <c r="V800" i="13" s="1"/>
  <c r="R800" i="13"/>
  <c r="Q800" i="13"/>
  <c r="P800" i="13"/>
  <c r="O800" i="13"/>
  <c r="T1795" i="13"/>
  <c r="U1795" i="13" s="1"/>
  <c r="S1795" i="13"/>
  <c r="V1795" i="13" s="1"/>
  <c r="R1795" i="13"/>
  <c r="Q1795" i="13"/>
  <c r="P1795" i="13"/>
  <c r="O1795" i="13"/>
  <c r="T2222" i="13"/>
  <c r="U2222" i="13" s="1"/>
  <c r="S2222" i="13"/>
  <c r="V2222" i="13" s="1"/>
  <c r="R2222" i="13"/>
  <c r="Q2222" i="13"/>
  <c r="P2222" i="13"/>
  <c r="O2222" i="13"/>
  <c r="T2930" i="13"/>
  <c r="U2930" i="13" s="1"/>
  <c r="S2930" i="13"/>
  <c r="V2930" i="13" s="1"/>
  <c r="R2930" i="13"/>
  <c r="Q2930" i="13"/>
  <c r="P2930" i="13"/>
  <c r="O2930" i="13"/>
  <c r="T938" i="13"/>
  <c r="U938" i="13" s="1"/>
  <c r="S938" i="13"/>
  <c r="V938" i="13" s="1"/>
  <c r="R938" i="13"/>
  <c r="Q938" i="13"/>
  <c r="P938" i="13"/>
  <c r="O938" i="13"/>
  <c r="T3181" i="13"/>
  <c r="U3181" i="13" s="1"/>
  <c r="S3181" i="13"/>
  <c r="V3181" i="13" s="1"/>
  <c r="R3181" i="13"/>
  <c r="Q3181" i="13"/>
  <c r="P3181" i="13"/>
  <c r="O3181" i="13"/>
  <c r="T2731" i="13"/>
  <c r="U2731" i="13" s="1"/>
  <c r="S2731" i="13"/>
  <c r="V2731" i="13" s="1"/>
  <c r="R2731" i="13"/>
  <c r="Q2731" i="13"/>
  <c r="P2731" i="13"/>
  <c r="O2731" i="13"/>
  <c r="T2395" i="13"/>
  <c r="U2395" i="13" s="1"/>
  <c r="S2395" i="13"/>
  <c r="V2395" i="13" s="1"/>
  <c r="R2395" i="13"/>
  <c r="Q2395" i="13"/>
  <c r="P2395" i="13"/>
  <c r="O2395" i="13"/>
  <c r="T2221" i="13"/>
  <c r="U2221" i="13" s="1"/>
  <c r="S2221" i="13"/>
  <c r="V2221" i="13" s="1"/>
  <c r="R2221" i="13"/>
  <c r="Q2221" i="13"/>
  <c r="P2221" i="13"/>
  <c r="O2221" i="13"/>
  <c r="T3707" i="13"/>
  <c r="U3707" i="13" s="1"/>
  <c r="S3707" i="13"/>
  <c r="V3707" i="13" s="1"/>
  <c r="R3707" i="13"/>
  <c r="Q3707" i="13"/>
  <c r="P3707" i="13"/>
  <c r="O3707" i="13"/>
  <c r="T1763" i="13"/>
  <c r="U1763" i="13" s="1"/>
  <c r="S1763" i="13"/>
  <c r="V1763" i="13" s="1"/>
  <c r="R1763" i="13"/>
  <c r="Q1763" i="13"/>
  <c r="P1763" i="13"/>
  <c r="O1763" i="13"/>
  <c r="T982" i="13"/>
  <c r="U982" i="13" s="1"/>
  <c r="S982" i="13"/>
  <c r="V982" i="13" s="1"/>
  <c r="R982" i="13"/>
  <c r="Q982" i="13"/>
  <c r="P982" i="13"/>
  <c r="O982" i="13"/>
  <c r="T1144" i="13"/>
  <c r="U1144" i="13" s="1"/>
  <c r="S1144" i="13"/>
  <c r="V1144" i="13" s="1"/>
  <c r="R1144" i="13"/>
  <c r="Q1144" i="13"/>
  <c r="P1144" i="13"/>
  <c r="O1144" i="13"/>
  <c r="T3805" i="13"/>
  <c r="U3805" i="13" s="1"/>
  <c r="S3805" i="13"/>
  <c r="V3805" i="13" s="1"/>
  <c r="R3805" i="13"/>
  <c r="Q3805" i="13"/>
  <c r="P3805" i="13"/>
  <c r="O3805" i="13"/>
  <c r="T2493" i="13"/>
  <c r="U2493" i="13" s="1"/>
  <c r="S2493" i="13"/>
  <c r="V2493" i="13" s="1"/>
  <c r="R2493" i="13"/>
  <c r="Q2493" i="13"/>
  <c r="P2493" i="13"/>
  <c r="O2493" i="13"/>
  <c r="T3374" i="13"/>
  <c r="U3374" i="13" s="1"/>
  <c r="S3374" i="13"/>
  <c r="V3374" i="13" s="1"/>
  <c r="R3374" i="13"/>
  <c r="Q3374" i="13"/>
  <c r="P3374" i="13"/>
  <c r="O3374" i="13"/>
  <c r="T1502" i="13"/>
  <c r="U1502" i="13" s="1"/>
  <c r="S1502" i="13"/>
  <c r="V1502" i="13" s="1"/>
  <c r="R1502" i="13"/>
  <c r="Q1502" i="13"/>
  <c r="P1502" i="13"/>
  <c r="O1502" i="13"/>
  <c r="T3937" i="13"/>
  <c r="U3937" i="13" s="1"/>
  <c r="S3937" i="13"/>
  <c r="V3937" i="13" s="1"/>
  <c r="R3937" i="13"/>
  <c r="Q3937" i="13"/>
  <c r="P3937" i="13"/>
  <c r="O3937" i="13"/>
  <c r="T1762" i="13"/>
  <c r="U1762" i="13" s="1"/>
  <c r="S1762" i="13"/>
  <c r="V1762" i="13" s="1"/>
  <c r="R1762" i="13"/>
  <c r="Q1762" i="13"/>
  <c r="P1762" i="13"/>
  <c r="O1762" i="13"/>
  <c r="T1549" i="13"/>
  <c r="U1549" i="13" s="1"/>
  <c r="S1549" i="13"/>
  <c r="V1549" i="13" s="1"/>
  <c r="R1549" i="13"/>
  <c r="Q1549" i="13"/>
  <c r="P1549" i="13"/>
  <c r="O1549" i="13"/>
  <c r="T3180" i="13"/>
  <c r="U3180" i="13" s="1"/>
  <c r="S3180" i="13"/>
  <c r="V3180" i="13" s="1"/>
  <c r="R3180" i="13"/>
  <c r="Q3180" i="13"/>
  <c r="P3180" i="13"/>
  <c r="O3180" i="13"/>
  <c r="T3808" i="13"/>
  <c r="U3808" i="13" s="1"/>
  <c r="S3808" i="13"/>
  <c r="V3808" i="13" s="1"/>
  <c r="R3808" i="13"/>
  <c r="Q3808" i="13"/>
  <c r="P3808" i="13"/>
  <c r="O3808" i="13"/>
  <c r="T4045" i="13"/>
  <c r="U4045" i="13" s="1"/>
  <c r="S4045" i="13"/>
  <c r="V4045" i="13" s="1"/>
  <c r="R4045" i="13"/>
  <c r="Q4045" i="13"/>
  <c r="P4045" i="13"/>
  <c r="O4045" i="13"/>
  <c r="T1719" i="13"/>
  <c r="U1719" i="13" s="1"/>
  <c r="S1719" i="13"/>
  <c r="V1719" i="13" s="1"/>
  <c r="R1719" i="13"/>
  <c r="Q1719" i="13"/>
  <c r="P1719" i="13"/>
  <c r="O1719" i="13"/>
  <c r="T3190" i="13"/>
  <c r="U3190" i="13" s="1"/>
  <c r="S3190" i="13"/>
  <c r="V3190" i="13" s="1"/>
  <c r="R3190" i="13"/>
  <c r="Q3190" i="13"/>
  <c r="P3190" i="13"/>
  <c r="O3190" i="13"/>
  <c r="T3649" i="13"/>
  <c r="U3649" i="13" s="1"/>
  <c r="S3649" i="13"/>
  <c r="V3649" i="13" s="1"/>
  <c r="R3649" i="13"/>
  <c r="Q3649" i="13"/>
  <c r="P3649" i="13"/>
  <c r="O3649" i="13"/>
  <c r="T3179" i="13"/>
  <c r="U3179" i="13" s="1"/>
  <c r="S3179" i="13"/>
  <c r="V3179" i="13" s="1"/>
  <c r="R3179" i="13"/>
  <c r="Q3179" i="13"/>
  <c r="P3179" i="13"/>
  <c r="O3179" i="13"/>
  <c r="T653" i="13"/>
  <c r="U653" i="13" s="1"/>
  <c r="S653" i="13"/>
  <c r="V653" i="13" s="1"/>
  <c r="R653" i="13"/>
  <c r="Q653" i="13"/>
  <c r="P653" i="13"/>
  <c r="O653" i="13"/>
  <c r="T2730" i="13"/>
  <c r="U2730" i="13" s="1"/>
  <c r="S2730" i="13"/>
  <c r="V2730" i="13" s="1"/>
  <c r="R2730" i="13"/>
  <c r="Q2730" i="13"/>
  <c r="P2730" i="13"/>
  <c r="O2730" i="13"/>
  <c r="T3936" i="13"/>
  <c r="U3936" i="13" s="1"/>
  <c r="S3936" i="13"/>
  <c r="V3936" i="13" s="1"/>
  <c r="R3936" i="13"/>
  <c r="Q3936" i="13"/>
  <c r="P3936" i="13"/>
  <c r="O3936" i="13"/>
  <c r="T3178" i="13"/>
  <c r="U3178" i="13" s="1"/>
  <c r="S3178" i="13"/>
  <c r="V3178" i="13" s="1"/>
  <c r="R3178" i="13"/>
  <c r="Q3178" i="13"/>
  <c r="P3178" i="13"/>
  <c r="O3178" i="13"/>
  <c r="T3404" i="13"/>
  <c r="U3404" i="13" s="1"/>
  <c r="S3404" i="13"/>
  <c r="V3404" i="13" s="1"/>
  <c r="R3404" i="13"/>
  <c r="Q3404" i="13"/>
  <c r="P3404" i="13"/>
  <c r="O3404" i="13"/>
  <c r="T3447" i="13"/>
  <c r="U3447" i="13" s="1"/>
  <c r="S3447" i="13"/>
  <c r="V3447" i="13" s="1"/>
  <c r="R3447" i="13"/>
  <c r="Q3447" i="13"/>
  <c r="P3447" i="13"/>
  <c r="O3447" i="13"/>
  <c r="T1660" i="13"/>
  <c r="U1660" i="13" s="1"/>
  <c r="S1660" i="13"/>
  <c r="V1660" i="13" s="1"/>
  <c r="R1660" i="13"/>
  <c r="Q1660" i="13"/>
  <c r="P1660" i="13"/>
  <c r="O1660" i="13"/>
  <c r="T1761" i="13"/>
  <c r="U1761" i="13" s="1"/>
  <c r="S1761" i="13"/>
  <c r="V1761" i="13" s="1"/>
  <c r="R1761" i="13"/>
  <c r="Q1761" i="13"/>
  <c r="P1761" i="13"/>
  <c r="O1761" i="13"/>
  <c r="T3403" i="13"/>
  <c r="U3403" i="13" s="1"/>
  <c r="S3403" i="13"/>
  <c r="V3403" i="13" s="1"/>
  <c r="R3403" i="13"/>
  <c r="Q3403" i="13"/>
  <c r="P3403" i="13"/>
  <c r="O3403" i="13"/>
  <c r="T2729" i="13"/>
  <c r="U2729" i="13" s="1"/>
  <c r="S2729" i="13"/>
  <c r="V2729" i="13" s="1"/>
  <c r="R2729" i="13"/>
  <c r="Q2729" i="13"/>
  <c r="P2729" i="13"/>
  <c r="O2729" i="13"/>
  <c r="T2728" i="13"/>
  <c r="U2728" i="13" s="1"/>
  <c r="S2728" i="13"/>
  <c r="V2728" i="13" s="1"/>
  <c r="R2728" i="13"/>
  <c r="Q2728" i="13"/>
  <c r="P2728" i="13"/>
  <c r="O2728" i="13"/>
  <c r="T4064" i="13"/>
  <c r="U4064" i="13" s="1"/>
  <c r="S4064" i="13"/>
  <c r="V4064" i="13" s="1"/>
  <c r="R4064" i="13"/>
  <c r="Q4064" i="13"/>
  <c r="P4064" i="13"/>
  <c r="O4064" i="13"/>
  <c r="T3177" i="13"/>
  <c r="U3177" i="13" s="1"/>
  <c r="S3177" i="13"/>
  <c r="V3177" i="13" s="1"/>
  <c r="R3177" i="13"/>
  <c r="Q3177" i="13"/>
  <c r="P3177" i="13"/>
  <c r="O3177" i="13"/>
  <c r="T450" i="13"/>
  <c r="U450" i="13" s="1"/>
  <c r="S450" i="13"/>
  <c r="V450" i="13" s="1"/>
  <c r="R450" i="13"/>
  <c r="Q450" i="13"/>
  <c r="P450" i="13"/>
  <c r="O450" i="13"/>
  <c r="T1501" i="13"/>
  <c r="U1501" i="13" s="1"/>
  <c r="S1501" i="13"/>
  <c r="V1501" i="13" s="1"/>
  <c r="R1501" i="13"/>
  <c r="Q1501" i="13"/>
  <c r="P1501" i="13"/>
  <c r="O1501" i="13"/>
  <c r="T3935" i="13"/>
  <c r="U3935" i="13" s="1"/>
  <c r="S3935" i="13"/>
  <c r="V3935" i="13" s="1"/>
  <c r="R3935" i="13"/>
  <c r="Q3935" i="13"/>
  <c r="P3935" i="13"/>
  <c r="O3935" i="13"/>
  <c r="T3225" i="13"/>
  <c r="U3225" i="13" s="1"/>
  <c r="S3225" i="13"/>
  <c r="V3225" i="13" s="1"/>
  <c r="R3225" i="13"/>
  <c r="Q3225" i="13"/>
  <c r="P3225" i="13"/>
  <c r="O3225" i="13"/>
  <c r="T2727" i="13"/>
  <c r="U2727" i="13" s="1"/>
  <c r="S2727" i="13"/>
  <c r="V2727" i="13" s="1"/>
  <c r="R2727" i="13"/>
  <c r="Q2727" i="13"/>
  <c r="P2727" i="13"/>
  <c r="O2727" i="13"/>
  <c r="T3373" i="13"/>
  <c r="U3373" i="13" s="1"/>
  <c r="S3373" i="13"/>
  <c r="V3373" i="13" s="1"/>
  <c r="R3373" i="13"/>
  <c r="Q3373" i="13"/>
  <c r="P3373" i="13"/>
  <c r="O3373" i="13"/>
  <c r="T3970" i="13"/>
  <c r="U3970" i="13" s="1"/>
  <c r="S3970" i="13"/>
  <c r="V3970" i="13" s="1"/>
  <c r="R3970" i="13"/>
  <c r="Q3970" i="13"/>
  <c r="P3970" i="13"/>
  <c r="O3970" i="13"/>
  <c r="T2220" i="13"/>
  <c r="U2220" i="13" s="1"/>
  <c r="S2220" i="13"/>
  <c r="V2220" i="13" s="1"/>
  <c r="R2220" i="13"/>
  <c r="Q2220" i="13"/>
  <c r="P2220" i="13"/>
  <c r="O2220" i="13"/>
  <c r="T3176" i="13"/>
  <c r="U3176" i="13" s="1"/>
  <c r="S3176" i="13"/>
  <c r="V3176" i="13" s="1"/>
  <c r="R3176" i="13"/>
  <c r="Q3176" i="13"/>
  <c r="P3176" i="13"/>
  <c r="O3176" i="13"/>
  <c r="T3372" i="13"/>
  <c r="U3372" i="13" s="1"/>
  <c r="S3372" i="13"/>
  <c r="V3372" i="13" s="1"/>
  <c r="R3372" i="13"/>
  <c r="Q3372" i="13"/>
  <c r="P3372" i="13"/>
  <c r="O3372" i="13"/>
  <c r="T1265" i="13"/>
  <c r="U1265" i="13" s="1"/>
  <c r="S1265" i="13"/>
  <c r="V1265" i="13" s="1"/>
  <c r="R1265" i="13"/>
  <c r="Q1265" i="13"/>
  <c r="P1265" i="13"/>
  <c r="O1265" i="13"/>
  <c r="T3680" i="13"/>
  <c r="U3680" i="13" s="1"/>
  <c r="S3680" i="13"/>
  <c r="V3680" i="13" s="1"/>
  <c r="R3680" i="13"/>
  <c r="Q3680" i="13"/>
  <c r="P3680" i="13"/>
  <c r="O3680" i="13"/>
  <c r="T652" i="13"/>
  <c r="U652" i="13" s="1"/>
  <c r="S652" i="13"/>
  <c r="V652" i="13" s="1"/>
  <c r="R652" i="13"/>
  <c r="Q652" i="13"/>
  <c r="P652" i="13"/>
  <c r="O652" i="13"/>
  <c r="T2929" i="13"/>
  <c r="U2929" i="13" s="1"/>
  <c r="S2929" i="13"/>
  <c r="V2929" i="13" s="1"/>
  <c r="R2929" i="13"/>
  <c r="Q2929" i="13"/>
  <c r="P2929" i="13"/>
  <c r="O2929" i="13"/>
  <c r="T1878" i="13"/>
  <c r="U1878" i="13" s="1"/>
  <c r="S1878" i="13"/>
  <c r="V1878" i="13" s="1"/>
  <c r="R1878" i="13"/>
  <c r="Q1878" i="13"/>
  <c r="P1878" i="13"/>
  <c r="O1878" i="13"/>
  <c r="T3175" i="13"/>
  <c r="U3175" i="13" s="1"/>
  <c r="S3175" i="13"/>
  <c r="V3175" i="13" s="1"/>
  <c r="R3175" i="13"/>
  <c r="Q3175" i="13"/>
  <c r="P3175" i="13"/>
  <c r="O3175" i="13"/>
  <c r="T233" i="13"/>
  <c r="U233" i="13" s="1"/>
  <c r="S233" i="13"/>
  <c r="V233" i="13" s="1"/>
  <c r="R233" i="13"/>
  <c r="Q233" i="13"/>
  <c r="P233" i="13"/>
  <c r="O233" i="13"/>
  <c r="T3394" i="13"/>
  <c r="U3394" i="13" s="1"/>
  <c r="S3394" i="13"/>
  <c r="V3394" i="13" s="1"/>
  <c r="R3394" i="13"/>
  <c r="Q3394" i="13"/>
  <c r="P3394" i="13"/>
  <c r="O3394" i="13"/>
  <c r="T3762" i="13"/>
  <c r="U3762" i="13" s="1"/>
  <c r="S3762" i="13"/>
  <c r="V3762" i="13" s="1"/>
  <c r="R3762" i="13"/>
  <c r="Q3762" i="13"/>
  <c r="P3762" i="13"/>
  <c r="O3762" i="13"/>
  <c r="T3648" i="13"/>
  <c r="U3648" i="13" s="1"/>
  <c r="S3648" i="13"/>
  <c r="V3648" i="13" s="1"/>
  <c r="R3648" i="13"/>
  <c r="Q3648" i="13"/>
  <c r="P3648" i="13"/>
  <c r="O3648" i="13"/>
  <c r="T2219" i="13"/>
  <c r="U2219" i="13" s="1"/>
  <c r="S2219" i="13"/>
  <c r="V2219" i="13" s="1"/>
  <c r="R2219" i="13"/>
  <c r="Q2219" i="13"/>
  <c r="P2219" i="13"/>
  <c r="O2219" i="13"/>
  <c r="T3647" i="13"/>
  <c r="U3647" i="13" s="1"/>
  <c r="S3647" i="13"/>
  <c r="V3647" i="13" s="1"/>
  <c r="R3647" i="13"/>
  <c r="Q3647" i="13"/>
  <c r="P3647" i="13"/>
  <c r="O3647" i="13"/>
  <c r="T1165" i="13"/>
  <c r="U1165" i="13" s="1"/>
  <c r="S1165" i="13"/>
  <c r="V1165" i="13" s="1"/>
  <c r="R1165" i="13"/>
  <c r="Q1165" i="13"/>
  <c r="P1165" i="13"/>
  <c r="O1165" i="13"/>
  <c r="T1143" i="13"/>
  <c r="U1143" i="13" s="1"/>
  <c r="S1143" i="13"/>
  <c r="V1143" i="13" s="1"/>
  <c r="R1143" i="13"/>
  <c r="Q1143" i="13"/>
  <c r="P1143" i="13"/>
  <c r="O1143" i="13"/>
  <c r="T2748" i="13"/>
  <c r="U2748" i="13" s="1"/>
  <c r="S2748" i="13"/>
  <c r="V2748" i="13" s="1"/>
  <c r="R2748" i="13"/>
  <c r="Q2748" i="13"/>
  <c r="P2748" i="13"/>
  <c r="O2748" i="13"/>
  <c r="T2218" i="13"/>
  <c r="U2218" i="13" s="1"/>
  <c r="S2218" i="13"/>
  <c r="V2218" i="13" s="1"/>
  <c r="R2218" i="13"/>
  <c r="Q2218" i="13"/>
  <c r="P2218" i="13"/>
  <c r="O2218" i="13"/>
  <c r="T3220" i="13"/>
  <c r="U3220" i="13" s="1"/>
  <c r="S3220" i="13"/>
  <c r="V3220" i="13" s="1"/>
  <c r="R3220" i="13"/>
  <c r="Q3220" i="13"/>
  <c r="P3220" i="13"/>
  <c r="O3220" i="13"/>
  <c r="T1716" i="13"/>
  <c r="U1716" i="13" s="1"/>
  <c r="S1716" i="13"/>
  <c r="V1716" i="13" s="1"/>
  <c r="R1716" i="13"/>
  <c r="Q1716" i="13"/>
  <c r="P1716" i="13"/>
  <c r="O1716" i="13"/>
  <c r="T3174" i="13"/>
  <c r="U3174" i="13" s="1"/>
  <c r="S3174" i="13"/>
  <c r="V3174" i="13" s="1"/>
  <c r="R3174" i="13"/>
  <c r="Q3174" i="13"/>
  <c r="P3174" i="13"/>
  <c r="O3174" i="13"/>
  <c r="T3173" i="13"/>
  <c r="U3173" i="13" s="1"/>
  <c r="S3173" i="13"/>
  <c r="V3173" i="13" s="1"/>
  <c r="R3173" i="13"/>
  <c r="Q3173" i="13"/>
  <c r="P3173" i="13"/>
  <c r="O3173" i="13"/>
  <c r="T1500" i="13"/>
  <c r="U1500" i="13" s="1"/>
  <c r="S1500" i="13"/>
  <c r="V1500" i="13" s="1"/>
  <c r="R1500" i="13"/>
  <c r="Q1500" i="13"/>
  <c r="P1500" i="13"/>
  <c r="O1500" i="13"/>
  <c r="T3382" i="13"/>
  <c r="U3382" i="13" s="1"/>
  <c r="S3382" i="13"/>
  <c r="V3382" i="13" s="1"/>
  <c r="R3382" i="13"/>
  <c r="Q3382" i="13"/>
  <c r="P3382" i="13"/>
  <c r="O3382" i="13"/>
  <c r="T2217" i="13"/>
  <c r="U2217" i="13" s="1"/>
  <c r="S2217" i="13"/>
  <c r="V2217" i="13" s="1"/>
  <c r="R2217" i="13"/>
  <c r="Q2217" i="13"/>
  <c r="P2217" i="13"/>
  <c r="O2217" i="13"/>
  <c r="T2726" i="13"/>
  <c r="U2726" i="13" s="1"/>
  <c r="S2726" i="13"/>
  <c r="V2726" i="13" s="1"/>
  <c r="R2726" i="13"/>
  <c r="Q2726" i="13"/>
  <c r="P2726" i="13"/>
  <c r="O2726" i="13"/>
  <c r="T3446" i="13"/>
  <c r="U3446" i="13" s="1"/>
  <c r="S3446" i="13"/>
  <c r="V3446" i="13" s="1"/>
  <c r="R3446" i="13"/>
  <c r="Q3446" i="13"/>
  <c r="P3446" i="13"/>
  <c r="O3446" i="13"/>
  <c r="T3172" i="13"/>
  <c r="U3172" i="13" s="1"/>
  <c r="S3172" i="13"/>
  <c r="V3172" i="13" s="1"/>
  <c r="R3172" i="13"/>
  <c r="Q3172" i="13"/>
  <c r="P3172" i="13"/>
  <c r="O3172" i="13"/>
  <c r="T665" i="13"/>
  <c r="U665" i="13" s="1"/>
  <c r="S665" i="13"/>
  <c r="V665" i="13" s="1"/>
  <c r="R665" i="13"/>
  <c r="Q665" i="13"/>
  <c r="P665" i="13"/>
  <c r="O665" i="13"/>
  <c r="T1923" i="13"/>
  <c r="U1923" i="13" s="1"/>
  <c r="S1923" i="13"/>
  <c r="V1923" i="13" s="1"/>
  <c r="R1923" i="13"/>
  <c r="Q1923" i="13"/>
  <c r="P1923" i="13"/>
  <c r="O1923" i="13"/>
  <c r="T3215" i="13"/>
  <c r="U3215" i="13" s="1"/>
  <c r="S3215" i="13"/>
  <c r="V3215" i="13" s="1"/>
  <c r="R3215" i="13"/>
  <c r="Q3215" i="13"/>
  <c r="P3215" i="13"/>
  <c r="O3215" i="13"/>
  <c r="T792" i="13"/>
  <c r="U792" i="13" s="1"/>
  <c r="S792" i="13"/>
  <c r="V792" i="13" s="1"/>
  <c r="R792" i="13"/>
  <c r="Q792" i="13"/>
  <c r="P792" i="13"/>
  <c r="O792" i="13"/>
  <c r="T983" i="13"/>
  <c r="U983" i="13" s="1"/>
  <c r="S983" i="13"/>
  <c r="V983" i="13" s="1"/>
  <c r="R983" i="13"/>
  <c r="Q983" i="13"/>
  <c r="P983" i="13"/>
  <c r="O983" i="13"/>
  <c r="T678" i="13"/>
  <c r="U678" i="13" s="1"/>
  <c r="S678" i="13"/>
  <c r="V678" i="13" s="1"/>
  <c r="R678" i="13"/>
  <c r="Q678" i="13"/>
  <c r="P678" i="13"/>
  <c r="O678" i="13"/>
  <c r="T96" i="13"/>
  <c r="U96" i="13" s="1"/>
  <c r="S96" i="13"/>
  <c r="V96" i="13" s="1"/>
  <c r="R96" i="13"/>
  <c r="Q96" i="13"/>
  <c r="P96" i="13"/>
  <c r="O96" i="13"/>
  <c r="T2394" i="13"/>
  <c r="U2394" i="13" s="1"/>
  <c r="S2394" i="13"/>
  <c r="V2394" i="13" s="1"/>
  <c r="R2394" i="13"/>
  <c r="Q2394" i="13"/>
  <c r="P2394" i="13"/>
  <c r="O2394" i="13"/>
  <c r="T1499" i="13"/>
  <c r="U1499" i="13" s="1"/>
  <c r="S1499" i="13"/>
  <c r="V1499" i="13" s="1"/>
  <c r="R1499" i="13"/>
  <c r="Q1499" i="13"/>
  <c r="P1499" i="13"/>
  <c r="O1499" i="13"/>
  <c r="T651" i="13"/>
  <c r="U651" i="13" s="1"/>
  <c r="S651" i="13"/>
  <c r="V651" i="13" s="1"/>
  <c r="R651" i="13"/>
  <c r="Q651" i="13"/>
  <c r="P651" i="13"/>
  <c r="O651" i="13"/>
  <c r="T2725" i="13"/>
  <c r="U2725" i="13" s="1"/>
  <c r="S2725" i="13"/>
  <c r="V2725" i="13" s="1"/>
  <c r="R2725" i="13"/>
  <c r="Q2725" i="13"/>
  <c r="P2725" i="13"/>
  <c r="O2725" i="13"/>
  <c r="T1877" i="13"/>
  <c r="U1877" i="13" s="1"/>
  <c r="S1877" i="13"/>
  <c r="V1877" i="13" s="1"/>
  <c r="R1877" i="13"/>
  <c r="Q1877" i="13"/>
  <c r="P1877" i="13"/>
  <c r="O1877" i="13"/>
  <c r="T3171" i="13"/>
  <c r="U3171" i="13" s="1"/>
  <c r="S3171" i="13"/>
  <c r="V3171" i="13" s="1"/>
  <c r="R3171" i="13"/>
  <c r="Q3171" i="13"/>
  <c r="P3171" i="13"/>
  <c r="O3171" i="13"/>
  <c r="T2216" i="13"/>
  <c r="U2216" i="13" s="1"/>
  <c r="S2216" i="13"/>
  <c r="V2216" i="13" s="1"/>
  <c r="R2216" i="13"/>
  <c r="Q2216" i="13"/>
  <c r="P2216" i="13"/>
  <c r="O2216" i="13"/>
  <c r="T2215" i="13"/>
  <c r="U2215" i="13" s="1"/>
  <c r="S2215" i="13"/>
  <c r="V2215" i="13" s="1"/>
  <c r="R2215" i="13"/>
  <c r="Q2215" i="13"/>
  <c r="P2215" i="13"/>
  <c r="O2215" i="13"/>
  <c r="T3445" i="13"/>
  <c r="U3445" i="13" s="1"/>
  <c r="S3445" i="13"/>
  <c r="V3445" i="13" s="1"/>
  <c r="R3445" i="13"/>
  <c r="Q3445" i="13"/>
  <c r="P3445" i="13"/>
  <c r="O3445" i="13"/>
  <c r="T1922" i="13"/>
  <c r="U1922" i="13" s="1"/>
  <c r="S1922" i="13"/>
  <c r="V1922" i="13" s="1"/>
  <c r="R1922" i="13"/>
  <c r="Q1922" i="13"/>
  <c r="P1922" i="13"/>
  <c r="O1922" i="13"/>
  <c r="T2214" i="13"/>
  <c r="U2214" i="13" s="1"/>
  <c r="S2214" i="13"/>
  <c r="V2214" i="13" s="1"/>
  <c r="R2214" i="13"/>
  <c r="Q2214" i="13"/>
  <c r="P2214" i="13"/>
  <c r="O2214" i="13"/>
  <c r="T2213" i="13"/>
  <c r="U2213" i="13" s="1"/>
  <c r="S2213" i="13"/>
  <c r="V2213" i="13" s="1"/>
  <c r="R2213" i="13"/>
  <c r="Q2213" i="13"/>
  <c r="P2213" i="13"/>
  <c r="O2213" i="13"/>
  <c r="T2525" i="13"/>
  <c r="U2525" i="13" s="1"/>
  <c r="S2525" i="13"/>
  <c r="V2525" i="13" s="1"/>
  <c r="R2525" i="13"/>
  <c r="Q2525" i="13"/>
  <c r="P2525" i="13"/>
  <c r="O2525" i="13"/>
  <c r="T2745" i="13"/>
  <c r="U2745" i="13" s="1"/>
  <c r="S2745" i="13"/>
  <c r="V2745" i="13" s="1"/>
  <c r="R2745" i="13"/>
  <c r="Q2745" i="13"/>
  <c r="P2745" i="13"/>
  <c r="O2745" i="13"/>
  <c r="T937" i="13"/>
  <c r="U937" i="13" s="1"/>
  <c r="S937" i="13"/>
  <c r="V937" i="13" s="1"/>
  <c r="R937" i="13"/>
  <c r="Q937" i="13"/>
  <c r="P937" i="13"/>
  <c r="O937" i="13"/>
  <c r="T2724" i="13"/>
  <c r="U2724" i="13" s="1"/>
  <c r="S2724" i="13"/>
  <c r="V2724" i="13" s="1"/>
  <c r="R2724" i="13"/>
  <c r="Q2724" i="13"/>
  <c r="P2724" i="13"/>
  <c r="O2724" i="13"/>
  <c r="T2212" i="13"/>
  <c r="U2212" i="13" s="1"/>
  <c r="S2212" i="13"/>
  <c r="V2212" i="13" s="1"/>
  <c r="R2212" i="13"/>
  <c r="Q2212" i="13"/>
  <c r="P2212" i="13"/>
  <c r="O2212" i="13"/>
  <c r="T1760" i="13"/>
  <c r="U1760" i="13" s="1"/>
  <c r="S1760" i="13"/>
  <c r="V1760" i="13" s="1"/>
  <c r="R1760" i="13"/>
  <c r="Q1760" i="13"/>
  <c r="P1760" i="13"/>
  <c r="O1760" i="13"/>
  <c r="T1256" i="13"/>
  <c r="U1256" i="13" s="1"/>
  <c r="S1256" i="13"/>
  <c r="V1256" i="13" s="1"/>
  <c r="R1256" i="13"/>
  <c r="Q1256" i="13"/>
  <c r="P1256" i="13"/>
  <c r="O1256" i="13"/>
  <c r="T1659" i="13"/>
  <c r="U1659" i="13" s="1"/>
  <c r="S1659" i="13"/>
  <c r="V1659" i="13" s="1"/>
  <c r="R1659" i="13"/>
  <c r="Q1659" i="13"/>
  <c r="P1659" i="13"/>
  <c r="O1659" i="13"/>
  <c r="T1498" i="13"/>
  <c r="U1498" i="13" s="1"/>
  <c r="S1498" i="13"/>
  <c r="V1498" i="13" s="1"/>
  <c r="R1498" i="13"/>
  <c r="Q1498" i="13"/>
  <c r="P1498" i="13"/>
  <c r="O1498" i="13"/>
  <c r="T936" i="13"/>
  <c r="U936" i="13" s="1"/>
  <c r="S936" i="13"/>
  <c r="V936" i="13" s="1"/>
  <c r="R936" i="13"/>
  <c r="Q936" i="13"/>
  <c r="P936" i="13"/>
  <c r="O936" i="13"/>
  <c r="T2211" i="13"/>
  <c r="U2211" i="13" s="1"/>
  <c r="S2211" i="13"/>
  <c r="V2211" i="13" s="1"/>
  <c r="R2211" i="13"/>
  <c r="Q2211" i="13"/>
  <c r="P2211" i="13"/>
  <c r="O2211" i="13"/>
  <c r="T2928" i="13"/>
  <c r="U2928" i="13" s="1"/>
  <c r="S2928" i="13"/>
  <c r="V2928" i="13" s="1"/>
  <c r="R2928" i="13"/>
  <c r="Q2928" i="13"/>
  <c r="P2928" i="13"/>
  <c r="O2928" i="13"/>
  <c r="T2210" i="13"/>
  <c r="U2210" i="13" s="1"/>
  <c r="S2210" i="13"/>
  <c r="V2210" i="13" s="1"/>
  <c r="R2210" i="13"/>
  <c r="Q2210" i="13"/>
  <c r="P2210" i="13"/>
  <c r="O2210" i="13"/>
  <c r="T4074" i="13"/>
  <c r="U4074" i="13" s="1"/>
  <c r="S4074" i="13"/>
  <c r="V4074" i="13" s="1"/>
  <c r="R4074" i="13"/>
  <c r="Q4074" i="13"/>
  <c r="P4074" i="13"/>
  <c r="O4074" i="13"/>
  <c r="T1142" i="13"/>
  <c r="U1142" i="13" s="1"/>
  <c r="S1142" i="13"/>
  <c r="V1142" i="13" s="1"/>
  <c r="R1142" i="13"/>
  <c r="Q1142" i="13"/>
  <c r="P1142" i="13"/>
  <c r="O1142" i="13"/>
  <c r="T1261" i="13"/>
  <c r="U1261" i="13" s="1"/>
  <c r="S1261" i="13"/>
  <c r="V1261" i="13" s="1"/>
  <c r="R1261" i="13"/>
  <c r="Q1261" i="13"/>
  <c r="P1261" i="13"/>
  <c r="O1261" i="13"/>
  <c r="T3739" i="13"/>
  <c r="U3739" i="13" s="1"/>
  <c r="S3739" i="13"/>
  <c r="V3739" i="13" s="1"/>
  <c r="R3739" i="13"/>
  <c r="Q3739" i="13"/>
  <c r="P3739" i="13"/>
  <c r="O3739" i="13"/>
  <c r="T2723" i="13"/>
  <c r="U2723" i="13" s="1"/>
  <c r="S2723" i="13"/>
  <c r="V2723" i="13" s="1"/>
  <c r="R2723" i="13"/>
  <c r="Q2723" i="13"/>
  <c r="P2723" i="13"/>
  <c r="O2723" i="13"/>
  <c r="T2927" i="13"/>
  <c r="U2927" i="13" s="1"/>
  <c r="S2927" i="13"/>
  <c r="V2927" i="13" s="1"/>
  <c r="R2927" i="13"/>
  <c r="Q2927" i="13"/>
  <c r="P2927" i="13"/>
  <c r="O2927" i="13"/>
  <c r="T2209" i="13"/>
  <c r="U2209" i="13" s="1"/>
  <c r="S2209" i="13"/>
  <c r="V2209" i="13" s="1"/>
  <c r="R2209" i="13"/>
  <c r="Q2209" i="13"/>
  <c r="P2209" i="13"/>
  <c r="O2209" i="13"/>
  <c r="T324" i="13"/>
  <c r="U324" i="13" s="1"/>
  <c r="S324" i="13"/>
  <c r="V324" i="13" s="1"/>
  <c r="R324" i="13"/>
  <c r="Q324" i="13"/>
  <c r="P324" i="13"/>
  <c r="O324" i="13"/>
  <c r="T2492" i="13"/>
  <c r="U2492" i="13" s="1"/>
  <c r="S2492" i="13"/>
  <c r="V2492" i="13" s="1"/>
  <c r="R2492" i="13"/>
  <c r="Q2492" i="13"/>
  <c r="P2492" i="13"/>
  <c r="O2492" i="13"/>
  <c r="T3170" i="13"/>
  <c r="U3170" i="13" s="1"/>
  <c r="S3170" i="13"/>
  <c r="V3170" i="13" s="1"/>
  <c r="R3170" i="13"/>
  <c r="Q3170" i="13"/>
  <c r="P3170" i="13"/>
  <c r="O3170" i="13"/>
  <c r="T3371" i="13"/>
  <c r="U3371" i="13" s="1"/>
  <c r="S3371" i="13"/>
  <c r="V3371" i="13" s="1"/>
  <c r="R3371" i="13"/>
  <c r="Q3371" i="13"/>
  <c r="P3371" i="13"/>
  <c r="O3371" i="13"/>
  <c r="T2926" i="13"/>
  <c r="U2926" i="13" s="1"/>
  <c r="S2926" i="13"/>
  <c r="V2926" i="13" s="1"/>
  <c r="R2926" i="13"/>
  <c r="Q2926" i="13"/>
  <c r="P2926" i="13"/>
  <c r="O2926" i="13"/>
  <c r="T1497" i="13"/>
  <c r="U1497" i="13" s="1"/>
  <c r="S1497" i="13"/>
  <c r="V1497" i="13" s="1"/>
  <c r="R1497" i="13"/>
  <c r="Q1497" i="13"/>
  <c r="P1497" i="13"/>
  <c r="O1497" i="13"/>
  <c r="T1141" i="13"/>
  <c r="U1141" i="13" s="1"/>
  <c r="S1141" i="13"/>
  <c r="V1141" i="13" s="1"/>
  <c r="R1141" i="13"/>
  <c r="Q1141" i="13"/>
  <c r="P1141" i="13"/>
  <c r="O1141" i="13"/>
  <c r="T1658" i="13"/>
  <c r="U1658" i="13" s="1"/>
  <c r="S1658" i="13"/>
  <c r="V1658" i="13" s="1"/>
  <c r="R1658" i="13"/>
  <c r="Q1658" i="13"/>
  <c r="P1658" i="13"/>
  <c r="O1658" i="13"/>
  <c r="T1876" i="13"/>
  <c r="U1876" i="13" s="1"/>
  <c r="S1876" i="13"/>
  <c r="V1876" i="13" s="1"/>
  <c r="R1876" i="13"/>
  <c r="Q1876" i="13"/>
  <c r="P1876" i="13"/>
  <c r="O1876" i="13"/>
  <c r="T323" i="13"/>
  <c r="U323" i="13" s="1"/>
  <c r="S323" i="13"/>
  <c r="V323" i="13" s="1"/>
  <c r="R323" i="13"/>
  <c r="Q323" i="13"/>
  <c r="P323" i="13"/>
  <c r="O323" i="13"/>
  <c r="T3738" i="13"/>
  <c r="U3738" i="13" s="1"/>
  <c r="S3738" i="13"/>
  <c r="V3738" i="13" s="1"/>
  <c r="R3738" i="13"/>
  <c r="Q3738" i="13"/>
  <c r="P3738" i="13"/>
  <c r="O3738" i="13"/>
  <c r="T3646" i="13"/>
  <c r="U3646" i="13" s="1"/>
  <c r="S3646" i="13"/>
  <c r="V3646" i="13" s="1"/>
  <c r="R3646" i="13"/>
  <c r="Q3646" i="13"/>
  <c r="P3646" i="13"/>
  <c r="O3646" i="13"/>
  <c r="T3370" i="13"/>
  <c r="U3370" i="13" s="1"/>
  <c r="S3370" i="13"/>
  <c r="V3370" i="13" s="1"/>
  <c r="R3370" i="13"/>
  <c r="Q3370" i="13"/>
  <c r="P3370" i="13"/>
  <c r="O3370" i="13"/>
  <c r="T3369" i="13"/>
  <c r="U3369" i="13" s="1"/>
  <c r="S3369" i="13"/>
  <c r="V3369" i="13" s="1"/>
  <c r="R3369" i="13"/>
  <c r="Q3369" i="13"/>
  <c r="P3369" i="13"/>
  <c r="O3369" i="13"/>
  <c r="T1496" i="13"/>
  <c r="U1496" i="13" s="1"/>
  <c r="S1496" i="13"/>
  <c r="V1496" i="13" s="1"/>
  <c r="R1496" i="13"/>
  <c r="Q1496" i="13"/>
  <c r="P1496" i="13"/>
  <c r="O1496" i="13"/>
  <c r="T3368" i="13"/>
  <c r="U3368" i="13" s="1"/>
  <c r="S3368" i="13"/>
  <c r="V3368" i="13" s="1"/>
  <c r="R3368" i="13"/>
  <c r="Q3368" i="13"/>
  <c r="P3368" i="13"/>
  <c r="O3368" i="13"/>
  <c r="T2722" i="13"/>
  <c r="U2722" i="13" s="1"/>
  <c r="S2722" i="13"/>
  <c r="V2722" i="13" s="1"/>
  <c r="R2722" i="13"/>
  <c r="Q2722" i="13"/>
  <c r="P2722" i="13"/>
  <c r="O2722" i="13"/>
  <c r="T2721" i="13"/>
  <c r="U2721" i="13" s="1"/>
  <c r="S2721" i="13"/>
  <c r="V2721" i="13" s="1"/>
  <c r="R2721" i="13"/>
  <c r="Q2721" i="13"/>
  <c r="P2721" i="13"/>
  <c r="O2721" i="13"/>
  <c r="T2925" i="13"/>
  <c r="U2925" i="13" s="1"/>
  <c r="S2925" i="13"/>
  <c r="V2925" i="13" s="1"/>
  <c r="R2925" i="13"/>
  <c r="Q2925" i="13"/>
  <c r="P2925" i="13"/>
  <c r="O2925" i="13"/>
  <c r="T1495" i="13"/>
  <c r="U1495" i="13" s="1"/>
  <c r="S1495" i="13"/>
  <c r="V1495" i="13" s="1"/>
  <c r="R1495" i="13"/>
  <c r="Q1495" i="13"/>
  <c r="P1495" i="13"/>
  <c r="O1495" i="13"/>
  <c r="T2924" i="13"/>
  <c r="U2924" i="13" s="1"/>
  <c r="S2924" i="13"/>
  <c r="V2924" i="13" s="1"/>
  <c r="R2924" i="13"/>
  <c r="Q2924" i="13"/>
  <c r="P2924" i="13"/>
  <c r="O2924" i="13"/>
  <c r="T2923" i="13"/>
  <c r="U2923" i="13" s="1"/>
  <c r="S2923" i="13"/>
  <c r="V2923" i="13" s="1"/>
  <c r="R2923" i="13"/>
  <c r="Q2923" i="13"/>
  <c r="P2923" i="13"/>
  <c r="O2923" i="13"/>
  <c r="T3231" i="13"/>
  <c r="U3231" i="13" s="1"/>
  <c r="S3231" i="13"/>
  <c r="V3231" i="13" s="1"/>
  <c r="R3231" i="13"/>
  <c r="Q3231" i="13"/>
  <c r="P3231" i="13"/>
  <c r="O3231" i="13"/>
  <c r="T3645" i="13"/>
  <c r="U3645" i="13" s="1"/>
  <c r="S3645" i="13"/>
  <c r="V3645" i="13" s="1"/>
  <c r="R3645" i="13"/>
  <c r="Q3645" i="13"/>
  <c r="P3645" i="13"/>
  <c r="O3645" i="13"/>
  <c r="T1140" i="13"/>
  <c r="U1140" i="13" s="1"/>
  <c r="S1140" i="13"/>
  <c r="V1140" i="13" s="1"/>
  <c r="R1140" i="13"/>
  <c r="Q1140" i="13"/>
  <c r="P1140" i="13"/>
  <c r="O1140" i="13"/>
  <c r="T449" i="13"/>
  <c r="U449" i="13" s="1"/>
  <c r="S449" i="13"/>
  <c r="V449" i="13" s="1"/>
  <c r="R449" i="13"/>
  <c r="Q449" i="13"/>
  <c r="P449" i="13"/>
  <c r="O449" i="13"/>
  <c r="T3644" i="13"/>
  <c r="U3644" i="13" s="1"/>
  <c r="S3644" i="13"/>
  <c r="V3644" i="13" s="1"/>
  <c r="R3644" i="13"/>
  <c r="Q3644" i="13"/>
  <c r="P3644" i="13"/>
  <c r="O3644" i="13"/>
  <c r="T3706" i="13"/>
  <c r="U3706" i="13" s="1"/>
  <c r="S3706" i="13"/>
  <c r="V3706" i="13" s="1"/>
  <c r="R3706" i="13"/>
  <c r="Q3706" i="13"/>
  <c r="P3706" i="13"/>
  <c r="O3706" i="13"/>
  <c r="T1139" i="13"/>
  <c r="U1139" i="13" s="1"/>
  <c r="S1139" i="13"/>
  <c r="V1139" i="13" s="1"/>
  <c r="R1139" i="13"/>
  <c r="Q1139" i="13"/>
  <c r="P1139" i="13"/>
  <c r="O1139" i="13"/>
  <c r="T1657" i="13"/>
  <c r="U1657" i="13" s="1"/>
  <c r="S1657" i="13"/>
  <c r="V1657" i="13" s="1"/>
  <c r="R1657" i="13"/>
  <c r="Q1657" i="13"/>
  <c r="P1657" i="13"/>
  <c r="O1657" i="13"/>
  <c r="T3169" i="13"/>
  <c r="U3169" i="13" s="1"/>
  <c r="S3169" i="13"/>
  <c r="V3169" i="13" s="1"/>
  <c r="R3169" i="13"/>
  <c r="Q3169" i="13"/>
  <c r="P3169" i="13"/>
  <c r="O3169" i="13"/>
  <c r="T3168" i="13"/>
  <c r="U3168" i="13" s="1"/>
  <c r="S3168" i="13"/>
  <c r="V3168" i="13" s="1"/>
  <c r="R3168" i="13"/>
  <c r="Q3168" i="13"/>
  <c r="P3168" i="13"/>
  <c r="O3168" i="13"/>
  <c r="T1494" i="13"/>
  <c r="U1494" i="13" s="1"/>
  <c r="S1494" i="13"/>
  <c r="V1494" i="13" s="1"/>
  <c r="R1494" i="13"/>
  <c r="Q1494" i="13"/>
  <c r="P1494" i="13"/>
  <c r="O1494" i="13"/>
  <c r="T54" i="13"/>
  <c r="U54" i="13" s="1"/>
  <c r="S54" i="13"/>
  <c r="V54" i="13" s="1"/>
  <c r="R54" i="13"/>
  <c r="Q54" i="13"/>
  <c r="P54" i="13"/>
  <c r="O54" i="13"/>
  <c r="T1493" i="13"/>
  <c r="U1493" i="13" s="1"/>
  <c r="S1493" i="13"/>
  <c r="V1493" i="13" s="1"/>
  <c r="R1493" i="13"/>
  <c r="Q1493" i="13"/>
  <c r="P1493" i="13"/>
  <c r="O1493" i="13"/>
  <c r="T1138" i="13"/>
  <c r="U1138" i="13" s="1"/>
  <c r="S1138" i="13"/>
  <c r="V1138" i="13" s="1"/>
  <c r="R1138" i="13"/>
  <c r="Q1138" i="13"/>
  <c r="P1138" i="13"/>
  <c r="O1138" i="13"/>
  <c r="T650" i="13"/>
  <c r="U650" i="13" s="1"/>
  <c r="S650" i="13"/>
  <c r="V650" i="13" s="1"/>
  <c r="R650" i="13"/>
  <c r="Q650" i="13"/>
  <c r="P650" i="13"/>
  <c r="O650" i="13"/>
  <c r="T3934" i="13"/>
  <c r="U3934" i="13" s="1"/>
  <c r="S3934" i="13"/>
  <c r="V3934" i="13" s="1"/>
  <c r="R3934" i="13"/>
  <c r="Q3934" i="13"/>
  <c r="P3934" i="13"/>
  <c r="O3934" i="13"/>
  <c r="T1715" i="13"/>
  <c r="U1715" i="13" s="1"/>
  <c r="S1715" i="13"/>
  <c r="V1715" i="13" s="1"/>
  <c r="R1715" i="13"/>
  <c r="Q1715" i="13"/>
  <c r="P1715" i="13"/>
  <c r="O1715" i="13"/>
  <c r="T1137" i="13"/>
  <c r="U1137" i="13" s="1"/>
  <c r="S1137" i="13"/>
  <c r="V1137" i="13" s="1"/>
  <c r="R1137" i="13"/>
  <c r="Q1137" i="13"/>
  <c r="P1137" i="13"/>
  <c r="O1137" i="13"/>
  <c r="T981" i="13"/>
  <c r="U981" i="13" s="1"/>
  <c r="S981" i="13"/>
  <c r="V981" i="13" s="1"/>
  <c r="R981" i="13"/>
  <c r="Q981" i="13"/>
  <c r="P981" i="13"/>
  <c r="O981" i="13"/>
  <c r="T791" i="13"/>
  <c r="U791" i="13" s="1"/>
  <c r="S791" i="13"/>
  <c r="V791" i="13" s="1"/>
  <c r="R791" i="13"/>
  <c r="Q791" i="13"/>
  <c r="P791" i="13"/>
  <c r="O791" i="13"/>
  <c r="T2401" i="13"/>
  <c r="U2401" i="13" s="1"/>
  <c r="S2401" i="13"/>
  <c r="V2401" i="13" s="1"/>
  <c r="R2401" i="13"/>
  <c r="Q2401" i="13"/>
  <c r="P2401" i="13"/>
  <c r="O2401" i="13"/>
  <c r="T649" i="13"/>
  <c r="U649" i="13" s="1"/>
  <c r="S649" i="13"/>
  <c r="V649" i="13" s="1"/>
  <c r="R649" i="13"/>
  <c r="Q649" i="13"/>
  <c r="P649" i="13"/>
  <c r="O649" i="13"/>
  <c r="T3774" i="13"/>
  <c r="U3774" i="13" s="1"/>
  <c r="S3774" i="13"/>
  <c r="V3774" i="13" s="1"/>
  <c r="R3774" i="13"/>
  <c r="Q3774" i="13"/>
  <c r="P3774" i="13"/>
  <c r="O3774" i="13"/>
  <c r="T1921" i="13"/>
  <c r="U1921" i="13" s="1"/>
  <c r="S1921" i="13"/>
  <c r="V1921" i="13" s="1"/>
  <c r="R1921" i="13"/>
  <c r="Q1921" i="13"/>
  <c r="P1921" i="13"/>
  <c r="O1921" i="13"/>
  <c r="T1136" i="13"/>
  <c r="U1136" i="13" s="1"/>
  <c r="S1136" i="13"/>
  <c r="V1136" i="13" s="1"/>
  <c r="R1136" i="13"/>
  <c r="Q1136" i="13"/>
  <c r="P1136" i="13"/>
  <c r="O1136" i="13"/>
  <c r="T3367" i="13"/>
  <c r="U3367" i="13" s="1"/>
  <c r="S3367" i="13"/>
  <c r="V3367" i="13" s="1"/>
  <c r="R3367" i="13"/>
  <c r="Q3367" i="13"/>
  <c r="P3367" i="13"/>
  <c r="O3367" i="13"/>
  <c r="T1492" i="13"/>
  <c r="U1492" i="13" s="1"/>
  <c r="S1492" i="13"/>
  <c r="V1492" i="13" s="1"/>
  <c r="R1492" i="13"/>
  <c r="Q1492" i="13"/>
  <c r="P1492" i="13"/>
  <c r="O1492" i="13"/>
  <c r="T1168" i="13"/>
  <c r="U1168" i="13" s="1"/>
  <c r="S1168" i="13"/>
  <c r="V1168" i="13" s="1"/>
  <c r="R1168" i="13"/>
  <c r="Q1168" i="13"/>
  <c r="P1168" i="13"/>
  <c r="O1168" i="13"/>
  <c r="T2208" i="13"/>
  <c r="U2208" i="13" s="1"/>
  <c r="S2208" i="13"/>
  <c r="V2208" i="13" s="1"/>
  <c r="R2208" i="13"/>
  <c r="Q2208" i="13"/>
  <c r="P2208" i="13"/>
  <c r="O2208" i="13"/>
  <c r="T3167" i="13"/>
  <c r="U3167" i="13" s="1"/>
  <c r="S3167" i="13"/>
  <c r="V3167" i="13" s="1"/>
  <c r="R3167" i="13"/>
  <c r="Q3167" i="13"/>
  <c r="P3167" i="13"/>
  <c r="O3167" i="13"/>
  <c r="T3166" i="13"/>
  <c r="U3166" i="13" s="1"/>
  <c r="S3166" i="13"/>
  <c r="V3166" i="13" s="1"/>
  <c r="R3166" i="13"/>
  <c r="Q3166" i="13"/>
  <c r="P3166" i="13"/>
  <c r="O3166" i="13"/>
  <c r="T2936" i="13"/>
  <c r="U2936" i="13" s="1"/>
  <c r="S2936" i="13"/>
  <c r="V2936" i="13" s="1"/>
  <c r="R2936" i="13"/>
  <c r="Q2936" i="13"/>
  <c r="P2936" i="13"/>
  <c r="O2936" i="13"/>
  <c r="T2207" i="13"/>
  <c r="U2207" i="13" s="1"/>
  <c r="S2207" i="13"/>
  <c r="V2207" i="13" s="1"/>
  <c r="R2207" i="13"/>
  <c r="Q2207" i="13"/>
  <c r="P2207" i="13"/>
  <c r="O2207" i="13"/>
  <c r="T1875" i="13"/>
  <c r="U1875" i="13" s="1"/>
  <c r="S1875" i="13"/>
  <c r="V1875" i="13" s="1"/>
  <c r="R1875" i="13"/>
  <c r="Q1875" i="13"/>
  <c r="P1875" i="13"/>
  <c r="O1875" i="13"/>
  <c r="T1714" i="13"/>
  <c r="U1714" i="13" s="1"/>
  <c r="S1714" i="13"/>
  <c r="V1714" i="13" s="1"/>
  <c r="R1714" i="13"/>
  <c r="Q1714" i="13"/>
  <c r="P1714" i="13"/>
  <c r="O1714" i="13"/>
  <c r="T3165" i="13"/>
  <c r="U3165" i="13" s="1"/>
  <c r="S3165" i="13"/>
  <c r="V3165" i="13" s="1"/>
  <c r="R3165" i="13"/>
  <c r="Q3165" i="13"/>
  <c r="P3165" i="13"/>
  <c r="O3165" i="13"/>
  <c r="T1874" i="13"/>
  <c r="U1874" i="13" s="1"/>
  <c r="S1874" i="13"/>
  <c r="V1874" i="13" s="1"/>
  <c r="R1874" i="13"/>
  <c r="Q1874" i="13"/>
  <c r="P1874" i="13"/>
  <c r="O1874" i="13"/>
  <c r="T2922" i="13"/>
  <c r="U2922" i="13" s="1"/>
  <c r="S2922" i="13"/>
  <c r="V2922" i="13" s="1"/>
  <c r="R2922" i="13"/>
  <c r="Q2922" i="13"/>
  <c r="P2922" i="13"/>
  <c r="O2922" i="13"/>
  <c r="T3933" i="13"/>
  <c r="U3933" i="13" s="1"/>
  <c r="S3933" i="13"/>
  <c r="V3933" i="13" s="1"/>
  <c r="R3933" i="13"/>
  <c r="Q3933" i="13"/>
  <c r="P3933" i="13"/>
  <c r="O3933" i="13"/>
  <c r="T2206" i="13"/>
  <c r="U2206" i="13" s="1"/>
  <c r="S2206" i="13"/>
  <c r="V2206" i="13" s="1"/>
  <c r="R2206" i="13"/>
  <c r="Q2206" i="13"/>
  <c r="P2206" i="13"/>
  <c r="O2206" i="13"/>
  <c r="T2205" i="13"/>
  <c r="U2205" i="13" s="1"/>
  <c r="S2205" i="13"/>
  <c r="V2205" i="13" s="1"/>
  <c r="R2205" i="13"/>
  <c r="Q2205" i="13"/>
  <c r="P2205" i="13"/>
  <c r="O2205" i="13"/>
  <c r="T3643" i="13"/>
  <c r="U3643" i="13" s="1"/>
  <c r="S3643" i="13"/>
  <c r="V3643" i="13" s="1"/>
  <c r="R3643" i="13"/>
  <c r="Q3643" i="13"/>
  <c r="P3643" i="13"/>
  <c r="O3643" i="13"/>
  <c r="T1274" i="13"/>
  <c r="U1274" i="13" s="1"/>
  <c r="S1274" i="13"/>
  <c r="V1274" i="13" s="1"/>
  <c r="R1274" i="13"/>
  <c r="Q1274" i="13"/>
  <c r="P1274" i="13"/>
  <c r="O1274" i="13"/>
  <c r="T219" i="13"/>
  <c r="U219" i="13" s="1"/>
  <c r="S219" i="13"/>
  <c r="V219" i="13" s="1"/>
  <c r="R219" i="13"/>
  <c r="Q219" i="13"/>
  <c r="P219" i="13"/>
  <c r="O219" i="13"/>
  <c r="T1491" i="13"/>
  <c r="U1491" i="13" s="1"/>
  <c r="S1491" i="13"/>
  <c r="V1491" i="13" s="1"/>
  <c r="R1491" i="13"/>
  <c r="Q1491" i="13"/>
  <c r="P1491" i="13"/>
  <c r="O1491" i="13"/>
  <c r="T2921" i="13"/>
  <c r="U2921" i="13" s="1"/>
  <c r="S2921" i="13"/>
  <c r="V2921" i="13" s="1"/>
  <c r="R2921" i="13"/>
  <c r="Q2921" i="13"/>
  <c r="P2921" i="13"/>
  <c r="O2921" i="13"/>
  <c r="T3642" i="13"/>
  <c r="U3642" i="13" s="1"/>
  <c r="S3642" i="13"/>
  <c r="V3642" i="13" s="1"/>
  <c r="R3642" i="13"/>
  <c r="Q3642" i="13"/>
  <c r="P3642" i="13"/>
  <c r="O3642" i="13"/>
  <c r="T648" i="13"/>
  <c r="U648" i="13" s="1"/>
  <c r="S648" i="13"/>
  <c r="V648" i="13" s="1"/>
  <c r="R648" i="13"/>
  <c r="Q648" i="13"/>
  <c r="P648" i="13"/>
  <c r="O648" i="13"/>
  <c r="T1183" i="13"/>
  <c r="U1183" i="13" s="1"/>
  <c r="S1183" i="13"/>
  <c r="V1183" i="13" s="1"/>
  <c r="R1183" i="13"/>
  <c r="Q1183" i="13"/>
  <c r="P1183" i="13"/>
  <c r="O1183" i="13"/>
  <c r="T1282" i="13"/>
  <c r="U1282" i="13" s="1"/>
  <c r="S1282" i="13"/>
  <c r="V1282" i="13" s="1"/>
  <c r="R1282" i="13"/>
  <c r="Q1282" i="13"/>
  <c r="P1282" i="13"/>
  <c r="O1282" i="13"/>
  <c r="T1759" i="13"/>
  <c r="U1759" i="13" s="1"/>
  <c r="S1759" i="13"/>
  <c r="V1759" i="13" s="1"/>
  <c r="R1759" i="13"/>
  <c r="Q1759" i="13"/>
  <c r="P1759" i="13"/>
  <c r="O1759" i="13"/>
  <c r="T515" i="13"/>
  <c r="U515" i="13" s="1"/>
  <c r="S515" i="13"/>
  <c r="V515" i="13" s="1"/>
  <c r="R515" i="13"/>
  <c r="Q515" i="13"/>
  <c r="P515" i="13"/>
  <c r="O515" i="13"/>
  <c r="T1513" i="13"/>
  <c r="U1513" i="13" s="1"/>
  <c r="S1513" i="13"/>
  <c r="V1513" i="13" s="1"/>
  <c r="R1513" i="13"/>
  <c r="Q1513" i="13"/>
  <c r="P1513" i="13"/>
  <c r="O1513" i="13"/>
  <c r="T2204" i="13"/>
  <c r="U2204" i="13" s="1"/>
  <c r="S2204" i="13"/>
  <c r="V2204" i="13" s="1"/>
  <c r="R2204" i="13"/>
  <c r="Q2204" i="13"/>
  <c r="P2204" i="13"/>
  <c r="O2204" i="13"/>
  <c r="T2203" i="13"/>
  <c r="U2203" i="13" s="1"/>
  <c r="S2203" i="13"/>
  <c r="V2203" i="13" s="1"/>
  <c r="R2203" i="13"/>
  <c r="Q2203" i="13"/>
  <c r="P2203" i="13"/>
  <c r="O2203" i="13"/>
  <c r="T1490" i="13"/>
  <c r="U1490" i="13" s="1"/>
  <c r="S1490" i="13"/>
  <c r="V1490" i="13" s="1"/>
  <c r="R1490" i="13"/>
  <c r="Q1490" i="13"/>
  <c r="P1490" i="13"/>
  <c r="O1490" i="13"/>
  <c r="T4115" i="13"/>
  <c r="U4115" i="13" s="1"/>
  <c r="S4115" i="13"/>
  <c r="V4115" i="13" s="1"/>
  <c r="R4115" i="13"/>
  <c r="Q4115" i="13"/>
  <c r="P4115" i="13"/>
  <c r="O4115" i="13"/>
  <c r="T3164" i="13"/>
  <c r="U3164" i="13" s="1"/>
  <c r="S3164" i="13"/>
  <c r="V3164" i="13" s="1"/>
  <c r="R3164" i="13"/>
  <c r="Q3164" i="13"/>
  <c r="P3164" i="13"/>
  <c r="O3164" i="13"/>
  <c r="T218" i="13"/>
  <c r="U218" i="13" s="1"/>
  <c r="S218" i="13"/>
  <c r="V218" i="13" s="1"/>
  <c r="R218" i="13"/>
  <c r="Q218" i="13"/>
  <c r="P218" i="13"/>
  <c r="O218" i="13"/>
  <c r="T3163" i="13"/>
  <c r="U3163" i="13" s="1"/>
  <c r="S3163" i="13"/>
  <c r="V3163" i="13" s="1"/>
  <c r="R3163" i="13"/>
  <c r="Q3163" i="13"/>
  <c r="P3163" i="13"/>
  <c r="O3163" i="13"/>
  <c r="T3705" i="13"/>
  <c r="U3705" i="13" s="1"/>
  <c r="S3705" i="13"/>
  <c r="V3705" i="13" s="1"/>
  <c r="R3705" i="13"/>
  <c r="Q3705" i="13"/>
  <c r="P3705" i="13"/>
  <c r="O3705" i="13"/>
  <c r="T4063" i="13"/>
  <c r="U4063" i="13" s="1"/>
  <c r="S4063" i="13"/>
  <c r="V4063" i="13" s="1"/>
  <c r="R4063" i="13"/>
  <c r="Q4063" i="13"/>
  <c r="P4063" i="13"/>
  <c r="O4063" i="13"/>
  <c r="T2720" i="13"/>
  <c r="U2720" i="13" s="1"/>
  <c r="S2720" i="13"/>
  <c r="V2720" i="13" s="1"/>
  <c r="R2720" i="13"/>
  <c r="Q2720" i="13"/>
  <c r="P2720" i="13"/>
  <c r="O2720" i="13"/>
  <c r="T3444" i="13"/>
  <c r="U3444" i="13" s="1"/>
  <c r="S3444" i="13"/>
  <c r="V3444" i="13" s="1"/>
  <c r="R3444" i="13"/>
  <c r="Q3444" i="13"/>
  <c r="P3444" i="13"/>
  <c r="O3444" i="13"/>
  <c r="T3443" i="13"/>
  <c r="U3443" i="13" s="1"/>
  <c r="S3443" i="13"/>
  <c r="V3443" i="13" s="1"/>
  <c r="R3443" i="13"/>
  <c r="Q3443" i="13"/>
  <c r="P3443" i="13"/>
  <c r="O3443" i="13"/>
  <c r="T3932" i="13"/>
  <c r="U3932" i="13" s="1"/>
  <c r="S3932" i="13"/>
  <c r="V3932" i="13" s="1"/>
  <c r="R3932" i="13"/>
  <c r="Q3932" i="13"/>
  <c r="P3932" i="13"/>
  <c r="O3932" i="13"/>
  <c r="T4092" i="13"/>
  <c r="U4092" i="13" s="1"/>
  <c r="S4092" i="13"/>
  <c r="V4092" i="13" s="1"/>
  <c r="R4092" i="13"/>
  <c r="Q4092" i="13"/>
  <c r="P4092" i="13"/>
  <c r="O4092" i="13"/>
  <c r="T3931" i="13"/>
  <c r="U3931" i="13" s="1"/>
  <c r="S3931" i="13"/>
  <c r="V3931" i="13" s="1"/>
  <c r="R3931" i="13"/>
  <c r="Q3931" i="13"/>
  <c r="P3931" i="13"/>
  <c r="O3931" i="13"/>
  <c r="T2202" i="13"/>
  <c r="U2202" i="13" s="1"/>
  <c r="S2202" i="13"/>
  <c r="V2202" i="13" s="1"/>
  <c r="R2202" i="13"/>
  <c r="Q2202" i="13"/>
  <c r="P2202" i="13"/>
  <c r="O2202" i="13"/>
  <c r="T2719" i="13"/>
  <c r="U2719" i="13" s="1"/>
  <c r="S2719" i="13"/>
  <c r="V2719" i="13" s="1"/>
  <c r="R2719" i="13"/>
  <c r="Q2719" i="13"/>
  <c r="P2719" i="13"/>
  <c r="O2719" i="13"/>
  <c r="T3804" i="13"/>
  <c r="U3804" i="13" s="1"/>
  <c r="S3804" i="13"/>
  <c r="V3804" i="13" s="1"/>
  <c r="R3804" i="13"/>
  <c r="Q3804" i="13"/>
  <c r="P3804" i="13"/>
  <c r="O3804" i="13"/>
  <c r="T2201" i="13"/>
  <c r="U2201" i="13" s="1"/>
  <c r="S2201" i="13"/>
  <c r="V2201" i="13" s="1"/>
  <c r="R2201" i="13"/>
  <c r="Q2201" i="13"/>
  <c r="P2201" i="13"/>
  <c r="O2201" i="13"/>
  <c r="T4044" i="13"/>
  <c r="U4044" i="13" s="1"/>
  <c r="S4044" i="13"/>
  <c r="V4044" i="13" s="1"/>
  <c r="R4044" i="13"/>
  <c r="Q4044" i="13"/>
  <c r="P4044" i="13"/>
  <c r="O4044" i="13"/>
  <c r="T2920" i="13"/>
  <c r="U2920" i="13" s="1"/>
  <c r="S2920" i="13"/>
  <c r="V2920" i="13" s="1"/>
  <c r="R2920" i="13"/>
  <c r="Q2920" i="13"/>
  <c r="P2920" i="13"/>
  <c r="O2920" i="13"/>
  <c r="T2200" i="13"/>
  <c r="U2200" i="13" s="1"/>
  <c r="S2200" i="13"/>
  <c r="V2200" i="13" s="1"/>
  <c r="R2200" i="13"/>
  <c r="Q2200" i="13"/>
  <c r="P2200" i="13"/>
  <c r="O2200" i="13"/>
  <c r="T2491" i="13"/>
  <c r="U2491" i="13" s="1"/>
  <c r="S2491" i="13"/>
  <c r="V2491" i="13" s="1"/>
  <c r="R2491" i="13"/>
  <c r="Q2491" i="13"/>
  <c r="P2491" i="13"/>
  <c r="O2491" i="13"/>
  <c r="T4018" i="13"/>
  <c r="U4018" i="13" s="1"/>
  <c r="S4018" i="13"/>
  <c r="V4018" i="13" s="1"/>
  <c r="R4018" i="13"/>
  <c r="Q4018" i="13"/>
  <c r="P4018" i="13"/>
  <c r="O4018" i="13"/>
  <c r="T3641" i="13"/>
  <c r="U3641" i="13" s="1"/>
  <c r="S3641" i="13"/>
  <c r="V3641" i="13" s="1"/>
  <c r="R3641" i="13"/>
  <c r="Q3641" i="13"/>
  <c r="P3641" i="13"/>
  <c r="O3641" i="13"/>
  <c r="T4043" i="13"/>
  <c r="U4043" i="13" s="1"/>
  <c r="S4043" i="13"/>
  <c r="V4043" i="13" s="1"/>
  <c r="R4043" i="13"/>
  <c r="Q4043" i="13"/>
  <c r="P4043" i="13"/>
  <c r="O4043" i="13"/>
  <c r="T3162" i="13"/>
  <c r="U3162" i="13" s="1"/>
  <c r="S3162" i="13"/>
  <c r="V3162" i="13" s="1"/>
  <c r="R3162" i="13"/>
  <c r="Q3162" i="13"/>
  <c r="P3162" i="13"/>
  <c r="O3162" i="13"/>
  <c r="T3366" i="13"/>
  <c r="U3366" i="13" s="1"/>
  <c r="S3366" i="13"/>
  <c r="V3366" i="13" s="1"/>
  <c r="R3366" i="13"/>
  <c r="Q3366" i="13"/>
  <c r="P3366" i="13"/>
  <c r="O3366" i="13"/>
  <c r="T3640" i="13"/>
  <c r="U3640" i="13" s="1"/>
  <c r="S3640" i="13"/>
  <c r="V3640" i="13" s="1"/>
  <c r="R3640" i="13"/>
  <c r="Q3640" i="13"/>
  <c r="P3640" i="13"/>
  <c r="O3640" i="13"/>
  <c r="T3365" i="13"/>
  <c r="U3365" i="13" s="1"/>
  <c r="S3365" i="13"/>
  <c r="V3365" i="13" s="1"/>
  <c r="R3365" i="13"/>
  <c r="Q3365" i="13"/>
  <c r="P3365" i="13"/>
  <c r="O3365" i="13"/>
  <c r="T2969" i="13"/>
  <c r="U2969" i="13" s="1"/>
  <c r="S2969" i="13"/>
  <c r="V2969" i="13" s="1"/>
  <c r="R2969" i="13"/>
  <c r="Q2969" i="13"/>
  <c r="P2969" i="13"/>
  <c r="O2969" i="13"/>
  <c r="T3161" i="13"/>
  <c r="U3161" i="13" s="1"/>
  <c r="S3161" i="13"/>
  <c r="V3161" i="13" s="1"/>
  <c r="R3161" i="13"/>
  <c r="Q3161" i="13"/>
  <c r="P3161" i="13"/>
  <c r="O3161" i="13"/>
  <c r="T4042" i="13"/>
  <c r="U4042" i="13" s="1"/>
  <c r="S4042" i="13"/>
  <c r="V4042" i="13" s="1"/>
  <c r="R4042" i="13"/>
  <c r="Q4042" i="13"/>
  <c r="P4042" i="13"/>
  <c r="O4042" i="13"/>
  <c r="T3364" i="13"/>
  <c r="U3364" i="13" s="1"/>
  <c r="S3364" i="13"/>
  <c r="V3364" i="13" s="1"/>
  <c r="R3364" i="13"/>
  <c r="Q3364" i="13"/>
  <c r="P3364" i="13"/>
  <c r="O3364" i="13"/>
  <c r="T3160" i="13"/>
  <c r="U3160" i="13" s="1"/>
  <c r="S3160" i="13"/>
  <c r="V3160" i="13" s="1"/>
  <c r="R3160" i="13"/>
  <c r="Q3160" i="13"/>
  <c r="P3160" i="13"/>
  <c r="O3160" i="13"/>
  <c r="T3639" i="13"/>
  <c r="U3639" i="13" s="1"/>
  <c r="S3639" i="13"/>
  <c r="V3639" i="13" s="1"/>
  <c r="R3639" i="13"/>
  <c r="Q3639" i="13"/>
  <c r="P3639" i="13"/>
  <c r="O3639" i="13"/>
  <c r="T3363" i="13"/>
  <c r="U3363" i="13" s="1"/>
  <c r="S3363" i="13"/>
  <c r="V3363" i="13" s="1"/>
  <c r="R3363" i="13"/>
  <c r="Q3363" i="13"/>
  <c r="P3363" i="13"/>
  <c r="O3363" i="13"/>
  <c r="T1713" i="13"/>
  <c r="U1713" i="13" s="1"/>
  <c r="S1713" i="13"/>
  <c r="V1713" i="13" s="1"/>
  <c r="R1713" i="13"/>
  <c r="Q1713" i="13"/>
  <c r="P1713" i="13"/>
  <c r="O1713" i="13"/>
  <c r="T127" i="13"/>
  <c r="U127" i="13" s="1"/>
  <c r="S127" i="13"/>
  <c r="V127" i="13" s="1"/>
  <c r="R127" i="13"/>
  <c r="Q127" i="13"/>
  <c r="P127" i="13"/>
  <c r="O127" i="13"/>
  <c r="T1656" i="13"/>
  <c r="U1656" i="13" s="1"/>
  <c r="S1656" i="13"/>
  <c r="V1656" i="13" s="1"/>
  <c r="R1656" i="13"/>
  <c r="Q1656" i="13"/>
  <c r="P1656" i="13"/>
  <c r="O1656" i="13"/>
  <c r="T1255" i="13"/>
  <c r="U1255" i="13" s="1"/>
  <c r="S1255" i="13"/>
  <c r="V1255" i="13" s="1"/>
  <c r="R1255" i="13"/>
  <c r="Q1255" i="13"/>
  <c r="P1255" i="13"/>
  <c r="O1255" i="13"/>
  <c r="T2718" i="13"/>
  <c r="U2718" i="13" s="1"/>
  <c r="S2718" i="13"/>
  <c r="V2718" i="13" s="1"/>
  <c r="R2718" i="13"/>
  <c r="Q2718" i="13"/>
  <c r="P2718" i="13"/>
  <c r="O2718" i="13"/>
  <c r="T2199" i="13"/>
  <c r="U2199" i="13" s="1"/>
  <c r="S2199" i="13"/>
  <c r="V2199" i="13" s="1"/>
  <c r="R2199" i="13"/>
  <c r="Q2199" i="13"/>
  <c r="P2199" i="13"/>
  <c r="O2199" i="13"/>
  <c r="T823" i="13"/>
  <c r="U823" i="13" s="1"/>
  <c r="S823" i="13"/>
  <c r="V823" i="13" s="1"/>
  <c r="R823" i="13"/>
  <c r="Q823" i="13"/>
  <c r="P823" i="13"/>
  <c r="O823" i="13"/>
  <c r="T1489" i="13"/>
  <c r="U1489" i="13" s="1"/>
  <c r="S1489" i="13"/>
  <c r="V1489" i="13" s="1"/>
  <c r="R1489" i="13"/>
  <c r="Q1489" i="13"/>
  <c r="P1489" i="13"/>
  <c r="O1489" i="13"/>
  <c r="T289" i="13"/>
  <c r="U289" i="13" s="1"/>
  <c r="S289" i="13"/>
  <c r="V289" i="13" s="1"/>
  <c r="R289" i="13"/>
  <c r="Q289" i="13"/>
  <c r="P289" i="13"/>
  <c r="O289" i="13"/>
  <c r="T1873" i="13"/>
  <c r="U1873" i="13" s="1"/>
  <c r="S1873" i="13"/>
  <c r="V1873" i="13" s="1"/>
  <c r="R1873" i="13"/>
  <c r="Q1873" i="13"/>
  <c r="P1873" i="13"/>
  <c r="O1873" i="13"/>
  <c r="T809" i="13"/>
  <c r="U809" i="13" s="1"/>
  <c r="S809" i="13"/>
  <c r="V809" i="13" s="1"/>
  <c r="R809" i="13"/>
  <c r="Q809" i="13"/>
  <c r="P809" i="13"/>
  <c r="O809" i="13"/>
  <c r="T3803" i="13"/>
  <c r="U3803" i="13" s="1"/>
  <c r="S3803" i="13"/>
  <c r="V3803" i="13" s="1"/>
  <c r="R3803" i="13"/>
  <c r="Q3803" i="13"/>
  <c r="P3803" i="13"/>
  <c r="O3803" i="13"/>
  <c r="T2198" i="13"/>
  <c r="U2198" i="13" s="1"/>
  <c r="S2198" i="13"/>
  <c r="V2198" i="13" s="1"/>
  <c r="R2198" i="13"/>
  <c r="Q2198" i="13"/>
  <c r="P2198" i="13"/>
  <c r="O2198" i="13"/>
  <c r="T1758" i="13"/>
  <c r="U1758" i="13" s="1"/>
  <c r="S1758" i="13"/>
  <c r="V1758" i="13" s="1"/>
  <c r="R1758" i="13"/>
  <c r="Q1758" i="13"/>
  <c r="P1758" i="13"/>
  <c r="O1758" i="13"/>
  <c r="T1198" i="13"/>
  <c r="U1198" i="13" s="1"/>
  <c r="S1198" i="13"/>
  <c r="V1198" i="13" s="1"/>
  <c r="R1198" i="13"/>
  <c r="Q1198" i="13"/>
  <c r="P1198" i="13"/>
  <c r="O1198" i="13"/>
  <c r="T3362" i="13"/>
  <c r="U3362" i="13" s="1"/>
  <c r="S3362" i="13"/>
  <c r="V3362" i="13" s="1"/>
  <c r="R3362" i="13"/>
  <c r="Q3362" i="13"/>
  <c r="P3362" i="13"/>
  <c r="O3362" i="13"/>
  <c r="T1135" i="13"/>
  <c r="U1135" i="13" s="1"/>
  <c r="S1135" i="13"/>
  <c r="V1135" i="13" s="1"/>
  <c r="R1135" i="13"/>
  <c r="Q1135" i="13"/>
  <c r="P1135" i="13"/>
  <c r="O1135" i="13"/>
  <c r="T2418" i="13"/>
  <c r="U2418" i="13" s="1"/>
  <c r="S2418" i="13"/>
  <c r="V2418" i="13" s="1"/>
  <c r="R2418" i="13"/>
  <c r="Q2418" i="13"/>
  <c r="P2418" i="13"/>
  <c r="O2418" i="13"/>
  <c r="T277" i="13"/>
  <c r="U277" i="13" s="1"/>
  <c r="S277" i="13"/>
  <c r="V277" i="13" s="1"/>
  <c r="R277" i="13"/>
  <c r="Q277" i="13"/>
  <c r="P277" i="13"/>
  <c r="O277" i="13"/>
  <c r="T3983" i="13"/>
  <c r="U3983" i="13" s="1"/>
  <c r="S3983" i="13"/>
  <c r="V3983" i="13" s="1"/>
  <c r="R3983" i="13"/>
  <c r="Q3983" i="13"/>
  <c r="P3983" i="13"/>
  <c r="O3983" i="13"/>
  <c r="T1872" i="13"/>
  <c r="U1872" i="13" s="1"/>
  <c r="S1872" i="13"/>
  <c r="V1872" i="13" s="1"/>
  <c r="R1872" i="13"/>
  <c r="Q1872" i="13"/>
  <c r="P1872" i="13"/>
  <c r="O1872" i="13"/>
  <c r="T3159" i="13"/>
  <c r="U3159" i="13" s="1"/>
  <c r="S3159" i="13"/>
  <c r="V3159" i="13" s="1"/>
  <c r="R3159" i="13"/>
  <c r="Q3159" i="13"/>
  <c r="P3159" i="13"/>
  <c r="O3159" i="13"/>
  <c r="T3638" i="13"/>
  <c r="U3638" i="13" s="1"/>
  <c r="S3638" i="13"/>
  <c r="V3638" i="13" s="1"/>
  <c r="R3638" i="13"/>
  <c r="Q3638" i="13"/>
  <c r="P3638" i="13"/>
  <c r="O3638" i="13"/>
  <c r="T3442" i="13"/>
  <c r="U3442" i="13" s="1"/>
  <c r="S3442" i="13"/>
  <c r="V3442" i="13" s="1"/>
  <c r="R3442" i="13"/>
  <c r="Q3442" i="13"/>
  <c r="P3442" i="13"/>
  <c r="O3442" i="13"/>
  <c r="T3158" i="13"/>
  <c r="U3158" i="13" s="1"/>
  <c r="S3158" i="13"/>
  <c r="V3158" i="13" s="1"/>
  <c r="R3158" i="13"/>
  <c r="Q3158" i="13"/>
  <c r="P3158" i="13"/>
  <c r="O3158" i="13"/>
  <c r="T2271" i="13"/>
  <c r="U2271" i="13" s="1"/>
  <c r="S2271" i="13"/>
  <c r="V2271" i="13" s="1"/>
  <c r="R2271" i="13"/>
  <c r="Q2271" i="13"/>
  <c r="P2271" i="13"/>
  <c r="O2271" i="13"/>
  <c r="T2919" i="13"/>
  <c r="U2919" i="13" s="1"/>
  <c r="S2919" i="13"/>
  <c r="V2919" i="13" s="1"/>
  <c r="R2919" i="13"/>
  <c r="Q2919" i="13"/>
  <c r="P2919" i="13"/>
  <c r="O2919" i="13"/>
  <c r="T1134" i="13"/>
  <c r="U1134" i="13" s="1"/>
  <c r="S1134" i="13"/>
  <c r="V1134" i="13" s="1"/>
  <c r="R1134" i="13"/>
  <c r="Q1134" i="13"/>
  <c r="P1134" i="13"/>
  <c r="O1134" i="13"/>
  <c r="T2941" i="13"/>
  <c r="U2941" i="13" s="1"/>
  <c r="S2941" i="13"/>
  <c r="V2941" i="13" s="1"/>
  <c r="R2941" i="13"/>
  <c r="Q2941" i="13"/>
  <c r="P2941" i="13"/>
  <c r="O2941" i="13"/>
  <c r="T3157" i="13"/>
  <c r="U3157" i="13" s="1"/>
  <c r="S3157" i="13"/>
  <c r="V3157" i="13" s="1"/>
  <c r="R3157" i="13"/>
  <c r="Q3157" i="13"/>
  <c r="P3157" i="13"/>
  <c r="O3157" i="13"/>
  <c r="T1655" i="13"/>
  <c r="U1655" i="13" s="1"/>
  <c r="S1655" i="13"/>
  <c r="V1655" i="13" s="1"/>
  <c r="R1655" i="13"/>
  <c r="Q1655" i="13"/>
  <c r="P1655" i="13"/>
  <c r="O1655" i="13"/>
  <c r="T3156" i="13"/>
  <c r="U3156" i="13" s="1"/>
  <c r="S3156" i="13"/>
  <c r="V3156" i="13" s="1"/>
  <c r="R3156" i="13"/>
  <c r="Q3156" i="13"/>
  <c r="P3156" i="13"/>
  <c r="O3156" i="13"/>
  <c r="T2918" i="13"/>
  <c r="U2918" i="13" s="1"/>
  <c r="S2918" i="13"/>
  <c r="V2918" i="13" s="1"/>
  <c r="R2918" i="13"/>
  <c r="Q2918" i="13"/>
  <c r="P2918" i="13"/>
  <c r="O2918" i="13"/>
  <c r="T2197" i="13"/>
  <c r="U2197" i="13" s="1"/>
  <c r="S2197" i="13"/>
  <c r="V2197" i="13" s="1"/>
  <c r="R2197" i="13"/>
  <c r="Q2197" i="13"/>
  <c r="P2197" i="13"/>
  <c r="O2197" i="13"/>
  <c r="T2196" i="13"/>
  <c r="U2196" i="13" s="1"/>
  <c r="S2196" i="13"/>
  <c r="V2196" i="13" s="1"/>
  <c r="R2196" i="13"/>
  <c r="Q2196" i="13"/>
  <c r="P2196" i="13"/>
  <c r="O2196" i="13"/>
  <c r="T3637" i="13"/>
  <c r="U3637" i="13" s="1"/>
  <c r="S3637" i="13"/>
  <c r="V3637" i="13" s="1"/>
  <c r="R3637" i="13"/>
  <c r="Q3637" i="13"/>
  <c r="P3637" i="13"/>
  <c r="O3637" i="13"/>
  <c r="T3155" i="13"/>
  <c r="U3155" i="13" s="1"/>
  <c r="S3155" i="13"/>
  <c r="V3155" i="13" s="1"/>
  <c r="R3155" i="13"/>
  <c r="Q3155" i="13"/>
  <c r="P3155" i="13"/>
  <c r="O3155" i="13"/>
  <c r="T3461" i="13"/>
  <c r="U3461" i="13" s="1"/>
  <c r="S3461" i="13"/>
  <c r="V3461" i="13" s="1"/>
  <c r="R3461" i="13"/>
  <c r="Q3461" i="13"/>
  <c r="P3461" i="13"/>
  <c r="O3461" i="13"/>
  <c r="T2393" i="13"/>
  <c r="U2393" i="13" s="1"/>
  <c r="S2393" i="13"/>
  <c r="V2393" i="13" s="1"/>
  <c r="R2393" i="13"/>
  <c r="Q2393" i="13"/>
  <c r="P2393" i="13"/>
  <c r="O2393" i="13"/>
  <c r="T3154" i="13"/>
  <c r="U3154" i="13" s="1"/>
  <c r="S3154" i="13"/>
  <c r="V3154" i="13" s="1"/>
  <c r="R3154" i="13"/>
  <c r="Q3154" i="13"/>
  <c r="P3154" i="13"/>
  <c r="O3154" i="13"/>
  <c r="T1488" i="13"/>
  <c r="U1488" i="13" s="1"/>
  <c r="S1488" i="13"/>
  <c r="V1488" i="13" s="1"/>
  <c r="R1488" i="13"/>
  <c r="Q1488" i="13"/>
  <c r="P1488" i="13"/>
  <c r="O1488" i="13"/>
  <c r="T1757" i="13"/>
  <c r="U1757" i="13" s="1"/>
  <c r="S1757" i="13"/>
  <c r="V1757" i="13" s="1"/>
  <c r="R1757" i="13"/>
  <c r="Q1757" i="13"/>
  <c r="P1757" i="13"/>
  <c r="O1757" i="13"/>
  <c r="T3361" i="13"/>
  <c r="U3361" i="13" s="1"/>
  <c r="S3361" i="13"/>
  <c r="V3361" i="13" s="1"/>
  <c r="R3361" i="13"/>
  <c r="Q3361" i="13"/>
  <c r="P3361" i="13"/>
  <c r="O3361" i="13"/>
  <c r="T2195" i="13"/>
  <c r="U2195" i="13" s="1"/>
  <c r="S2195" i="13"/>
  <c r="V2195" i="13" s="1"/>
  <c r="R2195" i="13"/>
  <c r="Q2195" i="13"/>
  <c r="P2195" i="13"/>
  <c r="O2195" i="13"/>
  <c r="T3402" i="13"/>
  <c r="U3402" i="13" s="1"/>
  <c r="S3402" i="13"/>
  <c r="V3402" i="13" s="1"/>
  <c r="R3402" i="13"/>
  <c r="Q3402" i="13"/>
  <c r="P3402" i="13"/>
  <c r="O3402" i="13"/>
  <c r="T3930" i="13"/>
  <c r="U3930" i="13" s="1"/>
  <c r="S3930" i="13"/>
  <c r="V3930" i="13" s="1"/>
  <c r="R3930" i="13"/>
  <c r="Q3930" i="13"/>
  <c r="P3930" i="13"/>
  <c r="O3930" i="13"/>
  <c r="T2194" i="13"/>
  <c r="U2194" i="13" s="1"/>
  <c r="S2194" i="13"/>
  <c r="V2194" i="13" s="1"/>
  <c r="R2194" i="13"/>
  <c r="Q2194" i="13"/>
  <c r="P2194" i="13"/>
  <c r="O2194" i="13"/>
  <c r="T2392" i="13"/>
  <c r="U2392" i="13" s="1"/>
  <c r="S2392" i="13"/>
  <c r="V2392" i="13" s="1"/>
  <c r="R2392" i="13"/>
  <c r="Q2392" i="13"/>
  <c r="P2392" i="13"/>
  <c r="O2392" i="13"/>
  <c r="T3360" i="13"/>
  <c r="U3360" i="13" s="1"/>
  <c r="S3360" i="13"/>
  <c r="V3360" i="13" s="1"/>
  <c r="R3360" i="13"/>
  <c r="Q3360" i="13"/>
  <c r="P3360" i="13"/>
  <c r="O3360" i="13"/>
  <c r="T2490" i="13"/>
  <c r="U2490" i="13" s="1"/>
  <c r="S2490" i="13"/>
  <c r="V2490" i="13" s="1"/>
  <c r="R2490" i="13"/>
  <c r="Q2490" i="13"/>
  <c r="P2490" i="13"/>
  <c r="O2490" i="13"/>
  <c r="T2270" i="13"/>
  <c r="U2270" i="13" s="1"/>
  <c r="S2270" i="13"/>
  <c r="V2270" i="13" s="1"/>
  <c r="R2270" i="13"/>
  <c r="Q2270" i="13"/>
  <c r="P2270" i="13"/>
  <c r="O2270" i="13"/>
  <c r="T3818" i="13"/>
  <c r="U3818" i="13" s="1"/>
  <c r="S3818" i="13"/>
  <c r="V3818" i="13" s="1"/>
  <c r="R3818" i="13"/>
  <c r="Q3818" i="13"/>
  <c r="P3818" i="13"/>
  <c r="O3818" i="13"/>
  <c r="T2917" i="13"/>
  <c r="U2917" i="13" s="1"/>
  <c r="S2917" i="13"/>
  <c r="V2917" i="13" s="1"/>
  <c r="R2917" i="13"/>
  <c r="Q2917" i="13"/>
  <c r="P2917" i="13"/>
  <c r="O2917" i="13"/>
  <c r="T2193" i="13"/>
  <c r="U2193" i="13" s="1"/>
  <c r="S2193" i="13"/>
  <c r="V2193" i="13" s="1"/>
  <c r="R2193" i="13"/>
  <c r="Q2193" i="13"/>
  <c r="P2193" i="13"/>
  <c r="O2193" i="13"/>
  <c r="T3929" i="13"/>
  <c r="U3929" i="13" s="1"/>
  <c r="S3929" i="13"/>
  <c r="V3929" i="13" s="1"/>
  <c r="R3929" i="13"/>
  <c r="Q3929" i="13"/>
  <c r="P3929" i="13"/>
  <c r="O3929" i="13"/>
  <c r="T3636" i="13"/>
  <c r="U3636" i="13" s="1"/>
  <c r="S3636" i="13"/>
  <c r="V3636" i="13" s="1"/>
  <c r="R3636" i="13"/>
  <c r="Q3636" i="13"/>
  <c r="P3636" i="13"/>
  <c r="O3636" i="13"/>
  <c r="T1871" i="13"/>
  <c r="U1871" i="13" s="1"/>
  <c r="S1871" i="13"/>
  <c r="V1871" i="13" s="1"/>
  <c r="R1871" i="13"/>
  <c r="Q1871" i="13"/>
  <c r="P1871" i="13"/>
  <c r="O1871" i="13"/>
  <c r="T3928" i="13"/>
  <c r="U3928" i="13" s="1"/>
  <c r="S3928" i="13"/>
  <c r="V3928" i="13" s="1"/>
  <c r="R3928" i="13"/>
  <c r="Q3928" i="13"/>
  <c r="P3928" i="13"/>
  <c r="O3928" i="13"/>
  <c r="T2192" i="13"/>
  <c r="U2192" i="13" s="1"/>
  <c r="S2192" i="13"/>
  <c r="V2192" i="13" s="1"/>
  <c r="R2192" i="13"/>
  <c r="Q2192" i="13"/>
  <c r="P2192" i="13"/>
  <c r="O2192" i="13"/>
  <c r="T2916" i="13"/>
  <c r="U2916" i="13" s="1"/>
  <c r="S2916" i="13"/>
  <c r="V2916" i="13" s="1"/>
  <c r="R2916" i="13"/>
  <c r="Q2916" i="13"/>
  <c r="P2916" i="13"/>
  <c r="O2916" i="13"/>
  <c r="T1574" i="13"/>
  <c r="U1574" i="13" s="1"/>
  <c r="S1574" i="13"/>
  <c r="V1574" i="13" s="1"/>
  <c r="R1574" i="13"/>
  <c r="Q1574" i="13"/>
  <c r="P1574" i="13"/>
  <c r="O1574" i="13"/>
  <c r="T4091" i="13"/>
  <c r="U4091" i="13" s="1"/>
  <c r="S4091" i="13"/>
  <c r="V4091" i="13" s="1"/>
  <c r="R4091" i="13"/>
  <c r="Q4091" i="13"/>
  <c r="P4091" i="13"/>
  <c r="O4091" i="13"/>
  <c r="T3441" i="13"/>
  <c r="U3441" i="13" s="1"/>
  <c r="S3441" i="13"/>
  <c r="V3441" i="13" s="1"/>
  <c r="R3441" i="13"/>
  <c r="Q3441" i="13"/>
  <c r="P3441" i="13"/>
  <c r="O3441" i="13"/>
  <c r="T2962" i="13"/>
  <c r="U2962" i="13" s="1"/>
  <c r="S2962" i="13"/>
  <c r="V2962" i="13" s="1"/>
  <c r="R2962" i="13"/>
  <c r="Q2962" i="13"/>
  <c r="P2962" i="13"/>
  <c r="O2962" i="13"/>
  <c r="T2191" i="13"/>
  <c r="U2191" i="13" s="1"/>
  <c r="S2191" i="13"/>
  <c r="V2191" i="13" s="1"/>
  <c r="R2191" i="13"/>
  <c r="Q2191" i="13"/>
  <c r="P2191" i="13"/>
  <c r="O2191" i="13"/>
  <c r="T935" i="13"/>
  <c r="U935" i="13" s="1"/>
  <c r="S935" i="13"/>
  <c r="V935" i="13" s="1"/>
  <c r="R935" i="13"/>
  <c r="Q935" i="13"/>
  <c r="P935" i="13"/>
  <c r="O935" i="13"/>
  <c r="T3153" i="13"/>
  <c r="U3153" i="13" s="1"/>
  <c r="S3153" i="13"/>
  <c r="V3153" i="13" s="1"/>
  <c r="R3153" i="13"/>
  <c r="Q3153" i="13"/>
  <c r="P3153" i="13"/>
  <c r="O3153" i="13"/>
  <c r="T2391" i="13"/>
  <c r="U2391" i="13" s="1"/>
  <c r="S2391" i="13"/>
  <c r="V2391" i="13" s="1"/>
  <c r="R2391" i="13"/>
  <c r="Q2391" i="13"/>
  <c r="P2391" i="13"/>
  <c r="O2391" i="13"/>
  <c r="T3359" i="13"/>
  <c r="U3359" i="13" s="1"/>
  <c r="S3359" i="13"/>
  <c r="V3359" i="13" s="1"/>
  <c r="R3359" i="13"/>
  <c r="Q3359" i="13"/>
  <c r="P3359" i="13"/>
  <c r="O3359" i="13"/>
  <c r="T3759" i="13"/>
  <c r="U3759" i="13" s="1"/>
  <c r="S3759" i="13"/>
  <c r="V3759" i="13" s="1"/>
  <c r="R3759" i="13"/>
  <c r="Q3759" i="13"/>
  <c r="P3759" i="13"/>
  <c r="O3759" i="13"/>
  <c r="T3358" i="13"/>
  <c r="U3358" i="13" s="1"/>
  <c r="S3358" i="13"/>
  <c r="V3358" i="13" s="1"/>
  <c r="R3358" i="13"/>
  <c r="Q3358" i="13"/>
  <c r="P3358" i="13"/>
  <c r="O3358" i="13"/>
  <c r="T4073" i="13"/>
  <c r="U4073" i="13" s="1"/>
  <c r="S4073" i="13"/>
  <c r="V4073" i="13" s="1"/>
  <c r="R4073" i="13"/>
  <c r="Q4073" i="13"/>
  <c r="P4073" i="13"/>
  <c r="O4073" i="13"/>
  <c r="T3357" i="13"/>
  <c r="U3357" i="13" s="1"/>
  <c r="S3357" i="13"/>
  <c r="V3357" i="13" s="1"/>
  <c r="R3357" i="13"/>
  <c r="Q3357" i="13"/>
  <c r="P3357" i="13"/>
  <c r="O3357" i="13"/>
  <c r="T3356" i="13"/>
  <c r="U3356" i="13" s="1"/>
  <c r="S3356" i="13"/>
  <c r="V3356" i="13" s="1"/>
  <c r="R3356" i="13"/>
  <c r="Q3356" i="13"/>
  <c r="P3356" i="13"/>
  <c r="O3356" i="13"/>
  <c r="T3679" i="13"/>
  <c r="U3679" i="13" s="1"/>
  <c r="S3679" i="13"/>
  <c r="V3679" i="13" s="1"/>
  <c r="R3679" i="13"/>
  <c r="Q3679" i="13"/>
  <c r="P3679" i="13"/>
  <c r="O3679" i="13"/>
  <c r="T1920" i="13"/>
  <c r="U1920" i="13" s="1"/>
  <c r="S1920" i="13"/>
  <c r="V1920" i="13" s="1"/>
  <c r="R1920" i="13"/>
  <c r="Q1920" i="13"/>
  <c r="P1920" i="13"/>
  <c r="O1920" i="13"/>
  <c r="T3635" i="13"/>
  <c r="U3635" i="13" s="1"/>
  <c r="S3635" i="13"/>
  <c r="V3635" i="13" s="1"/>
  <c r="R3635" i="13"/>
  <c r="Q3635" i="13"/>
  <c r="P3635" i="13"/>
  <c r="O3635" i="13"/>
  <c r="T2190" i="13"/>
  <c r="U2190" i="13" s="1"/>
  <c r="S2190" i="13"/>
  <c r="V2190" i="13" s="1"/>
  <c r="R2190" i="13"/>
  <c r="Q2190" i="13"/>
  <c r="P2190" i="13"/>
  <c r="O2190" i="13"/>
  <c r="T934" i="13"/>
  <c r="U934" i="13" s="1"/>
  <c r="S934" i="13"/>
  <c r="V934" i="13" s="1"/>
  <c r="R934" i="13"/>
  <c r="Q934" i="13"/>
  <c r="P934" i="13"/>
  <c r="O934" i="13"/>
  <c r="T3152" i="13"/>
  <c r="U3152" i="13" s="1"/>
  <c r="S3152" i="13"/>
  <c r="V3152" i="13" s="1"/>
  <c r="R3152" i="13"/>
  <c r="Q3152" i="13"/>
  <c r="P3152" i="13"/>
  <c r="O3152" i="13"/>
  <c r="T3678" i="13"/>
  <c r="U3678" i="13" s="1"/>
  <c r="S3678" i="13"/>
  <c r="V3678" i="13" s="1"/>
  <c r="R3678" i="13"/>
  <c r="Q3678" i="13"/>
  <c r="P3678" i="13"/>
  <c r="O3678" i="13"/>
  <c r="T4017" i="13"/>
  <c r="U4017" i="13" s="1"/>
  <c r="S4017" i="13"/>
  <c r="V4017" i="13" s="1"/>
  <c r="R4017" i="13"/>
  <c r="Q4017" i="13"/>
  <c r="P4017" i="13"/>
  <c r="O4017" i="13"/>
  <c r="T2281" i="13"/>
  <c r="U2281" i="13" s="1"/>
  <c r="S2281" i="13"/>
  <c r="V2281" i="13" s="1"/>
  <c r="R2281" i="13"/>
  <c r="Q2281" i="13"/>
  <c r="P2281" i="13"/>
  <c r="O2281" i="13"/>
  <c r="T2269" i="13"/>
  <c r="U2269" i="13" s="1"/>
  <c r="S2269" i="13"/>
  <c r="V2269" i="13" s="1"/>
  <c r="R2269" i="13"/>
  <c r="Q2269" i="13"/>
  <c r="P2269" i="13"/>
  <c r="O2269" i="13"/>
  <c r="T3355" i="13"/>
  <c r="U3355" i="13" s="1"/>
  <c r="S3355" i="13"/>
  <c r="V3355" i="13" s="1"/>
  <c r="R3355" i="13"/>
  <c r="Q3355" i="13"/>
  <c r="P3355" i="13"/>
  <c r="O3355" i="13"/>
  <c r="T2189" i="13"/>
  <c r="U2189" i="13" s="1"/>
  <c r="S2189" i="13"/>
  <c r="V2189" i="13" s="1"/>
  <c r="R2189" i="13"/>
  <c r="Q2189" i="13"/>
  <c r="P2189" i="13"/>
  <c r="O2189" i="13"/>
  <c r="T2522" i="13"/>
  <c r="U2522" i="13" s="1"/>
  <c r="S2522" i="13"/>
  <c r="V2522" i="13" s="1"/>
  <c r="R2522" i="13"/>
  <c r="Q2522" i="13"/>
  <c r="P2522" i="13"/>
  <c r="O2522" i="13"/>
  <c r="T4062" i="13"/>
  <c r="U4062" i="13" s="1"/>
  <c r="S4062" i="13"/>
  <c r="V4062" i="13" s="1"/>
  <c r="R4062" i="13"/>
  <c r="Q4062" i="13"/>
  <c r="P4062" i="13"/>
  <c r="O4062" i="13"/>
  <c r="T3927" i="13"/>
  <c r="U3927" i="13" s="1"/>
  <c r="S3927" i="13"/>
  <c r="V3927" i="13" s="1"/>
  <c r="R3927" i="13"/>
  <c r="Q3927" i="13"/>
  <c r="P3927" i="13"/>
  <c r="O3927" i="13"/>
  <c r="T2390" i="13"/>
  <c r="U2390" i="13" s="1"/>
  <c r="S2390" i="13"/>
  <c r="V2390" i="13" s="1"/>
  <c r="R2390" i="13"/>
  <c r="Q2390" i="13"/>
  <c r="P2390" i="13"/>
  <c r="O2390" i="13"/>
  <c r="T3704" i="13"/>
  <c r="U3704" i="13" s="1"/>
  <c r="S3704" i="13"/>
  <c r="V3704" i="13" s="1"/>
  <c r="R3704" i="13"/>
  <c r="Q3704" i="13"/>
  <c r="P3704" i="13"/>
  <c r="O3704" i="13"/>
  <c r="T2489" i="13"/>
  <c r="U2489" i="13" s="1"/>
  <c r="S2489" i="13"/>
  <c r="V2489" i="13" s="1"/>
  <c r="R2489" i="13"/>
  <c r="Q2489" i="13"/>
  <c r="P2489" i="13"/>
  <c r="O2489" i="13"/>
  <c r="T1487" i="13"/>
  <c r="U1487" i="13" s="1"/>
  <c r="S1487" i="13"/>
  <c r="V1487" i="13" s="1"/>
  <c r="R1487" i="13"/>
  <c r="Q1487" i="13"/>
  <c r="P1487" i="13"/>
  <c r="O1487" i="13"/>
  <c r="T3151" i="13"/>
  <c r="U3151" i="13" s="1"/>
  <c r="S3151" i="13"/>
  <c r="V3151" i="13" s="1"/>
  <c r="R3151" i="13"/>
  <c r="Q3151" i="13"/>
  <c r="P3151" i="13"/>
  <c r="O3151" i="13"/>
  <c r="T1712" i="13"/>
  <c r="U1712" i="13" s="1"/>
  <c r="S1712" i="13"/>
  <c r="V1712" i="13" s="1"/>
  <c r="R1712" i="13"/>
  <c r="Q1712" i="13"/>
  <c r="P1712" i="13"/>
  <c r="O1712" i="13"/>
  <c r="T3926" i="13"/>
  <c r="U3926" i="13" s="1"/>
  <c r="S3926" i="13"/>
  <c r="V3926" i="13" s="1"/>
  <c r="R3926" i="13"/>
  <c r="Q3926" i="13"/>
  <c r="P3926" i="13"/>
  <c r="O3926" i="13"/>
  <c r="T3393" i="13"/>
  <c r="U3393" i="13" s="1"/>
  <c r="S3393" i="13"/>
  <c r="V3393" i="13" s="1"/>
  <c r="R3393" i="13"/>
  <c r="Q3393" i="13"/>
  <c r="P3393" i="13"/>
  <c r="O3393" i="13"/>
  <c r="T3634" i="13"/>
  <c r="U3634" i="13" s="1"/>
  <c r="S3634" i="13"/>
  <c r="V3634" i="13" s="1"/>
  <c r="R3634" i="13"/>
  <c r="Q3634" i="13"/>
  <c r="P3634" i="13"/>
  <c r="O3634" i="13"/>
  <c r="T3758" i="13"/>
  <c r="U3758" i="13" s="1"/>
  <c r="S3758" i="13"/>
  <c r="V3758" i="13" s="1"/>
  <c r="R3758" i="13"/>
  <c r="Q3758" i="13"/>
  <c r="P3758" i="13"/>
  <c r="O3758" i="13"/>
  <c r="T3633" i="13"/>
  <c r="U3633" i="13" s="1"/>
  <c r="S3633" i="13"/>
  <c r="V3633" i="13" s="1"/>
  <c r="R3633" i="13"/>
  <c r="Q3633" i="13"/>
  <c r="P3633" i="13"/>
  <c r="O3633" i="13"/>
  <c r="T3354" i="13"/>
  <c r="U3354" i="13" s="1"/>
  <c r="S3354" i="13"/>
  <c r="V3354" i="13" s="1"/>
  <c r="R3354" i="13"/>
  <c r="Q3354" i="13"/>
  <c r="P3354" i="13"/>
  <c r="O3354" i="13"/>
  <c r="T2747" i="13"/>
  <c r="U2747" i="13" s="1"/>
  <c r="S2747" i="13"/>
  <c r="V2747" i="13" s="1"/>
  <c r="R2747" i="13"/>
  <c r="Q2747" i="13"/>
  <c r="P2747" i="13"/>
  <c r="O2747" i="13"/>
  <c r="T4016" i="13"/>
  <c r="U4016" i="13" s="1"/>
  <c r="S4016" i="13"/>
  <c r="V4016" i="13" s="1"/>
  <c r="R4016" i="13"/>
  <c r="Q4016" i="13"/>
  <c r="P4016" i="13"/>
  <c r="O4016" i="13"/>
  <c r="T3464" i="13"/>
  <c r="U3464" i="13" s="1"/>
  <c r="S3464" i="13"/>
  <c r="V3464" i="13" s="1"/>
  <c r="R3464" i="13"/>
  <c r="Q3464" i="13"/>
  <c r="P3464" i="13"/>
  <c r="O3464" i="13"/>
  <c r="T2717" i="13"/>
  <c r="U2717" i="13" s="1"/>
  <c r="S2717" i="13"/>
  <c r="V2717" i="13" s="1"/>
  <c r="R2717" i="13"/>
  <c r="Q2717" i="13"/>
  <c r="P2717" i="13"/>
  <c r="O2717" i="13"/>
  <c r="T3353" i="13"/>
  <c r="U3353" i="13" s="1"/>
  <c r="S3353" i="13"/>
  <c r="V3353" i="13" s="1"/>
  <c r="R3353" i="13"/>
  <c r="Q3353" i="13"/>
  <c r="P3353" i="13"/>
  <c r="O3353" i="13"/>
  <c r="T3925" i="13"/>
  <c r="U3925" i="13" s="1"/>
  <c r="S3925" i="13"/>
  <c r="V3925" i="13" s="1"/>
  <c r="R3925" i="13"/>
  <c r="Q3925" i="13"/>
  <c r="P3925" i="13"/>
  <c r="O3925" i="13"/>
  <c r="T2915" i="13"/>
  <c r="U2915" i="13" s="1"/>
  <c r="S2915" i="13"/>
  <c r="V2915" i="13" s="1"/>
  <c r="R2915" i="13"/>
  <c r="Q2915" i="13"/>
  <c r="P2915" i="13"/>
  <c r="O2915" i="13"/>
  <c r="T2188" i="13"/>
  <c r="U2188" i="13" s="1"/>
  <c r="S2188" i="13"/>
  <c r="V2188" i="13" s="1"/>
  <c r="R2188" i="13"/>
  <c r="Q2188" i="13"/>
  <c r="P2188" i="13"/>
  <c r="O2188" i="13"/>
  <c r="T3150" i="13"/>
  <c r="U3150" i="13" s="1"/>
  <c r="S3150" i="13"/>
  <c r="V3150" i="13" s="1"/>
  <c r="R3150" i="13"/>
  <c r="Q3150" i="13"/>
  <c r="P3150" i="13"/>
  <c r="O3150" i="13"/>
  <c r="T3149" i="13"/>
  <c r="U3149" i="13" s="1"/>
  <c r="S3149" i="13"/>
  <c r="V3149" i="13" s="1"/>
  <c r="R3149" i="13"/>
  <c r="Q3149" i="13"/>
  <c r="P3149" i="13"/>
  <c r="O3149" i="13"/>
  <c r="T2389" i="13"/>
  <c r="U2389" i="13" s="1"/>
  <c r="S2389" i="13"/>
  <c r="V2389" i="13" s="1"/>
  <c r="R2389" i="13"/>
  <c r="Q2389" i="13"/>
  <c r="P2389" i="13"/>
  <c r="O2389" i="13"/>
  <c r="T2488" i="13"/>
  <c r="U2488" i="13" s="1"/>
  <c r="S2488" i="13"/>
  <c r="V2488" i="13" s="1"/>
  <c r="R2488" i="13"/>
  <c r="Q2488" i="13"/>
  <c r="P2488" i="13"/>
  <c r="O2488" i="13"/>
  <c r="T3985" i="13"/>
  <c r="U3985" i="13" s="1"/>
  <c r="S3985" i="13"/>
  <c r="V3985" i="13" s="1"/>
  <c r="R3985" i="13"/>
  <c r="Q3985" i="13"/>
  <c r="P3985" i="13"/>
  <c r="O3985" i="13"/>
  <c r="T3632" i="13"/>
  <c r="U3632" i="13" s="1"/>
  <c r="S3632" i="13"/>
  <c r="V3632" i="13" s="1"/>
  <c r="R3632" i="13"/>
  <c r="Q3632" i="13"/>
  <c r="P3632" i="13"/>
  <c r="O3632" i="13"/>
  <c r="T514" i="13"/>
  <c r="U514" i="13" s="1"/>
  <c r="S514" i="13"/>
  <c r="V514" i="13" s="1"/>
  <c r="R514" i="13"/>
  <c r="Q514" i="13"/>
  <c r="P514" i="13"/>
  <c r="O514" i="13"/>
  <c r="T3352" i="13"/>
  <c r="U3352" i="13" s="1"/>
  <c r="S3352" i="13"/>
  <c r="V3352" i="13" s="1"/>
  <c r="R3352" i="13"/>
  <c r="Q3352" i="13"/>
  <c r="P3352" i="13"/>
  <c r="O3352" i="13"/>
  <c r="T2716" i="13"/>
  <c r="U2716" i="13" s="1"/>
  <c r="S2716" i="13"/>
  <c r="V2716" i="13" s="1"/>
  <c r="R2716" i="13"/>
  <c r="Q2716" i="13"/>
  <c r="P2716" i="13"/>
  <c r="O2716" i="13"/>
  <c r="T2715" i="13"/>
  <c r="U2715" i="13" s="1"/>
  <c r="S2715" i="13"/>
  <c r="V2715" i="13" s="1"/>
  <c r="R2715" i="13"/>
  <c r="Q2715" i="13"/>
  <c r="P2715" i="13"/>
  <c r="O2715" i="13"/>
  <c r="T2187" i="13"/>
  <c r="U2187" i="13" s="1"/>
  <c r="S2187" i="13"/>
  <c r="V2187" i="13" s="1"/>
  <c r="R2187" i="13"/>
  <c r="Q2187" i="13"/>
  <c r="P2187" i="13"/>
  <c r="O2187" i="13"/>
  <c r="T3982" i="13"/>
  <c r="U3982" i="13" s="1"/>
  <c r="S3982" i="13"/>
  <c r="V3982" i="13" s="1"/>
  <c r="R3982" i="13"/>
  <c r="Q3982" i="13"/>
  <c r="P3982" i="13"/>
  <c r="O3982" i="13"/>
  <c r="T2186" i="13"/>
  <c r="U2186" i="13" s="1"/>
  <c r="S2186" i="13"/>
  <c r="V2186" i="13" s="1"/>
  <c r="R2186" i="13"/>
  <c r="Q2186" i="13"/>
  <c r="P2186" i="13"/>
  <c r="O2186" i="13"/>
  <c r="T3737" i="13"/>
  <c r="U3737" i="13" s="1"/>
  <c r="S3737" i="13"/>
  <c r="V3737" i="13" s="1"/>
  <c r="R3737" i="13"/>
  <c r="Q3737" i="13"/>
  <c r="P3737" i="13"/>
  <c r="O3737" i="13"/>
  <c r="T2487" i="13"/>
  <c r="U2487" i="13" s="1"/>
  <c r="S2487" i="13"/>
  <c r="V2487" i="13" s="1"/>
  <c r="R2487" i="13"/>
  <c r="Q2487" i="13"/>
  <c r="P2487" i="13"/>
  <c r="O2487" i="13"/>
  <c r="T2714" i="13"/>
  <c r="U2714" i="13" s="1"/>
  <c r="S2714" i="13"/>
  <c r="V2714" i="13" s="1"/>
  <c r="R2714" i="13"/>
  <c r="Q2714" i="13"/>
  <c r="P2714" i="13"/>
  <c r="O2714" i="13"/>
  <c r="T3631" i="13"/>
  <c r="U3631" i="13" s="1"/>
  <c r="S3631" i="13"/>
  <c r="V3631" i="13" s="1"/>
  <c r="R3631" i="13"/>
  <c r="Q3631" i="13"/>
  <c r="P3631" i="13"/>
  <c r="O3631" i="13"/>
  <c r="T2713" i="13"/>
  <c r="U2713" i="13" s="1"/>
  <c r="S2713" i="13"/>
  <c r="V2713" i="13" s="1"/>
  <c r="R2713" i="13"/>
  <c r="Q2713" i="13"/>
  <c r="P2713" i="13"/>
  <c r="O2713" i="13"/>
  <c r="T3148" i="13"/>
  <c r="U3148" i="13" s="1"/>
  <c r="S3148" i="13"/>
  <c r="V3148" i="13" s="1"/>
  <c r="R3148" i="13"/>
  <c r="Q3148" i="13"/>
  <c r="P3148" i="13"/>
  <c r="O3148" i="13"/>
  <c r="T3147" i="13"/>
  <c r="U3147" i="13" s="1"/>
  <c r="S3147" i="13"/>
  <c r="V3147" i="13" s="1"/>
  <c r="R3147" i="13"/>
  <c r="Q3147" i="13"/>
  <c r="P3147" i="13"/>
  <c r="O3147" i="13"/>
  <c r="T1254" i="13"/>
  <c r="U1254" i="13" s="1"/>
  <c r="S1254" i="13"/>
  <c r="V1254" i="13" s="1"/>
  <c r="R1254" i="13"/>
  <c r="Q1254" i="13"/>
  <c r="P1254" i="13"/>
  <c r="O1254" i="13"/>
  <c r="T3703" i="13"/>
  <c r="U3703" i="13" s="1"/>
  <c r="S3703" i="13"/>
  <c r="V3703" i="13" s="1"/>
  <c r="R3703" i="13"/>
  <c r="Q3703" i="13"/>
  <c r="P3703" i="13"/>
  <c r="O3703" i="13"/>
  <c r="T4100" i="13"/>
  <c r="U4100" i="13" s="1"/>
  <c r="S4100" i="13"/>
  <c r="V4100" i="13" s="1"/>
  <c r="R4100" i="13"/>
  <c r="Q4100" i="13"/>
  <c r="P4100" i="13"/>
  <c r="O4100" i="13"/>
  <c r="T2268" i="13"/>
  <c r="U2268" i="13" s="1"/>
  <c r="S2268" i="13"/>
  <c r="V2268" i="13" s="1"/>
  <c r="R2268" i="13"/>
  <c r="Q2268" i="13"/>
  <c r="P2268" i="13"/>
  <c r="O2268" i="13"/>
  <c r="T2388" i="13"/>
  <c r="U2388" i="13" s="1"/>
  <c r="S2388" i="13"/>
  <c r="V2388" i="13" s="1"/>
  <c r="R2388" i="13"/>
  <c r="Q2388" i="13"/>
  <c r="P2388" i="13"/>
  <c r="O2388" i="13"/>
  <c r="T2712" i="13"/>
  <c r="U2712" i="13" s="1"/>
  <c r="S2712" i="13"/>
  <c r="V2712" i="13" s="1"/>
  <c r="R2712" i="13"/>
  <c r="Q2712" i="13"/>
  <c r="P2712" i="13"/>
  <c r="O2712" i="13"/>
  <c r="T2486" i="13"/>
  <c r="U2486" i="13" s="1"/>
  <c r="S2486" i="13"/>
  <c r="V2486" i="13" s="1"/>
  <c r="R2486" i="13"/>
  <c r="Q2486" i="13"/>
  <c r="P2486" i="13"/>
  <c r="O2486" i="13"/>
  <c r="T4048" i="13"/>
  <c r="U4048" i="13" s="1"/>
  <c r="S4048" i="13"/>
  <c r="V4048" i="13" s="1"/>
  <c r="R4048" i="13"/>
  <c r="Q4048" i="13"/>
  <c r="P4048" i="13"/>
  <c r="O4048" i="13"/>
  <c r="T3630" i="13"/>
  <c r="U3630" i="13" s="1"/>
  <c r="S3630" i="13"/>
  <c r="V3630" i="13" s="1"/>
  <c r="R3630" i="13"/>
  <c r="Q3630" i="13"/>
  <c r="P3630" i="13"/>
  <c r="O3630" i="13"/>
  <c r="T3629" i="13"/>
  <c r="U3629" i="13" s="1"/>
  <c r="S3629" i="13"/>
  <c r="V3629" i="13" s="1"/>
  <c r="R3629" i="13"/>
  <c r="Q3629" i="13"/>
  <c r="P3629" i="13"/>
  <c r="O3629" i="13"/>
  <c r="T2711" i="13"/>
  <c r="U2711" i="13" s="1"/>
  <c r="S2711" i="13"/>
  <c r="V2711" i="13" s="1"/>
  <c r="R2711" i="13"/>
  <c r="Q2711" i="13"/>
  <c r="P2711" i="13"/>
  <c r="O2711" i="13"/>
  <c r="T3440" i="13"/>
  <c r="U3440" i="13" s="1"/>
  <c r="S3440" i="13"/>
  <c r="V3440" i="13" s="1"/>
  <c r="R3440" i="13"/>
  <c r="Q3440" i="13"/>
  <c r="P3440" i="13"/>
  <c r="O3440" i="13"/>
  <c r="T3773" i="13"/>
  <c r="U3773" i="13" s="1"/>
  <c r="S3773" i="13"/>
  <c r="V3773" i="13" s="1"/>
  <c r="R3773" i="13"/>
  <c r="Q3773" i="13"/>
  <c r="P3773" i="13"/>
  <c r="O3773" i="13"/>
  <c r="T3702" i="13"/>
  <c r="U3702" i="13" s="1"/>
  <c r="S3702" i="13"/>
  <c r="V3702" i="13" s="1"/>
  <c r="R3702" i="13"/>
  <c r="Q3702" i="13"/>
  <c r="P3702" i="13"/>
  <c r="O3702" i="13"/>
  <c r="T4047" i="13"/>
  <c r="U4047" i="13" s="1"/>
  <c r="S4047" i="13"/>
  <c r="V4047" i="13" s="1"/>
  <c r="R4047" i="13"/>
  <c r="Q4047" i="13"/>
  <c r="P4047" i="13"/>
  <c r="O4047" i="13"/>
  <c r="T1654" i="13"/>
  <c r="U1654" i="13" s="1"/>
  <c r="S1654" i="13"/>
  <c r="V1654" i="13" s="1"/>
  <c r="R1654" i="13"/>
  <c r="Q1654" i="13"/>
  <c r="P1654" i="13"/>
  <c r="O1654" i="13"/>
  <c r="T2710" i="13"/>
  <c r="U2710" i="13" s="1"/>
  <c r="S2710" i="13"/>
  <c r="V2710" i="13" s="1"/>
  <c r="R2710" i="13"/>
  <c r="Q2710" i="13"/>
  <c r="P2710" i="13"/>
  <c r="O2710" i="13"/>
  <c r="T4041" i="13"/>
  <c r="U4041" i="13" s="1"/>
  <c r="S4041" i="13"/>
  <c r="V4041" i="13" s="1"/>
  <c r="R4041" i="13"/>
  <c r="Q4041" i="13"/>
  <c r="P4041" i="13"/>
  <c r="O4041" i="13"/>
  <c r="T2709" i="13"/>
  <c r="U2709" i="13" s="1"/>
  <c r="S2709" i="13"/>
  <c r="V2709" i="13" s="1"/>
  <c r="R2709" i="13"/>
  <c r="Q2709" i="13"/>
  <c r="P2709" i="13"/>
  <c r="O2709" i="13"/>
  <c r="T3351" i="13"/>
  <c r="U3351" i="13" s="1"/>
  <c r="S3351" i="13"/>
  <c r="V3351" i="13" s="1"/>
  <c r="R3351" i="13"/>
  <c r="Q3351" i="13"/>
  <c r="P3351" i="13"/>
  <c r="O3351" i="13"/>
  <c r="T3146" i="13"/>
  <c r="U3146" i="13" s="1"/>
  <c r="S3146" i="13"/>
  <c r="V3146" i="13" s="1"/>
  <c r="R3146" i="13"/>
  <c r="Q3146" i="13"/>
  <c r="P3146" i="13"/>
  <c r="O3146" i="13"/>
  <c r="T2185" i="13"/>
  <c r="U2185" i="13" s="1"/>
  <c r="S2185" i="13"/>
  <c r="V2185" i="13" s="1"/>
  <c r="R2185" i="13"/>
  <c r="Q2185" i="13"/>
  <c r="P2185" i="13"/>
  <c r="O2185" i="13"/>
  <c r="T2184" i="13"/>
  <c r="U2184" i="13" s="1"/>
  <c r="S2184" i="13"/>
  <c r="V2184" i="13" s="1"/>
  <c r="R2184" i="13"/>
  <c r="Q2184" i="13"/>
  <c r="P2184" i="13"/>
  <c r="O2184" i="13"/>
  <c r="T3350" i="13"/>
  <c r="U3350" i="13" s="1"/>
  <c r="S3350" i="13"/>
  <c r="V3350" i="13" s="1"/>
  <c r="R3350" i="13"/>
  <c r="Q3350" i="13"/>
  <c r="P3350" i="13"/>
  <c r="O3350" i="13"/>
  <c r="T3145" i="13"/>
  <c r="U3145" i="13" s="1"/>
  <c r="S3145" i="13"/>
  <c r="V3145" i="13" s="1"/>
  <c r="R3145" i="13"/>
  <c r="Q3145" i="13"/>
  <c r="P3145" i="13"/>
  <c r="O3145" i="13"/>
  <c r="T4015" i="13"/>
  <c r="U4015" i="13" s="1"/>
  <c r="S4015" i="13"/>
  <c r="V4015" i="13" s="1"/>
  <c r="R4015" i="13"/>
  <c r="Q4015" i="13"/>
  <c r="P4015" i="13"/>
  <c r="O4015" i="13"/>
  <c r="T3924" i="13"/>
  <c r="U3924" i="13" s="1"/>
  <c r="S3924" i="13"/>
  <c r="V3924" i="13" s="1"/>
  <c r="R3924" i="13"/>
  <c r="Q3924" i="13"/>
  <c r="P3924" i="13"/>
  <c r="O3924" i="13"/>
  <c r="T3923" i="13"/>
  <c r="U3923" i="13" s="1"/>
  <c r="S3923" i="13"/>
  <c r="V3923" i="13" s="1"/>
  <c r="R3923" i="13"/>
  <c r="Q3923" i="13"/>
  <c r="P3923" i="13"/>
  <c r="O3923" i="13"/>
  <c r="T3736" i="13"/>
  <c r="U3736" i="13" s="1"/>
  <c r="S3736" i="13"/>
  <c r="V3736" i="13" s="1"/>
  <c r="R3736" i="13"/>
  <c r="Q3736" i="13"/>
  <c r="P3736" i="13"/>
  <c r="O3736" i="13"/>
  <c r="T513" i="13"/>
  <c r="U513" i="13" s="1"/>
  <c r="S513" i="13"/>
  <c r="V513" i="13" s="1"/>
  <c r="R513" i="13"/>
  <c r="Q513" i="13"/>
  <c r="P513" i="13"/>
  <c r="O513" i="13"/>
  <c r="T3922" i="13"/>
  <c r="U3922" i="13" s="1"/>
  <c r="S3922" i="13"/>
  <c r="V3922" i="13" s="1"/>
  <c r="R3922" i="13"/>
  <c r="Q3922" i="13"/>
  <c r="P3922" i="13"/>
  <c r="O3922" i="13"/>
  <c r="T1486" i="13"/>
  <c r="U1486" i="13" s="1"/>
  <c r="S1486" i="13"/>
  <c r="V1486" i="13" s="1"/>
  <c r="R1486" i="13"/>
  <c r="Q1486" i="13"/>
  <c r="P1486" i="13"/>
  <c r="O1486" i="13"/>
  <c r="T3628" i="13"/>
  <c r="U3628" i="13" s="1"/>
  <c r="S3628" i="13"/>
  <c r="V3628" i="13" s="1"/>
  <c r="R3628" i="13"/>
  <c r="Q3628" i="13"/>
  <c r="P3628" i="13"/>
  <c r="O3628" i="13"/>
  <c r="T2183" i="13"/>
  <c r="U2183" i="13" s="1"/>
  <c r="S2183" i="13"/>
  <c r="V2183" i="13" s="1"/>
  <c r="R2183" i="13"/>
  <c r="Q2183" i="13"/>
  <c r="P2183" i="13"/>
  <c r="O2183" i="13"/>
  <c r="T790" i="13"/>
  <c r="U790" i="13" s="1"/>
  <c r="S790" i="13"/>
  <c r="V790" i="13" s="1"/>
  <c r="R790" i="13"/>
  <c r="Q790" i="13"/>
  <c r="P790" i="13"/>
  <c r="O790" i="13"/>
  <c r="T3757" i="13"/>
  <c r="U3757" i="13" s="1"/>
  <c r="S3757" i="13"/>
  <c r="V3757" i="13" s="1"/>
  <c r="R3757" i="13"/>
  <c r="Q3757" i="13"/>
  <c r="P3757" i="13"/>
  <c r="O3757" i="13"/>
  <c r="T2708" i="13"/>
  <c r="U2708" i="13" s="1"/>
  <c r="S2708" i="13"/>
  <c r="V2708" i="13" s="1"/>
  <c r="R2708" i="13"/>
  <c r="Q2708" i="13"/>
  <c r="P2708" i="13"/>
  <c r="O2708" i="13"/>
  <c r="T3627" i="13"/>
  <c r="U3627" i="13" s="1"/>
  <c r="S3627" i="13"/>
  <c r="V3627" i="13" s="1"/>
  <c r="R3627" i="13"/>
  <c r="Q3627" i="13"/>
  <c r="P3627" i="13"/>
  <c r="O3627" i="13"/>
  <c r="T789" i="13"/>
  <c r="U789" i="13" s="1"/>
  <c r="S789" i="13"/>
  <c r="V789" i="13" s="1"/>
  <c r="R789" i="13"/>
  <c r="Q789" i="13"/>
  <c r="P789" i="13"/>
  <c r="O789" i="13"/>
  <c r="T2521" i="13"/>
  <c r="U2521" i="13" s="1"/>
  <c r="S2521" i="13"/>
  <c r="V2521" i="13" s="1"/>
  <c r="R2521" i="13"/>
  <c r="Q2521" i="13"/>
  <c r="P2521" i="13"/>
  <c r="O2521" i="13"/>
  <c r="T2707" i="13"/>
  <c r="U2707" i="13" s="1"/>
  <c r="S2707" i="13"/>
  <c r="V2707" i="13" s="1"/>
  <c r="R2707" i="13"/>
  <c r="Q2707" i="13"/>
  <c r="P2707" i="13"/>
  <c r="O2707" i="13"/>
  <c r="T126" i="13"/>
  <c r="U126" i="13" s="1"/>
  <c r="S126" i="13"/>
  <c r="V126" i="13" s="1"/>
  <c r="R126" i="13"/>
  <c r="Q126" i="13"/>
  <c r="P126" i="13"/>
  <c r="O126" i="13"/>
  <c r="T2485" i="13"/>
  <c r="U2485" i="13" s="1"/>
  <c r="S2485" i="13"/>
  <c r="V2485" i="13" s="1"/>
  <c r="R2485" i="13"/>
  <c r="Q2485" i="13"/>
  <c r="P2485" i="13"/>
  <c r="O2485" i="13"/>
  <c r="T276" i="13"/>
  <c r="U276" i="13" s="1"/>
  <c r="S276" i="13"/>
  <c r="V276" i="13" s="1"/>
  <c r="R276" i="13"/>
  <c r="Q276" i="13"/>
  <c r="P276" i="13"/>
  <c r="O276" i="13"/>
  <c r="T2182" i="13"/>
  <c r="U2182" i="13" s="1"/>
  <c r="S2182" i="13"/>
  <c r="V2182" i="13" s="1"/>
  <c r="R2182" i="13"/>
  <c r="Q2182" i="13"/>
  <c r="P2182" i="13"/>
  <c r="O2182" i="13"/>
  <c r="T3921" i="13"/>
  <c r="U3921" i="13" s="1"/>
  <c r="S3921" i="13"/>
  <c r="V3921" i="13" s="1"/>
  <c r="R3921" i="13"/>
  <c r="Q3921" i="13"/>
  <c r="P3921" i="13"/>
  <c r="O3921" i="13"/>
  <c r="T990" i="13"/>
  <c r="U990" i="13" s="1"/>
  <c r="S990" i="13"/>
  <c r="V990" i="13" s="1"/>
  <c r="R990" i="13"/>
  <c r="Q990" i="13"/>
  <c r="P990" i="13"/>
  <c r="O990" i="13"/>
  <c r="T2706" i="13"/>
  <c r="U2706" i="13" s="1"/>
  <c r="S2706" i="13"/>
  <c r="V2706" i="13" s="1"/>
  <c r="R2706" i="13"/>
  <c r="Q2706" i="13"/>
  <c r="P2706" i="13"/>
  <c r="O2706" i="13"/>
  <c r="T26" i="13"/>
  <c r="U26" i="13" s="1"/>
  <c r="S26" i="13"/>
  <c r="V26" i="13" s="1"/>
  <c r="R26" i="13"/>
  <c r="Q26" i="13"/>
  <c r="P26" i="13"/>
  <c r="O26" i="13"/>
  <c r="T217" i="13"/>
  <c r="U217" i="13" s="1"/>
  <c r="S217" i="13"/>
  <c r="V217" i="13" s="1"/>
  <c r="R217" i="13"/>
  <c r="Q217" i="13"/>
  <c r="P217" i="13"/>
  <c r="O217" i="13"/>
  <c r="T3144" i="13"/>
  <c r="U3144" i="13" s="1"/>
  <c r="S3144" i="13"/>
  <c r="V3144" i="13" s="1"/>
  <c r="R3144" i="13"/>
  <c r="Q3144" i="13"/>
  <c r="P3144" i="13"/>
  <c r="O3144" i="13"/>
  <c r="T2387" i="13"/>
  <c r="U2387" i="13" s="1"/>
  <c r="S2387" i="13"/>
  <c r="V2387" i="13" s="1"/>
  <c r="R2387" i="13"/>
  <c r="Q2387" i="13"/>
  <c r="P2387" i="13"/>
  <c r="O2387" i="13"/>
  <c r="T2705" i="13"/>
  <c r="U2705" i="13" s="1"/>
  <c r="S2705" i="13"/>
  <c r="V2705" i="13" s="1"/>
  <c r="R2705" i="13"/>
  <c r="Q2705" i="13"/>
  <c r="P2705" i="13"/>
  <c r="O2705" i="13"/>
  <c r="T2704" i="13"/>
  <c r="U2704" i="13" s="1"/>
  <c r="S2704" i="13"/>
  <c r="V2704" i="13" s="1"/>
  <c r="R2704" i="13"/>
  <c r="Q2704" i="13"/>
  <c r="P2704" i="13"/>
  <c r="O2704" i="13"/>
  <c r="T2914" i="13"/>
  <c r="U2914" i="13" s="1"/>
  <c r="S2914" i="13"/>
  <c r="V2914" i="13" s="1"/>
  <c r="R2914" i="13"/>
  <c r="Q2914" i="13"/>
  <c r="P2914" i="13"/>
  <c r="O2914" i="13"/>
  <c r="T3626" i="13"/>
  <c r="U3626" i="13" s="1"/>
  <c r="S3626" i="13"/>
  <c r="V3626" i="13" s="1"/>
  <c r="R3626" i="13"/>
  <c r="Q3626" i="13"/>
  <c r="P3626" i="13"/>
  <c r="O3626" i="13"/>
  <c r="T2703" i="13"/>
  <c r="U2703" i="13" s="1"/>
  <c r="S2703" i="13"/>
  <c r="V2703" i="13" s="1"/>
  <c r="R2703" i="13"/>
  <c r="Q2703" i="13"/>
  <c r="P2703" i="13"/>
  <c r="O2703" i="13"/>
  <c r="T1281" i="13"/>
  <c r="U1281" i="13" s="1"/>
  <c r="S1281" i="13"/>
  <c r="V1281" i="13" s="1"/>
  <c r="R1281" i="13"/>
  <c r="Q1281" i="13"/>
  <c r="P1281" i="13"/>
  <c r="O1281" i="13"/>
  <c r="T3625" i="13"/>
  <c r="U3625" i="13" s="1"/>
  <c r="S3625" i="13"/>
  <c r="V3625" i="13" s="1"/>
  <c r="R3625" i="13"/>
  <c r="Q3625" i="13"/>
  <c r="P3625" i="13"/>
  <c r="O3625" i="13"/>
  <c r="T3143" i="13"/>
  <c r="U3143" i="13" s="1"/>
  <c r="S3143" i="13"/>
  <c r="V3143" i="13" s="1"/>
  <c r="R3143" i="13"/>
  <c r="Q3143" i="13"/>
  <c r="P3143" i="13"/>
  <c r="O3143" i="13"/>
  <c r="T3741" i="13"/>
  <c r="U3741" i="13" s="1"/>
  <c r="S3741" i="13"/>
  <c r="V3741" i="13" s="1"/>
  <c r="R3741" i="13"/>
  <c r="Q3741" i="13"/>
  <c r="P3741" i="13"/>
  <c r="O3741" i="13"/>
  <c r="T2913" i="13"/>
  <c r="U2913" i="13" s="1"/>
  <c r="S2913" i="13"/>
  <c r="V2913" i="13" s="1"/>
  <c r="R2913" i="13"/>
  <c r="Q2913" i="13"/>
  <c r="P2913" i="13"/>
  <c r="O2913" i="13"/>
  <c r="T2912" i="13"/>
  <c r="U2912" i="13" s="1"/>
  <c r="S2912" i="13"/>
  <c r="V2912" i="13" s="1"/>
  <c r="R2912" i="13"/>
  <c r="Q2912" i="13"/>
  <c r="P2912" i="13"/>
  <c r="O2912" i="13"/>
  <c r="T2911" i="13"/>
  <c r="U2911" i="13" s="1"/>
  <c r="S2911" i="13"/>
  <c r="V2911" i="13" s="1"/>
  <c r="R2911" i="13"/>
  <c r="Q2911" i="13"/>
  <c r="P2911" i="13"/>
  <c r="O2911" i="13"/>
  <c r="T3401" i="13"/>
  <c r="U3401" i="13" s="1"/>
  <c r="S3401" i="13"/>
  <c r="V3401" i="13" s="1"/>
  <c r="R3401" i="13"/>
  <c r="Q3401" i="13"/>
  <c r="P3401" i="13"/>
  <c r="O3401" i="13"/>
  <c r="T2181" i="13"/>
  <c r="U2181" i="13" s="1"/>
  <c r="S2181" i="13"/>
  <c r="V2181" i="13" s="1"/>
  <c r="R2181" i="13"/>
  <c r="Q2181" i="13"/>
  <c r="P2181" i="13"/>
  <c r="O2181" i="13"/>
  <c r="T2910" i="13"/>
  <c r="U2910" i="13" s="1"/>
  <c r="S2910" i="13"/>
  <c r="V2910" i="13" s="1"/>
  <c r="R2910" i="13"/>
  <c r="Q2910" i="13"/>
  <c r="P2910" i="13"/>
  <c r="O2910" i="13"/>
  <c r="T3624" i="13"/>
  <c r="U3624" i="13" s="1"/>
  <c r="S3624" i="13"/>
  <c r="V3624" i="13" s="1"/>
  <c r="R3624" i="13"/>
  <c r="Q3624" i="13"/>
  <c r="P3624" i="13"/>
  <c r="O3624" i="13"/>
  <c r="T3189" i="13"/>
  <c r="U3189" i="13" s="1"/>
  <c r="S3189" i="13"/>
  <c r="V3189" i="13" s="1"/>
  <c r="R3189" i="13"/>
  <c r="Q3189" i="13"/>
  <c r="P3189" i="13"/>
  <c r="O3189" i="13"/>
  <c r="T3701" i="13"/>
  <c r="U3701" i="13" s="1"/>
  <c r="S3701" i="13"/>
  <c r="V3701" i="13" s="1"/>
  <c r="R3701" i="13"/>
  <c r="Q3701" i="13"/>
  <c r="P3701" i="13"/>
  <c r="O3701" i="13"/>
  <c r="T3817" i="13"/>
  <c r="U3817" i="13" s="1"/>
  <c r="S3817" i="13"/>
  <c r="V3817" i="13" s="1"/>
  <c r="R3817" i="13"/>
  <c r="Q3817" i="13"/>
  <c r="P3817" i="13"/>
  <c r="O3817" i="13"/>
  <c r="T2702" i="13"/>
  <c r="U2702" i="13" s="1"/>
  <c r="S2702" i="13"/>
  <c r="V2702" i="13" s="1"/>
  <c r="R2702" i="13"/>
  <c r="Q2702" i="13"/>
  <c r="P2702" i="13"/>
  <c r="O2702" i="13"/>
  <c r="T4040" i="13"/>
  <c r="U4040" i="13" s="1"/>
  <c r="S4040" i="13"/>
  <c r="V4040" i="13" s="1"/>
  <c r="R4040" i="13"/>
  <c r="Q4040" i="13"/>
  <c r="P4040" i="13"/>
  <c r="O4040" i="13"/>
  <c r="T2701" i="13"/>
  <c r="U2701" i="13" s="1"/>
  <c r="S2701" i="13"/>
  <c r="V2701" i="13" s="1"/>
  <c r="R2701" i="13"/>
  <c r="Q2701" i="13"/>
  <c r="P2701" i="13"/>
  <c r="O2701" i="13"/>
  <c r="T3349" i="13"/>
  <c r="U3349" i="13" s="1"/>
  <c r="S3349" i="13"/>
  <c r="V3349" i="13" s="1"/>
  <c r="R3349" i="13"/>
  <c r="Q3349" i="13"/>
  <c r="P3349" i="13"/>
  <c r="O3349" i="13"/>
  <c r="T2386" i="13"/>
  <c r="U2386" i="13" s="1"/>
  <c r="S2386" i="13"/>
  <c r="V2386" i="13" s="1"/>
  <c r="R2386" i="13"/>
  <c r="Q2386" i="13"/>
  <c r="P2386" i="13"/>
  <c r="O2386" i="13"/>
  <c r="T3142" i="13"/>
  <c r="U3142" i="13" s="1"/>
  <c r="S3142" i="13"/>
  <c r="V3142" i="13" s="1"/>
  <c r="R3142" i="13"/>
  <c r="Q3142" i="13"/>
  <c r="P3142" i="13"/>
  <c r="O3142" i="13"/>
  <c r="T4110" i="13"/>
  <c r="U4110" i="13" s="1"/>
  <c r="S4110" i="13"/>
  <c r="V4110" i="13" s="1"/>
  <c r="R4110" i="13"/>
  <c r="Q4110" i="13"/>
  <c r="P4110" i="13"/>
  <c r="O4110" i="13"/>
  <c r="T3920" i="13"/>
  <c r="U3920" i="13" s="1"/>
  <c r="S3920" i="13"/>
  <c r="V3920" i="13" s="1"/>
  <c r="R3920" i="13"/>
  <c r="Q3920" i="13"/>
  <c r="P3920" i="13"/>
  <c r="O3920" i="13"/>
  <c r="T3623" i="13"/>
  <c r="U3623" i="13" s="1"/>
  <c r="S3623" i="13"/>
  <c r="V3623" i="13" s="1"/>
  <c r="R3623" i="13"/>
  <c r="Q3623" i="13"/>
  <c r="P3623" i="13"/>
  <c r="O3623" i="13"/>
  <c r="T2909" i="13"/>
  <c r="U2909" i="13" s="1"/>
  <c r="S2909" i="13"/>
  <c r="V2909" i="13" s="1"/>
  <c r="R2909" i="13"/>
  <c r="Q2909" i="13"/>
  <c r="P2909" i="13"/>
  <c r="O2909" i="13"/>
  <c r="T3460" i="13"/>
  <c r="U3460" i="13" s="1"/>
  <c r="S3460" i="13"/>
  <c r="V3460" i="13" s="1"/>
  <c r="R3460" i="13"/>
  <c r="Q3460" i="13"/>
  <c r="P3460" i="13"/>
  <c r="O3460" i="13"/>
  <c r="T2777" i="13"/>
  <c r="U2777" i="13" s="1"/>
  <c r="S2777" i="13"/>
  <c r="V2777" i="13" s="1"/>
  <c r="R2777" i="13"/>
  <c r="Q2777" i="13"/>
  <c r="P2777" i="13"/>
  <c r="O2777" i="13"/>
  <c r="T3230" i="13"/>
  <c r="U3230" i="13" s="1"/>
  <c r="S3230" i="13"/>
  <c r="V3230" i="13" s="1"/>
  <c r="R3230" i="13"/>
  <c r="Q3230" i="13"/>
  <c r="P3230" i="13"/>
  <c r="O3230" i="13"/>
  <c r="T2700" i="13"/>
  <c r="U2700" i="13" s="1"/>
  <c r="S2700" i="13"/>
  <c r="V2700" i="13" s="1"/>
  <c r="R2700" i="13"/>
  <c r="Q2700" i="13"/>
  <c r="P2700" i="13"/>
  <c r="O2700" i="13"/>
  <c r="T3141" i="13"/>
  <c r="U3141" i="13" s="1"/>
  <c r="S3141" i="13"/>
  <c r="V3141" i="13" s="1"/>
  <c r="R3141" i="13"/>
  <c r="Q3141" i="13"/>
  <c r="P3141" i="13"/>
  <c r="O3141" i="13"/>
  <c r="T3756" i="13"/>
  <c r="U3756" i="13" s="1"/>
  <c r="S3756" i="13"/>
  <c r="V3756" i="13" s="1"/>
  <c r="R3756" i="13"/>
  <c r="Q3756" i="13"/>
  <c r="P3756" i="13"/>
  <c r="O3756" i="13"/>
  <c r="T2180" i="13"/>
  <c r="U2180" i="13" s="1"/>
  <c r="S2180" i="13"/>
  <c r="V2180" i="13" s="1"/>
  <c r="R2180" i="13"/>
  <c r="Q2180" i="13"/>
  <c r="P2180" i="13"/>
  <c r="O2180" i="13"/>
  <c r="T2385" i="13"/>
  <c r="U2385" i="13" s="1"/>
  <c r="S2385" i="13"/>
  <c r="V2385" i="13" s="1"/>
  <c r="R2385" i="13"/>
  <c r="Q2385" i="13"/>
  <c r="P2385" i="13"/>
  <c r="O2385" i="13"/>
  <c r="T4061" i="13"/>
  <c r="U4061" i="13" s="1"/>
  <c r="S4061" i="13"/>
  <c r="V4061" i="13" s="1"/>
  <c r="R4061" i="13"/>
  <c r="Q4061" i="13"/>
  <c r="P4061" i="13"/>
  <c r="O4061" i="13"/>
  <c r="T3919" i="13"/>
  <c r="U3919" i="13" s="1"/>
  <c r="S3919" i="13"/>
  <c r="V3919" i="13" s="1"/>
  <c r="R3919" i="13"/>
  <c r="Q3919" i="13"/>
  <c r="P3919" i="13"/>
  <c r="O3919" i="13"/>
  <c r="T1711" i="13"/>
  <c r="U1711" i="13" s="1"/>
  <c r="S1711" i="13"/>
  <c r="V1711" i="13" s="1"/>
  <c r="R1711" i="13"/>
  <c r="Q1711" i="13"/>
  <c r="P1711" i="13"/>
  <c r="O1711" i="13"/>
  <c r="T2507" i="13"/>
  <c r="U2507" i="13" s="1"/>
  <c r="S2507" i="13"/>
  <c r="V2507" i="13" s="1"/>
  <c r="R2507" i="13"/>
  <c r="Q2507" i="13"/>
  <c r="P2507" i="13"/>
  <c r="O2507" i="13"/>
  <c r="T2699" i="13"/>
  <c r="U2699" i="13" s="1"/>
  <c r="S2699" i="13"/>
  <c r="V2699" i="13" s="1"/>
  <c r="R2699" i="13"/>
  <c r="Q2699" i="13"/>
  <c r="P2699" i="13"/>
  <c r="O2699" i="13"/>
  <c r="T2698" i="13"/>
  <c r="U2698" i="13" s="1"/>
  <c r="S2698" i="13"/>
  <c r="V2698" i="13" s="1"/>
  <c r="R2698" i="13"/>
  <c r="Q2698" i="13"/>
  <c r="P2698" i="13"/>
  <c r="O2698" i="13"/>
  <c r="T3622" i="13"/>
  <c r="U3622" i="13" s="1"/>
  <c r="S3622" i="13"/>
  <c r="V3622" i="13" s="1"/>
  <c r="R3622" i="13"/>
  <c r="Q3622" i="13"/>
  <c r="P3622" i="13"/>
  <c r="O3622" i="13"/>
  <c r="T3348" i="13"/>
  <c r="U3348" i="13" s="1"/>
  <c r="S3348" i="13"/>
  <c r="V3348" i="13" s="1"/>
  <c r="R3348" i="13"/>
  <c r="Q3348" i="13"/>
  <c r="P3348" i="13"/>
  <c r="O3348" i="13"/>
  <c r="T3672" i="13"/>
  <c r="U3672" i="13" s="1"/>
  <c r="S3672" i="13"/>
  <c r="V3672" i="13" s="1"/>
  <c r="R3672" i="13"/>
  <c r="Q3672" i="13"/>
  <c r="P3672" i="13"/>
  <c r="O3672" i="13"/>
  <c r="T3918" i="13"/>
  <c r="U3918" i="13" s="1"/>
  <c r="S3918" i="13"/>
  <c r="V3918" i="13" s="1"/>
  <c r="R3918" i="13"/>
  <c r="Q3918" i="13"/>
  <c r="P3918" i="13"/>
  <c r="O3918" i="13"/>
  <c r="T3347" i="13"/>
  <c r="U3347" i="13" s="1"/>
  <c r="S3347" i="13"/>
  <c r="V3347" i="13" s="1"/>
  <c r="R3347" i="13"/>
  <c r="Q3347" i="13"/>
  <c r="P3347" i="13"/>
  <c r="O3347" i="13"/>
  <c r="T3802" i="13"/>
  <c r="U3802" i="13" s="1"/>
  <c r="S3802" i="13"/>
  <c r="V3802" i="13" s="1"/>
  <c r="R3802" i="13"/>
  <c r="Q3802" i="13"/>
  <c r="P3802" i="13"/>
  <c r="O3802" i="13"/>
  <c r="T4090" i="13"/>
  <c r="U4090" i="13" s="1"/>
  <c r="S4090" i="13"/>
  <c r="V4090" i="13" s="1"/>
  <c r="R4090" i="13"/>
  <c r="Q4090" i="13"/>
  <c r="P4090" i="13"/>
  <c r="O4090" i="13"/>
  <c r="T1485" i="13"/>
  <c r="U1485" i="13" s="1"/>
  <c r="S1485" i="13"/>
  <c r="V1485" i="13" s="1"/>
  <c r="R1485" i="13"/>
  <c r="Q1485" i="13"/>
  <c r="P1485" i="13"/>
  <c r="O1485" i="13"/>
  <c r="T1886" i="13"/>
  <c r="U1886" i="13" s="1"/>
  <c r="S1886" i="13"/>
  <c r="V1886" i="13" s="1"/>
  <c r="R1886" i="13"/>
  <c r="Q1886" i="13"/>
  <c r="P1886" i="13"/>
  <c r="O1886" i="13"/>
  <c r="T2697" i="13"/>
  <c r="U2697" i="13" s="1"/>
  <c r="S2697" i="13"/>
  <c r="V2697" i="13" s="1"/>
  <c r="R2697" i="13"/>
  <c r="Q2697" i="13"/>
  <c r="P2697" i="13"/>
  <c r="O2697" i="13"/>
  <c r="T3917" i="13"/>
  <c r="U3917" i="13" s="1"/>
  <c r="S3917" i="13"/>
  <c r="V3917" i="13" s="1"/>
  <c r="R3917" i="13"/>
  <c r="Q3917" i="13"/>
  <c r="P3917" i="13"/>
  <c r="O3917" i="13"/>
  <c r="T3346" i="13"/>
  <c r="U3346" i="13" s="1"/>
  <c r="S3346" i="13"/>
  <c r="V3346" i="13" s="1"/>
  <c r="R3346" i="13"/>
  <c r="Q3346" i="13"/>
  <c r="P3346" i="13"/>
  <c r="O3346" i="13"/>
  <c r="T3140" i="13"/>
  <c r="U3140" i="13" s="1"/>
  <c r="S3140" i="13"/>
  <c r="V3140" i="13" s="1"/>
  <c r="R3140" i="13"/>
  <c r="Q3140" i="13"/>
  <c r="P3140" i="13"/>
  <c r="O3140" i="13"/>
  <c r="T2179" i="13"/>
  <c r="U2179" i="13" s="1"/>
  <c r="S2179" i="13"/>
  <c r="V2179" i="13" s="1"/>
  <c r="R2179" i="13"/>
  <c r="Q2179" i="13"/>
  <c r="P2179" i="13"/>
  <c r="O2179" i="13"/>
  <c r="T3621" i="13"/>
  <c r="U3621" i="13" s="1"/>
  <c r="S3621" i="13"/>
  <c r="V3621" i="13" s="1"/>
  <c r="R3621" i="13"/>
  <c r="Q3621" i="13"/>
  <c r="P3621" i="13"/>
  <c r="O3621" i="13"/>
  <c r="T3620" i="13"/>
  <c r="U3620" i="13" s="1"/>
  <c r="S3620" i="13"/>
  <c r="V3620" i="13" s="1"/>
  <c r="R3620" i="13"/>
  <c r="Q3620" i="13"/>
  <c r="P3620" i="13"/>
  <c r="O3620" i="13"/>
  <c r="T3139" i="13"/>
  <c r="U3139" i="13" s="1"/>
  <c r="S3139" i="13"/>
  <c r="V3139" i="13" s="1"/>
  <c r="R3139" i="13"/>
  <c r="Q3139" i="13"/>
  <c r="P3139" i="13"/>
  <c r="O3139" i="13"/>
  <c r="T3671" i="13"/>
  <c r="U3671" i="13" s="1"/>
  <c r="S3671" i="13"/>
  <c r="V3671" i="13" s="1"/>
  <c r="R3671" i="13"/>
  <c r="Q3671" i="13"/>
  <c r="P3671" i="13"/>
  <c r="O3671" i="13"/>
  <c r="T3619" i="13"/>
  <c r="U3619" i="13" s="1"/>
  <c r="S3619" i="13"/>
  <c r="V3619" i="13" s="1"/>
  <c r="R3619" i="13"/>
  <c r="Q3619" i="13"/>
  <c r="P3619" i="13"/>
  <c r="O3619" i="13"/>
  <c r="T3916" i="13"/>
  <c r="U3916" i="13" s="1"/>
  <c r="S3916" i="13"/>
  <c r="V3916" i="13" s="1"/>
  <c r="R3916" i="13"/>
  <c r="Q3916" i="13"/>
  <c r="P3916" i="13"/>
  <c r="O3916" i="13"/>
  <c r="T3986" i="13"/>
  <c r="U3986" i="13" s="1"/>
  <c r="S3986" i="13"/>
  <c r="V3986" i="13" s="1"/>
  <c r="R3986" i="13"/>
  <c r="Q3986" i="13"/>
  <c r="P3986" i="13"/>
  <c r="O3986" i="13"/>
  <c r="T2908" i="13"/>
  <c r="U2908" i="13" s="1"/>
  <c r="S2908" i="13"/>
  <c r="V2908" i="13" s="1"/>
  <c r="R2908" i="13"/>
  <c r="Q2908" i="13"/>
  <c r="P2908" i="13"/>
  <c r="O2908" i="13"/>
  <c r="T2537" i="13"/>
  <c r="U2537" i="13" s="1"/>
  <c r="S2537" i="13"/>
  <c r="V2537" i="13" s="1"/>
  <c r="R2537" i="13"/>
  <c r="Q2537" i="13"/>
  <c r="P2537" i="13"/>
  <c r="O2537" i="13"/>
  <c r="T3618" i="13"/>
  <c r="U3618" i="13" s="1"/>
  <c r="S3618" i="13"/>
  <c r="V3618" i="13" s="1"/>
  <c r="R3618" i="13"/>
  <c r="Q3618" i="13"/>
  <c r="P3618" i="13"/>
  <c r="O3618" i="13"/>
  <c r="T3981" i="13"/>
  <c r="U3981" i="13" s="1"/>
  <c r="S3981" i="13"/>
  <c r="V3981" i="13" s="1"/>
  <c r="R3981" i="13"/>
  <c r="Q3981" i="13"/>
  <c r="P3981" i="13"/>
  <c r="O3981" i="13"/>
  <c r="T216" i="13"/>
  <c r="U216" i="13" s="1"/>
  <c r="S216" i="13"/>
  <c r="V216" i="13" s="1"/>
  <c r="R216" i="13"/>
  <c r="Q216" i="13"/>
  <c r="P216" i="13"/>
  <c r="O216" i="13"/>
  <c r="T2961" i="13"/>
  <c r="U2961" i="13" s="1"/>
  <c r="S2961" i="13"/>
  <c r="V2961" i="13" s="1"/>
  <c r="R2961" i="13"/>
  <c r="Q2961" i="13"/>
  <c r="P2961" i="13"/>
  <c r="O2961" i="13"/>
  <c r="T2940" i="13"/>
  <c r="U2940" i="13" s="1"/>
  <c r="S2940" i="13"/>
  <c r="V2940" i="13" s="1"/>
  <c r="R2940" i="13"/>
  <c r="Q2940" i="13"/>
  <c r="P2940" i="13"/>
  <c r="O2940" i="13"/>
  <c r="T2178" i="13"/>
  <c r="U2178" i="13" s="1"/>
  <c r="S2178" i="13"/>
  <c r="V2178" i="13" s="1"/>
  <c r="R2178" i="13"/>
  <c r="Q2178" i="13"/>
  <c r="P2178" i="13"/>
  <c r="O2178" i="13"/>
  <c r="T1919" i="13"/>
  <c r="U1919" i="13" s="1"/>
  <c r="S1919" i="13"/>
  <c r="V1919" i="13" s="1"/>
  <c r="R1919" i="13"/>
  <c r="Q1919" i="13"/>
  <c r="P1919" i="13"/>
  <c r="O1919" i="13"/>
  <c r="T3710" i="13"/>
  <c r="U3710" i="13" s="1"/>
  <c r="S3710" i="13"/>
  <c r="V3710" i="13" s="1"/>
  <c r="R3710" i="13"/>
  <c r="Q3710" i="13"/>
  <c r="P3710" i="13"/>
  <c r="O3710" i="13"/>
  <c r="T3345" i="13"/>
  <c r="U3345" i="13" s="1"/>
  <c r="S3345" i="13"/>
  <c r="V3345" i="13" s="1"/>
  <c r="R3345" i="13"/>
  <c r="Q3345" i="13"/>
  <c r="P3345" i="13"/>
  <c r="O3345" i="13"/>
  <c r="T2907" i="13"/>
  <c r="U2907" i="13" s="1"/>
  <c r="S2907" i="13"/>
  <c r="V2907" i="13" s="1"/>
  <c r="R2907" i="13"/>
  <c r="Q2907" i="13"/>
  <c r="P2907" i="13"/>
  <c r="O2907" i="13"/>
  <c r="T3617" i="13"/>
  <c r="U3617" i="13" s="1"/>
  <c r="S3617" i="13"/>
  <c r="V3617" i="13" s="1"/>
  <c r="R3617" i="13"/>
  <c r="Q3617" i="13"/>
  <c r="P3617" i="13"/>
  <c r="O3617" i="13"/>
  <c r="T2968" i="13"/>
  <c r="U2968" i="13" s="1"/>
  <c r="S2968" i="13"/>
  <c r="V2968" i="13" s="1"/>
  <c r="R2968" i="13"/>
  <c r="Q2968" i="13"/>
  <c r="P2968" i="13"/>
  <c r="O2968" i="13"/>
  <c r="T570" i="13"/>
  <c r="U570" i="13" s="1"/>
  <c r="S570" i="13"/>
  <c r="V570" i="13" s="1"/>
  <c r="R570" i="13"/>
  <c r="Q570" i="13"/>
  <c r="P570" i="13"/>
  <c r="O570" i="13"/>
  <c r="T3459" i="13"/>
  <c r="U3459" i="13" s="1"/>
  <c r="S3459" i="13"/>
  <c r="V3459" i="13" s="1"/>
  <c r="R3459" i="13"/>
  <c r="Q3459" i="13"/>
  <c r="P3459" i="13"/>
  <c r="O3459" i="13"/>
  <c r="T4039" i="13"/>
  <c r="U4039" i="13" s="1"/>
  <c r="S4039" i="13"/>
  <c r="V4039" i="13" s="1"/>
  <c r="R4039" i="13"/>
  <c r="Q4039" i="13"/>
  <c r="P4039" i="13"/>
  <c r="O4039" i="13"/>
  <c r="T2906" i="13"/>
  <c r="U2906" i="13" s="1"/>
  <c r="S2906" i="13"/>
  <c r="V2906" i="13" s="1"/>
  <c r="R2906" i="13"/>
  <c r="Q2906" i="13"/>
  <c r="P2906" i="13"/>
  <c r="O2906" i="13"/>
  <c r="T3344" i="13"/>
  <c r="U3344" i="13" s="1"/>
  <c r="S3344" i="13"/>
  <c r="V3344" i="13" s="1"/>
  <c r="R3344" i="13"/>
  <c r="Q3344" i="13"/>
  <c r="P3344" i="13"/>
  <c r="O3344" i="13"/>
  <c r="T1918" i="13"/>
  <c r="U1918" i="13" s="1"/>
  <c r="S1918" i="13"/>
  <c r="V1918" i="13" s="1"/>
  <c r="R1918" i="13"/>
  <c r="Q1918" i="13"/>
  <c r="P1918" i="13"/>
  <c r="O1918" i="13"/>
  <c r="T3439" i="13"/>
  <c r="U3439" i="13" s="1"/>
  <c r="S3439" i="13"/>
  <c r="V3439" i="13" s="1"/>
  <c r="R3439" i="13"/>
  <c r="Q3439" i="13"/>
  <c r="P3439" i="13"/>
  <c r="O3439" i="13"/>
  <c r="T4014" i="13"/>
  <c r="U4014" i="13" s="1"/>
  <c r="S4014" i="13"/>
  <c r="V4014" i="13" s="1"/>
  <c r="R4014" i="13"/>
  <c r="Q4014" i="13"/>
  <c r="P4014" i="13"/>
  <c r="O4014" i="13"/>
  <c r="T3801" i="13"/>
  <c r="U3801" i="13" s="1"/>
  <c r="S3801" i="13"/>
  <c r="V3801" i="13" s="1"/>
  <c r="R3801" i="13"/>
  <c r="Q3801" i="13"/>
  <c r="P3801" i="13"/>
  <c r="O3801" i="13"/>
  <c r="T3138" i="13"/>
  <c r="U3138" i="13" s="1"/>
  <c r="S3138" i="13"/>
  <c r="V3138" i="13" s="1"/>
  <c r="R3138" i="13"/>
  <c r="Q3138" i="13"/>
  <c r="P3138" i="13"/>
  <c r="O3138" i="13"/>
  <c r="T3763" i="13"/>
  <c r="U3763" i="13" s="1"/>
  <c r="S3763" i="13"/>
  <c r="V3763" i="13" s="1"/>
  <c r="R3763" i="13"/>
  <c r="Q3763" i="13"/>
  <c r="P3763" i="13"/>
  <c r="O3763" i="13"/>
  <c r="T4072" i="13"/>
  <c r="U4072" i="13" s="1"/>
  <c r="S4072" i="13"/>
  <c r="V4072" i="13" s="1"/>
  <c r="R4072" i="13"/>
  <c r="Q4072" i="13"/>
  <c r="P4072" i="13"/>
  <c r="O4072" i="13"/>
  <c r="T3137" i="13"/>
  <c r="U3137" i="13" s="1"/>
  <c r="S3137" i="13"/>
  <c r="V3137" i="13" s="1"/>
  <c r="R3137" i="13"/>
  <c r="Q3137" i="13"/>
  <c r="P3137" i="13"/>
  <c r="O3137" i="13"/>
  <c r="T2177" i="13"/>
  <c r="U2177" i="13" s="1"/>
  <c r="S2177" i="13"/>
  <c r="V2177" i="13" s="1"/>
  <c r="R2177" i="13"/>
  <c r="Q2177" i="13"/>
  <c r="P2177" i="13"/>
  <c r="O2177" i="13"/>
  <c r="T3915" i="13"/>
  <c r="U3915" i="13" s="1"/>
  <c r="S3915" i="13"/>
  <c r="V3915" i="13" s="1"/>
  <c r="R3915" i="13"/>
  <c r="Q3915" i="13"/>
  <c r="P3915" i="13"/>
  <c r="O3915" i="13"/>
  <c r="T3658" i="13"/>
  <c r="U3658" i="13" s="1"/>
  <c r="S3658" i="13"/>
  <c r="V3658" i="13" s="1"/>
  <c r="R3658" i="13"/>
  <c r="Q3658" i="13"/>
  <c r="P3658" i="13"/>
  <c r="O3658" i="13"/>
  <c r="T3616" i="13"/>
  <c r="U3616" i="13" s="1"/>
  <c r="S3616" i="13"/>
  <c r="V3616" i="13" s="1"/>
  <c r="R3616" i="13"/>
  <c r="Q3616" i="13"/>
  <c r="P3616" i="13"/>
  <c r="O3616" i="13"/>
  <c r="T2765" i="13"/>
  <c r="U2765" i="13" s="1"/>
  <c r="S2765" i="13"/>
  <c r="V2765" i="13" s="1"/>
  <c r="R2765" i="13"/>
  <c r="Q2765" i="13"/>
  <c r="P2765" i="13"/>
  <c r="O2765" i="13"/>
  <c r="T3914" i="13"/>
  <c r="U3914" i="13" s="1"/>
  <c r="S3914" i="13"/>
  <c r="V3914" i="13" s="1"/>
  <c r="R3914" i="13"/>
  <c r="Q3914" i="13"/>
  <c r="P3914" i="13"/>
  <c r="O3914" i="13"/>
  <c r="T3224" i="13"/>
  <c r="U3224" i="13" s="1"/>
  <c r="S3224" i="13"/>
  <c r="V3224" i="13" s="1"/>
  <c r="R3224" i="13"/>
  <c r="Q3224" i="13"/>
  <c r="P3224" i="13"/>
  <c r="O3224" i="13"/>
  <c r="T1870" i="13"/>
  <c r="U1870" i="13" s="1"/>
  <c r="S1870" i="13"/>
  <c r="V1870" i="13" s="1"/>
  <c r="R1870" i="13"/>
  <c r="Q1870" i="13"/>
  <c r="P1870" i="13"/>
  <c r="O1870" i="13"/>
  <c r="T2520" i="13"/>
  <c r="U2520" i="13" s="1"/>
  <c r="S2520" i="13"/>
  <c r="V2520" i="13" s="1"/>
  <c r="R2520" i="13"/>
  <c r="Q2520" i="13"/>
  <c r="P2520" i="13"/>
  <c r="O2520" i="13"/>
  <c r="T3913" i="13"/>
  <c r="U3913" i="13" s="1"/>
  <c r="S3913" i="13"/>
  <c r="V3913" i="13" s="1"/>
  <c r="R3913" i="13"/>
  <c r="Q3913" i="13"/>
  <c r="P3913" i="13"/>
  <c r="O3913" i="13"/>
  <c r="T1484" i="13"/>
  <c r="U1484" i="13" s="1"/>
  <c r="S1484" i="13"/>
  <c r="V1484" i="13" s="1"/>
  <c r="R1484" i="13"/>
  <c r="Q1484" i="13"/>
  <c r="P1484" i="13"/>
  <c r="O1484" i="13"/>
  <c r="T2384" i="13"/>
  <c r="U2384" i="13" s="1"/>
  <c r="S2384" i="13"/>
  <c r="V2384" i="13" s="1"/>
  <c r="R2384" i="13"/>
  <c r="Q2384" i="13"/>
  <c r="P2384" i="13"/>
  <c r="O2384" i="13"/>
  <c r="T3383" i="13"/>
  <c r="U3383" i="13" s="1"/>
  <c r="S3383" i="13"/>
  <c r="V3383" i="13" s="1"/>
  <c r="R3383" i="13"/>
  <c r="Q3383" i="13"/>
  <c r="P3383" i="13"/>
  <c r="O3383" i="13"/>
  <c r="T3980" i="13"/>
  <c r="U3980" i="13" s="1"/>
  <c r="S3980" i="13"/>
  <c r="V3980" i="13" s="1"/>
  <c r="R3980" i="13"/>
  <c r="Q3980" i="13"/>
  <c r="P3980" i="13"/>
  <c r="O3980" i="13"/>
  <c r="T3136" i="13"/>
  <c r="U3136" i="13" s="1"/>
  <c r="S3136" i="13"/>
  <c r="V3136" i="13" s="1"/>
  <c r="R3136" i="13"/>
  <c r="Q3136" i="13"/>
  <c r="P3136" i="13"/>
  <c r="O3136" i="13"/>
  <c r="T3135" i="13"/>
  <c r="U3135" i="13" s="1"/>
  <c r="S3135" i="13"/>
  <c r="V3135" i="13" s="1"/>
  <c r="R3135" i="13"/>
  <c r="Q3135" i="13"/>
  <c r="P3135" i="13"/>
  <c r="O3135" i="13"/>
  <c r="T3343" i="13"/>
  <c r="U3343" i="13" s="1"/>
  <c r="S3343" i="13"/>
  <c r="V3343" i="13" s="1"/>
  <c r="R3343" i="13"/>
  <c r="Q3343" i="13"/>
  <c r="P3343" i="13"/>
  <c r="O3343" i="13"/>
  <c r="T2383" i="13"/>
  <c r="U2383" i="13" s="1"/>
  <c r="S2383" i="13"/>
  <c r="V2383" i="13" s="1"/>
  <c r="R2383" i="13"/>
  <c r="Q2383" i="13"/>
  <c r="P2383" i="13"/>
  <c r="O2383" i="13"/>
  <c r="T2905" i="13"/>
  <c r="U2905" i="13" s="1"/>
  <c r="S2905" i="13"/>
  <c r="V2905" i="13" s="1"/>
  <c r="R2905" i="13"/>
  <c r="Q2905" i="13"/>
  <c r="P2905" i="13"/>
  <c r="O2905" i="13"/>
  <c r="T2696" i="13"/>
  <c r="U2696" i="13" s="1"/>
  <c r="S2696" i="13"/>
  <c r="V2696" i="13" s="1"/>
  <c r="R2696" i="13"/>
  <c r="Q2696" i="13"/>
  <c r="P2696" i="13"/>
  <c r="O2696" i="13"/>
  <c r="T3912" i="13"/>
  <c r="U3912" i="13" s="1"/>
  <c r="S3912" i="13"/>
  <c r="V3912" i="13" s="1"/>
  <c r="R3912" i="13"/>
  <c r="Q3912" i="13"/>
  <c r="P3912" i="13"/>
  <c r="O3912" i="13"/>
  <c r="T2759" i="13"/>
  <c r="U2759" i="13" s="1"/>
  <c r="S2759" i="13"/>
  <c r="V2759" i="13" s="1"/>
  <c r="R2759" i="13"/>
  <c r="Q2759" i="13"/>
  <c r="P2759" i="13"/>
  <c r="O2759" i="13"/>
  <c r="T3615" i="13"/>
  <c r="U3615" i="13" s="1"/>
  <c r="S3615" i="13"/>
  <c r="V3615" i="13" s="1"/>
  <c r="R3615" i="13"/>
  <c r="Q3615" i="13"/>
  <c r="P3615" i="13"/>
  <c r="O3615" i="13"/>
  <c r="T3342" i="13"/>
  <c r="U3342" i="13" s="1"/>
  <c r="S3342" i="13"/>
  <c r="V3342" i="13" s="1"/>
  <c r="R3342" i="13"/>
  <c r="Q3342" i="13"/>
  <c r="P3342" i="13"/>
  <c r="O3342" i="13"/>
  <c r="T3670" i="13"/>
  <c r="U3670" i="13" s="1"/>
  <c r="S3670" i="13"/>
  <c r="V3670" i="13" s="1"/>
  <c r="R3670" i="13"/>
  <c r="Q3670" i="13"/>
  <c r="P3670" i="13"/>
  <c r="O3670" i="13"/>
  <c r="T2695" i="13"/>
  <c r="U2695" i="13" s="1"/>
  <c r="S2695" i="13"/>
  <c r="V2695" i="13" s="1"/>
  <c r="R2695" i="13"/>
  <c r="Q2695" i="13"/>
  <c r="P2695" i="13"/>
  <c r="O2695" i="13"/>
  <c r="T4089" i="13"/>
  <c r="U4089" i="13" s="1"/>
  <c r="S4089" i="13"/>
  <c r="V4089" i="13" s="1"/>
  <c r="R4089" i="13"/>
  <c r="Q4089" i="13"/>
  <c r="P4089" i="13"/>
  <c r="O4089" i="13"/>
  <c r="T1483" i="13"/>
  <c r="U1483" i="13" s="1"/>
  <c r="S1483" i="13"/>
  <c r="V1483" i="13" s="1"/>
  <c r="R1483" i="13"/>
  <c r="Q1483" i="13"/>
  <c r="P1483" i="13"/>
  <c r="O1483" i="13"/>
  <c r="T2694" i="13"/>
  <c r="U2694" i="13" s="1"/>
  <c r="S2694" i="13"/>
  <c r="V2694" i="13" s="1"/>
  <c r="R2694" i="13"/>
  <c r="Q2694" i="13"/>
  <c r="P2694" i="13"/>
  <c r="O2694" i="13"/>
  <c r="T2904" i="13"/>
  <c r="U2904" i="13" s="1"/>
  <c r="S2904" i="13"/>
  <c r="V2904" i="13" s="1"/>
  <c r="R2904" i="13"/>
  <c r="Q2904" i="13"/>
  <c r="P2904" i="13"/>
  <c r="O2904" i="13"/>
  <c r="T3614" i="13"/>
  <c r="U3614" i="13" s="1"/>
  <c r="S3614" i="13"/>
  <c r="V3614" i="13" s="1"/>
  <c r="R3614" i="13"/>
  <c r="Q3614" i="13"/>
  <c r="P3614" i="13"/>
  <c r="O3614" i="13"/>
  <c r="T2903" i="13"/>
  <c r="U2903" i="13" s="1"/>
  <c r="S2903" i="13"/>
  <c r="V2903" i="13" s="1"/>
  <c r="R2903" i="13"/>
  <c r="Q2903" i="13"/>
  <c r="P2903" i="13"/>
  <c r="O2903" i="13"/>
  <c r="T2382" i="13"/>
  <c r="U2382" i="13" s="1"/>
  <c r="S2382" i="13"/>
  <c r="V2382" i="13" s="1"/>
  <c r="R2382" i="13"/>
  <c r="Q2382" i="13"/>
  <c r="P2382" i="13"/>
  <c r="O2382" i="13"/>
  <c r="T3341" i="13"/>
  <c r="U3341" i="13" s="1"/>
  <c r="S3341" i="13"/>
  <c r="V3341" i="13" s="1"/>
  <c r="R3341" i="13"/>
  <c r="Q3341" i="13"/>
  <c r="P3341" i="13"/>
  <c r="O3341" i="13"/>
  <c r="T3613" i="13"/>
  <c r="U3613" i="13" s="1"/>
  <c r="S3613" i="13"/>
  <c r="V3613" i="13" s="1"/>
  <c r="R3613" i="13"/>
  <c r="Q3613" i="13"/>
  <c r="P3613" i="13"/>
  <c r="O3613" i="13"/>
  <c r="T3134" i="13"/>
  <c r="U3134" i="13" s="1"/>
  <c r="S3134" i="13"/>
  <c r="V3134" i="13" s="1"/>
  <c r="R3134" i="13"/>
  <c r="Q3134" i="13"/>
  <c r="P3134" i="13"/>
  <c r="O3134" i="13"/>
  <c r="T3223" i="13"/>
  <c r="U3223" i="13" s="1"/>
  <c r="S3223" i="13"/>
  <c r="V3223" i="13" s="1"/>
  <c r="R3223" i="13"/>
  <c r="Q3223" i="13"/>
  <c r="P3223" i="13"/>
  <c r="O3223" i="13"/>
  <c r="T3235" i="13"/>
  <c r="U3235" i="13" s="1"/>
  <c r="S3235" i="13"/>
  <c r="V3235" i="13" s="1"/>
  <c r="R3235" i="13"/>
  <c r="Q3235" i="13"/>
  <c r="P3235" i="13"/>
  <c r="O3235" i="13"/>
  <c r="T2693" i="13"/>
  <c r="U2693" i="13" s="1"/>
  <c r="S2693" i="13"/>
  <c r="V2693" i="13" s="1"/>
  <c r="R2693" i="13"/>
  <c r="Q2693" i="13"/>
  <c r="P2693" i="13"/>
  <c r="O2693" i="13"/>
  <c r="T2176" i="13"/>
  <c r="U2176" i="13" s="1"/>
  <c r="S2176" i="13"/>
  <c r="V2176" i="13" s="1"/>
  <c r="R2176" i="13"/>
  <c r="Q2176" i="13"/>
  <c r="P2176" i="13"/>
  <c r="O2176" i="13"/>
  <c r="T3969" i="13"/>
  <c r="U3969" i="13" s="1"/>
  <c r="S3969" i="13"/>
  <c r="V3969" i="13" s="1"/>
  <c r="R3969" i="13"/>
  <c r="Q3969" i="13"/>
  <c r="P3969" i="13"/>
  <c r="O3969" i="13"/>
  <c r="T3340" i="13"/>
  <c r="U3340" i="13" s="1"/>
  <c r="S3340" i="13"/>
  <c r="V3340" i="13" s="1"/>
  <c r="R3340" i="13"/>
  <c r="Q3340" i="13"/>
  <c r="P3340" i="13"/>
  <c r="O3340" i="13"/>
  <c r="T2405" i="13"/>
  <c r="U2405" i="13" s="1"/>
  <c r="S2405" i="13"/>
  <c r="V2405" i="13" s="1"/>
  <c r="R2405" i="13"/>
  <c r="Q2405" i="13"/>
  <c r="P2405" i="13"/>
  <c r="O2405" i="13"/>
  <c r="T3911" i="13"/>
  <c r="U3911" i="13" s="1"/>
  <c r="S3911" i="13"/>
  <c r="V3911" i="13" s="1"/>
  <c r="R3911" i="13"/>
  <c r="Q3911" i="13"/>
  <c r="P3911" i="13"/>
  <c r="O3911" i="13"/>
  <c r="T3612" i="13"/>
  <c r="U3612" i="13" s="1"/>
  <c r="S3612" i="13"/>
  <c r="V3612" i="13" s="1"/>
  <c r="R3612" i="13"/>
  <c r="Q3612" i="13"/>
  <c r="P3612" i="13"/>
  <c r="O3612" i="13"/>
  <c r="T2175" i="13"/>
  <c r="U2175" i="13" s="1"/>
  <c r="S2175" i="13"/>
  <c r="V2175" i="13" s="1"/>
  <c r="R2175" i="13"/>
  <c r="Q2175" i="13"/>
  <c r="P2175" i="13"/>
  <c r="O2175" i="13"/>
  <c r="T2692" i="13"/>
  <c r="U2692" i="13" s="1"/>
  <c r="S2692" i="13"/>
  <c r="V2692" i="13" s="1"/>
  <c r="R2692" i="13"/>
  <c r="Q2692" i="13"/>
  <c r="P2692" i="13"/>
  <c r="O2692" i="13"/>
  <c r="T3133" i="13"/>
  <c r="U3133" i="13" s="1"/>
  <c r="S3133" i="13"/>
  <c r="V3133" i="13" s="1"/>
  <c r="R3133" i="13"/>
  <c r="Q3133" i="13"/>
  <c r="P3133" i="13"/>
  <c r="O3133" i="13"/>
  <c r="T2691" i="13"/>
  <c r="U2691" i="13" s="1"/>
  <c r="S2691" i="13"/>
  <c r="V2691" i="13" s="1"/>
  <c r="R2691" i="13"/>
  <c r="Q2691" i="13"/>
  <c r="P2691" i="13"/>
  <c r="O2691" i="13"/>
  <c r="T3222" i="13"/>
  <c r="U3222" i="13" s="1"/>
  <c r="S3222" i="13"/>
  <c r="V3222" i="13" s="1"/>
  <c r="R3222" i="13"/>
  <c r="Q3222" i="13"/>
  <c r="P3222" i="13"/>
  <c r="O3222" i="13"/>
  <c r="T2902" i="13"/>
  <c r="U2902" i="13" s="1"/>
  <c r="S2902" i="13"/>
  <c r="V2902" i="13" s="1"/>
  <c r="R2902" i="13"/>
  <c r="Q2902" i="13"/>
  <c r="P2902" i="13"/>
  <c r="O2902" i="13"/>
  <c r="T2510" i="13"/>
  <c r="U2510" i="13" s="1"/>
  <c r="S2510" i="13"/>
  <c r="V2510" i="13" s="1"/>
  <c r="R2510" i="13"/>
  <c r="Q2510" i="13"/>
  <c r="P2510" i="13"/>
  <c r="O2510" i="13"/>
  <c r="T2690" i="13"/>
  <c r="U2690" i="13" s="1"/>
  <c r="S2690" i="13"/>
  <c r="V2690" i="13" s="1"/>
  <c r="R2690" i="13"/>
  <c r="Q2690" i="13"/>
  <c r="P2690" i="13"/>
  <c r="O2690" i="13"/>
  <c r="T1482" i="13"/>
  <c r="U1482" i="13" s="1"/>
  <c r="S1482" i="13"/>
  <c r="V1482" i="13" s="1"/>
  <c r="R1482" i="13"/>
  <c r="Q1482" i="13"/>
  <c r="P1482" i="13"/>
  <c r="O1482" i="13"/>
  <c r="T3339" i="13"/>
  <c r="U3339" i="13" s="1"/>
  <c r="S3339" i="13"/>
  <c r="V3339" i="13" s="1"/>
  <c r="R3339" i="13"/>
  <c r="Q3339" i="13"/>
  <c r="P3339" i="13"/>
  <c r="O3339" i="13"/>
  <c r="T3338" i="13"/>
  <c r="U3338" i="13" s="1"/>
  <c r="S3338" i="13"/>
  <c r="V3338" i="13" s="1"/>
  <c r="R3338" i="13"/>
  <c r="Q3338" i="13"/>
  <c r="P3338" i="13"/>
  <c r="O3338" i="13"/>
  <c r="T3132" i="13"/>
  <c r="U3132" i="13" s="1"/>
  <c r="S3132" i="13"/>
  <c r="V3132" i="13" s="1"/>
  <c r="R3132" i="13"/>
  <c r="Q3132" i="13"/>
  <c r="P3132" i="13"/>
  <c r="O3132" i="13"/>
  <c r="T3207" i="13"/>
  <c r="U3207" i="13" s="1"/>
  <c r="S3207" i="13"/>
  <c r="V3207" i="13" s="1"/>
  <c r="R3207" i="13"/>
  <c r="Q3207" i="13"/>
  <c r="P3207" i="13"/>
  <c r="O3207" i="13"/>
  <c r="T4013" i="13"/>
  <c r="U4013" i="13" s="1"/>
  <c r="S4013" i="13"/>
  <c r="V4013" i="13" s="1"/>
  <c r="R4013" i="13"/>
  <c r="Q4013" i="13"/>
  <c r="P4013" i="13"/>
  <c r="O4013" i="13"/>
  <c r="T4012" i="13"/>
  <c r="U4012" i="13" s="1"/>
  <c r="S4012" i="13"/>
  <c r="V4012" i="13" s="1"/>
  <c r="R4012" i="13"/>
  <c r="Q4012" i="13"/>
  <c r="P4012" i="13"/>
  <c r="O4012" i="13"/>
  <c r="T3131" i="13"/>
  <c r="U3131" i="13" s="1"/>
  <c r="S3131" i="13"/>
  <c r="V3131" i="13" s="1"/>
  <c r="R3131" i="13"/>
  <c r="Q3131" i="13"/>
  <c r="P3131" i="13"/>
  <c r="O3131" i="13"/>
  <c r="T2234" i="13"/>
  <c r="U2234" i="13" s="1"/>
  <c r="S2234" i="13"/>
  <c r="V2234" i="13" s="1"/>
  <c r="R2234" i="13"/>
  <c r="Q2234" i="13"/>
  <c r="P2234" i="13"/>
  <c r="O2234" i="13"/>
  <c r="T3130" i="13"/>
  <c r="U3130" i="13" s="1"/>
  <c r="S3130" i="13"/>
  <c r="V3130" i="13" s="1"/>
  <c r="R3130" i="13"/>
  <c r="Q3130" i="13"/>
  <c r="P3130" i="13"/>
  <c r="O3130" i="13"/>
  <c r="T3910" i="13"/>
  <c r="U3910" i="13" s="1"/>
  <c r="S3910" i="13"/>
  <c r="V3910" i="13" s="1"/>
  <c r="R3910" i="13"/>
  <c r="Q3910" i="13"/>
  <c r="P3910" i="13"/>
  <c r="O3910" i="13"/>
  <c r="T4038" i="13"/>
  <c r="U4038" i="13" s="1"/>
  <c r="S4038" i="13"/>
  <c r="V4038" i="13" s="1"/>
  <c r="R4038" i="13"/>
  <c r="Q4038" i="13"/>
  <c r="P4038" i="13"/>
  <c r="O4038" i="13"/>
  <c r="T2758" i="13"/>
  <c r="U2758" i="13" s="1"/>
  <c r="S2758" i="13"/>
  <c r="V2758" i="13" s="1"/>
  <c r="R2758" i="13"/>
  <c r="Q2758" i="13"/>
  <c r="P2758" i="13"/>
  <c r="O2758" i="13"/>
  <c r="T1481" i="13"/>
  <c r="U1481" i="13" s="1"/>
  <c r="S1481" i="13"/>
  <c r="V1481" i="13" s="1"/>
  <c r="R1481" i="13"/>
  <c r="Q1481" i="13"/>
  <c r="P1481" i="13"/>
  <c r="O1481" i="13"/>
  <c r="T2689" i="13"/>
  <c r="U2689" i="13" s="1"/>
  <c r="S2689" i="13"/>
  <c r="V2689" i="13" s="1"/>
  <c r="R2689" i="13"/>
  <c r="Q2689" i="13"/>
  <c r="P2689" i="13"/>
  <c r="O2689" i="13"/>
  <c r="T2484" i="13"/>
  <c r="U2484" i="13" s="1"/>
  <c r="S2484" i="13"/>
  <c r="V2484" i="13" s="1"/>
  <c r="R2484" i="13"/>
  <c r="Q2484" i="13"/>
  <c r="P2484" i="13"/>
  <c r="O2484" i="13"/>
  <c r="T3129" i="13"/>
  <c r="U3129" i="13" s="1"/>
  <c r="S3129" i="13"/>
  <c r="V3129" i="13" s="1"/>
  <c r="R3129" i="13"/>
  <c r="Q3129" i="13"/>
  <c r="P3129" i="13"/>
  <c r="O3129" i="13"/>
  <c r="T2174" i="13"/>
  <c r="U2174" i="13" s="1"/>
  <c r="S2174" i="13"/>
  <c r="V2174" i="13" s="1"/>
  <c r="R2174" i="13"/>
  <c r="Q2174" i="13"/>
  <c r="P2174" i="13"/>
  <c r="O2174" i="13"/>
  <c r="T1480" i="13"/>
  <c r="U1480" i="13" s="1"/>
  <c r="S1480" i="13"/>
  <c r="V1480" i="13" s="1"/>
  <c r="R1480" i="13"/>
  <c r="Q1480" i="13"/>
  <c r="P1480" i="13"/>
  <c r="O1480" i="13"/>
  <c r="T4037" i="13"/>
  <c r="U4037" i="13" s="1"/>
  <c r="S4037" i="13"/>
  <c r="V4037" i="13" s="1"/>
  <c r="R4037" i="13"/>
  <c r="Q4037" i="13"/>
  <c r="P4037" i="13"/>
  <c r="O4037" i="13"/>
  <c r="T3909" i="13"/>
  <c r="U3909" i="13" s="1"/>
  <c r="S3909" i="13"/>
  <c r="V3909" i="13" s="1"/>
  <c r="R3909" i="13"/>
  <c r="Q3909" i="13"/>
  <c r="P3909" i="13"/>
  <c r="O3909" i="13"/>
  <c r="T3908" i="13"/>
  <c r="U3908" i="13" s="1"/>
  <c r="S3908" i="13"/>
  <c r="V3908" i="13" s="1"/>
  <c r="R3908" i="13"/>
  <c r="Q3908" i="13"/>
  <c r="P3908" i="13"/>
  <c r="O3908" i="13"/>
  <c r="T3907" i="13"/>
  <c r="U3907" i="13" s="1"/>
  <c r="S3907" i="13"/>
  <c r="V3907" i="13" s="1"/>
  <c r="R3907" i="13"/>
  <c r="Q3907" i="13"/>
  <c r="P3907" i="13"/>
  <c r="O3907" i="13"/>
  <c r="T3657" i="13"/>
  <c r="U3657" i="13" s="1"/>
  <c r="S3657" i="13"/>
  <c r="V3657" i="13" s="1"/>
  <c r="R3657" i="13"/>
  <c r="Q3657" i="13"/>
  <c r="P3657" i="13"/>
  <c r="O3657" i="13"/>
  <c r="T3128" i="13"/>
  <c r="U3128" i="13" s="1"/>
  <c r="S3128" i="13"/>
  <c r="V3128" i="13" s="1"/>
  <c r="R3128" i="13"/>
  <c r="Q3128" i="13"/>
  <c r="P3128" i="13"/>
  <c r="O3128" i="13"/>
  <c r="T2688" i="13"/>
  <c r="U2688" i="13" s="1"/>
  <c r="S2688" i="13"/>
  <c r="V2688" i="13" s="1"/>
  <c r="R2688" i="13"/>
  <c r="Q2688" i="13"/>
  <c r="P2688" i="13"/>
  <c r="O2688" i="13"/>
  <c r="T1479" i="13"/>
  <c r="U1479" i="13" s="1"/>
  <c r="S1479" i="13"/>
  <c r="V1479" i="13" s="1"/>
  <c r="R1479" i="13"/>
  <c r="Q1479" i="13"/>
  <c r="P1479" i="13"/>
  <c r="O1479" i="13"/>
  <c r="T3755" i="13"/>
  <c r="U3755" i="13" s="1"/>
  <c r="S3755" i="13"/>
  <c r="V3755" i="13" s="1"/>
  <c r="R3755" i="13"/>
  <c r="Q3755" i="13"/>
  <c r="P3755" i="13"/>
  <c r="O3755" i="13"/>
  <c r="T4011" i="13"/>
  <c r="U4011" i="13" s="1"/>
  <c r="S4011" i="13"/>
  <c r="V4011" i="13" s="1"/>
  <c r="R4011" i="13"/>
  <c r="Q4011" i="13"/>
  <c r="P4011" i="13"/>
  <c r="O4011" i="13"/>
  <c r="T3611" i="13"/>
  <c r="U3611" i="13" s="1"/>
  <c r="S3611" i="13"/>
  <c r="V3611" i="13" s="1"/>
  <c r="R3611" i="13"/>
  <c r="Q3611" i="13"/>
  <c r="P3611" i="13"/>
  <c r="O3611" i="13"/>
  <c r="T3772" i="13"/>
  <c r="U3772" i="13" s="1"/>
  <c r="S3772" i="13"/>
  <c r="V3772" i="13" s="1"/>
  <c r="R3772" i="13"/>
  <c r="Q3772" i="13"/>
  <c r="P3772" i="13"/>
  <c r="O3772" i="13"/>
  <c r="T3906" i="13"/>
  <c r="U3906" i="13" s="1"/>
  <c r="S3906" i="13"/>
  <c r="V3906" i="13" s="1"/>
  <c r="R3906" i="13"/>
  <c r="Q3906" i="13"/>
  <c r="P3906" i="13"/>
  <c r="O3906" i="13"/>
  <c r="T3700" i="13"/>
  <c r="U3700" i="13" s="1"/>
  <c r="S3700" i="13"/>
  <c r="V3700" i="13" s="1"/>
  <c r="R3700" i="13"/>
  <c r="Q3700" i="13"/>
  <c r="P3700" i="13"/>
  <c r="O3700" i="13"/>
  <c r="T2967" i="13"/>
  <c r="U2967" i="13" s="1"/>
  <c r="S2967" i="13"/>
  <c r="V2967" i="13" s="1"/>
  <c r="R2967" i="13"/>
  <c r="Q2967" i="13"/>
  <c r="P2967" i="13"/>
  <c r="O2967" i="13"/>
  <c r="T3610" i="13"/>
  <c r="U3610" i="13" s="1"/>
  <c r="S3610" i="13"/>
  <c r="V3610" i="13" s="1"/>
  <c r="R3610" i="13"/>
  <c r="Q3610" i="13"/>
  <c r="P3610" i="13"/>
  <c r="O3610" i="13"/>
  <c r="T3609" i="13"/>
  <c r="U3609" i="13" s="1"/>
  <c r="S3609" i="13"/>
  <c r="V3609" i="13" s="1"/>
  <c r="R3609" i="13"/>
  <c r="Q3609" i="13"/>
  <c r="P3609" i="13"/>
  <c r="O3609" i="13"/>
  <c r="T3127" i="13"/>
  <c r="U3127" i="13" s="1"/>
  <c r="S3127" i="13"/>
  <c r="V3127" i="13" s="1"/>
  <c r="R3127" i="13"/>
  <c r="Q3127" i="13"/>
  <c r="P3127" i="13"/>
  <c r="O3127" i="13"/>
  <c r="T4010" i="13"/>
  <c r="U4010" i="13" s="1"/>
  <c r="S4010" i="13"/>
  <c r="V4010" i="13" s="1"/>
  <c r="R4010" i="13"/>
  <c r="Q4010" i="13"/>
  <c r="P4010" i="13"/>
  <c r="O4010" i="13"/>
  <c r="T3608" i="13"/>
  <c r="U3608" i="13" s="1"/>
  <c r="S3608" i="13"/>
  <c r="V3608" i="13" s="1"/>
  <c r="R3608" i="13"/>
  <c r="Q3608" i="13"/>
  <c r="P3608" i="13"/>
  <c r="O3608" i="13"/>
  <c r="T4036" i="13"/>
  <c r="U4036" i="13" s="1"/>
  <c r="S4036" i="13"/>
  <c r="V4036" i="13" s="1"/>
  <c r="R4036" i="13"/>
  <c r="Q4036" i="13"/>
  <c r="P4036" i="13"/>
  <c r="O4036" i="13"/>
  <c r="T2901" i="13"/>
  <c r="U2901" i="13" s="1"/>
  <c r="S2901" i="13"/>
  <c r="V2901" i="13" s="1"/>
  <c r="R2901" i="13"/>
  <c r="Q2901" i="13"/>
  <c r="P2901" i="13"/>
  <c r="O2901" i="13"/>
  <c r="T2173" i="13"/>
  <c r="U2173" i="13" s="1"/>
  <c r="S2173" i="13"/>
  <c r="V2173" i="13" s="1"/>
  <c r="R2173" i="13"/>
  <c r="Q2173" i="13"/>
  <c r="P2173" i="13"/>
  <c r="O2173" i="13"/>
  <c r="T3438" i="13"/>
  <c r="U3438" i="13" s="1"/>
  <c r="S3438" i="13"/>
  <c r="V3438" i="13" s="1"/>
  <c r="R3438" i="13"/>
  <c r="Q3438" i="13"/>
  <c r="P3438" i="13"/>
  <c r="O3438" i="13"/>
  <c r="T2900" i="13"/>
  <c r="U2900" i="13" s="1"/>
  <c r="S2900" i="13"/>
  <c r="V2900" i="13" s="1"/>
  <c r="R2900" i="13"/>
  <c r="Q2900" i="13"/>
  <c r="P2900" i="13"/>
  <c r="O2900" i="13"/>
  <c r="T2687" i="13"/>
  <c r="U2687" i="13" s="1"/>
  <c r="S2687" i="13"/>
  <c r="V2687" i="13" s="1"/>
  <c r="R2687" i="13"/>
  <c r="Q2687" i="13"/>
  <c r="P2687" i="13"/>
  <c r="O2687" i="13"/>
  <c r="T2172" i="13"/>
  <c r="U2172" i="13" s="1"/>
  <c r="S2172" i="13"/>
  <c r="V2172" i="13" s="1"/>
  <c r="R2172" i="13"/>
  <c r="Q2172" i="13"/>
  <c r="P2172" i="13"/>
  <c r="O2172" i="13"/>
  <c r="T3607" i="13"/>
  <c r="U3607" i="13" s="1"/>
  <c r="S3607" i="13"/>
  <c r="V3607" i="13" s="1"/>
  <c r="R3607" i="13"/>
  <c r="Q3607" i="13"/>
  <c r="P3607" i="13"/>
  <c r="O3607" i="13"/>
  <c r="T1478" i="13"/>
  <c r="U1478" i="13" s="1"/>
  <c r="S1478" i="13"/>
  <c r="V1478" i="13" s="1"/>
  <c r="R1478" i="13"/>
  <c r="Q1478" i="13"/>
  <c r="P1478" i="13"/>
  <c r="O1478" i="13"/>
  <c r="T1524" i="13"/>
  <c r="U1524" i="13" s="1"/>
  <c r="S1524" i="13"/>
  <c r="V1524" i="13" s="1"/>
  <c r="R1524" i="13"/>
  <c r="Q1524" i="13"/>
  <c r="P1524" i="13"/>
  <c r="O1524" i="13"/>
  <c r="T3126" i="13"/>
  <c r="U3126" i="13" s="1"/>
  <c r="S3126" i="13"/>
  <c r="V3126" i="13" s="1"/>
  <c r="R3126" i="13"/>
  <c r="Q3126" i="13"/>
  <c r="P3126" i="13"/>
  <c r="O3126" i="13"/>
  <c r="T3125" i="13"/>
  <c r="U3125" i="13" s="1"/>
  <c r="S3125" i="13"/>
  <c r="V3125" i="13" s="1"/>
  <c r="R3125" i="13"/>
  <c r="Q3125" i="13"/>
  <c r="P3125" i="13"/>
  <c r="O3125" i="13"/>
  <c r="T3124" i="13"/>
  <c r="U3124" i="13" s="1"/>
  <c r="S3124" i="13"/>
  <c r="V3124" i="13" s="1"/>
  <c r="R3124" i="13"/>
  <c r="Q3124" i="13"/>
  <c r="P3124" i="13"/>
  <c r="O3124" i="13"/>
  <c r="T4071" i="13"/>
  <c r="U4071" i="13" s="1"/>
  <c r="S4071" i="13"/>
  <c r="V4071" i="13" s="1"/>
  <c r="R4071" i="13"/>
  <c r="Q4071" i="13"/>
  <c r="P4071" i="13"/>
  <c r="O4071" i="13"/>
  <c r="T3123" i="13"/>
  <c r="U3123" i="13" s="1"/>
  <c r="S3123" i="13"/>
  <c r="V3123" i="13" s="1"/>
  <c r="R3123" i="13"/>
  <c r="Q3123" i="13"/>
  <c r="P3123" i="13"/>
  <c r="O3123" i="13"/>
  <c r="T3337" i="13"/>
  <c r="U3337" i="13" s="1"/>
  <c r="S3337" i="13"/>
  <c r="V3337" i="13" s="1"/>
  <c r="R3337" i="13"/>
  <c r="Q3337" i="13"/>
  <c r="P3337" i="13"/>
  <c r="O3337" i="13"/>
  <c r="T2412" i="13"/>
  <c r="U2412" i="13" s="1"/>
  <c r="S2412" i="13"/>
  <c r="V2412" i="13" s="1"/>
  <c r="R2412" i="13"/>
  <c r="Q2412" i="13"/>
  <c r="P2412" i="13"/>
  <c r="O2412" i="13"/>
  <c r="T647" i="13"/>
  <c r="U647" i="13" s="1"/>
  <c r="S647" i="13"/>
  <c r="V647" i="13" s="1"/>
  <c r="R647" i="13"/>
  <c r="Q647" i="13"/>
  <c r="P647" i="13"/>
  <c r="O647" i="13"/>
  <c r="T1869" i="13"/>
  <c r="U1869" i="13" s="1"/>
  <c r="S1869" i="13"/>
  <c r="V1869" i="13" s="1"/>
  <c r="R1869" i="13"/>
  <c r="Q1869" i="13"/>
  <c r="P1869" i="13"/>
  <c r="O1869" i="13"/>
  <c r="T4035" i="13"/>
  <c r="U4035" i="13" s="1"/>
  <c r="S4035" i="13"/>
  <c r="V4035" i="13" s="1"/>
  <c r="R4035" i="13"/>
  <c r="Q4035" i="13"/>
  <c r="P4035" i="13"/>
  <c r="O4035" i="13"/>
  <c r="T2686" i="13"/>
  <c r="U2686" i="13" s="1"/>
  <c r="S2686" i="13"/>
  <c r="V2686" i="13" s="1"/>
  <c r="R2686" i="13"/>
  <c r="Q2686" i="13"/>
  <c r="P2686" i="13"/>
  <c r="O2686" i="13"/>
  <c r="T1477" i="13"/>
  <c r="U1477" i="13" s="1"/>
  <c r="S1477" i="13"/>
  <c r="V1477" i="13" s="1"/>
  <c r="R1477" i="13"/>
  <c r="Q1477" i="13"/>
  <c r="P1477" i="13"/>
  <c r="O1477" i="13"/>
  <c r="T3754" i="13"/>
  <c r="U3754" i="13" s="1"/>
  <c r="S3754" i="13"/>
  <c r="V3754" i="13" s="1"/>
  <c r="R3754" i="13"/>
  <c r="Q3754" i="13"/>
  <c r="P3754" i="13"/>
  <c r="O3754" i="13"/>
  <c r="T2764" i="13"/>
  <c r="U2764" i="13" s="1"/>
  <c r="S2764" i="13"/>
  <c r="V2764" i="13" s="1"/>
  <c r="R2764" i="13"/>
  <c r="Q2764" i="13"/>
  <c r="P2764" i="13"/>
  <c r="O2764" i="13"/>
  <c r="T2381" i="13"/>
  <c r="U2381" i="13" s="1"/>
  <c r="S2381" i="13"/>
  <c r="V2381" i="13" s="1"/>
  <c r="R2381" i="13"/>
  <c r="Q2381" i="13"/>
  <c r="P2381" i="13"/>
  <c r="O2381" i="13"/>
  <c r="T3219" i="13"/>
  <c r="U3219" i="13" s="1"/>
  <c r="S3219" i="13"/>
  <c r="V3219" i="13" s="1"/>
  <c r="R3219" i="13"/>
  <c r="Q3219" i="13"/>
  <c r="P3219" i="13"/>
  <c r="O3219" i="13"/>
  <c r="T2380" i="13"/>
  <c r="U2380" i="13" s="1"/>
  <c r="S2380" i="13"/>
  <c r="V2380" i="13" s="1"/>
  <c r="R2380" i="13"/>
  <c r="Q2380" i="13"/>
  <c r="P2380" i="13"/>
  <c r="O2380" i="13"/>
  <c r="T4060" i="13"/>
  <c r="U4060" i="13" s="1"/>
  <c r="S4060" i="13"/>
  <c r="V4060" i="13" s="1"/>
  <c r="R4060" i="13"/>
  <c r="Q4060" i="13"/>
  <c r="P4060" i="13"/>
  <c r="O4060" i="13"/>
  <c r="T2685" i="13"/>
  <c r="U2685" i="13" s="1"/>
  <c r="S2685" i="13"/>
  <c r="V2685" i="13" s="1"/>
  <c r="R2685" i="13"/>
  <c r="Q2685" i="13"/>
  <c r="P2685" i="13"/>
  <c r="O2685" i="13"/>
  <c r="T3905" i="13"/>
  <c r="U3905" i="13" s="1"/>
  <c r="S3905" i="13"/>
  <c r="V3905" i="13" s="1"/>
  <c r="R3905" i="13"/>
  <c r="Q3905" i="13"/>
  <c r="P3905" i="13"/>
  <c r="O3905" i="13"/>
  <c r="T2684" i="13"/>
  <c r="U2684" i="13" s="1"/>
  <c r="S2684" i="13"/>
  <c r="V2684" i="13" s="1"/>
  <c r="R2684" i="13"/>
  <c r="Q2684" i="13"/>
  <c r="P2684" i="13"/>
  <c r="O2684" i="13"/>
  <c r="T1133" i="13"/>
  <c r="U1133" i="13" s="1"/>
  <c r="S1133" i="13"/>
  <c r="V1133" i="13" s="1"/>
  <c r="R1133" i="13"/>
  <c r="Q1133" i="13"/>
  <c r="P1133" i="13"/>
  <c r="O1133" i="13"/>
  <c r="T2683" i="13"/>
  <c r="U2683" i="13" s="1"/>
  <c r="S2683" i="13"/>
  <c r="V2683" i="13" s="1"/>
  <c r="R2683" i="13"/>
  <c r="Q2683" i="13"/>
  <c r="P2683" i="13"/>
  <c r="O2683" i="13"/>
  <c r="T3904" i="13"/>
  <c r="U3904" i="13" s="1"/>
  <c r="S3904" i="13"/>
  <c r="V3904" i="13" s="1"/>
  <c r="R3904" i="13"/>
  <c r="Q3904" i="13"/>
  <c r="P3904" i="13"/>
  <c r="O3904" i="13"/>
  <c r="T3903" i="13"/>
  <c r="U3903" i="13" s="1"/>
  <c r="S3903" i="13"/>
  <c r="V3903" i="13" s="1"/>
  <c r="R3903" i="13"/>
  <c r="Q3903" i="13"/>
  <c r="P3903" i="13"/>
  <c r="O3903" i="13"/>
  <c r="T3122" i="13"/>
  <c r="U3122" i="13" s="1"/>
  <c r="S3122" i="13"/>
  <c r="V3122" i="13" s="1"/>
  <c r="R3122" i="13"/>
  <c r="Q3122" i="13"/>
  <c r="P3122" i="13"/>
  <c r="O3122" i="13"/>
  <c r="T1476" i="13"/>
  <c r="U1476" i="13" s="1"/>
  <c r="S1476" i="13"/>
  <c r="V1476" i="13" s="1"/>
  <c r="R1476" i="13"/>
  <c r="Q1476" i="13"/>
  <c r="P1476" i="13"/>
  <c r="O1476" i="13"/>
  <c r="T3979" i="13"/>
  <c r="U3979" i="13" s="1"/>
  <c r="S3979" i="13"/>
  <c r="V3979" i="13" s="1"/>
  <c r="R3979" i="13"/>
  <c r="Q3979" i="13"/>
  <c r="P3979" i="13"/>
  <c r="O3979" i="13"/>
  <c r="T3902" i="13"/>
  <c r="U3902" i="13" s="1"/>
  <c r="S3902" i="13"/>
  <c r="V3902" i="13" s="1"/>
  <c r="R3902" i="13"/>
  <c r="Q3902" i="13"/>
  <c r="P3902" i="13"/>
  <c r="O3902" i="13"/>
  <c r="T3121" i="13"/>
  <c r="U3121" i="13" s="1"/>
  <c r="S3121" i="13"/>
  <c r="V3121" i="13" s="1"/>
  <c r="R3121" i="13"/>
  <c r="Q3121" i="13"/>
  <c r="P3121" i="13"/>
  <c r="O3121" i="13"/>
  <c r="T1132" i="13"/>
  <c r="U1132" i="13" s="1"/>
  <c r="S1132" i="13"/>
  <c r="V1132" i="13" s="1"/>
  <c r="R1132" i="13"/>
  <c r="Q1132" i="13"/>
  <c r="P1132" i="13"/>
  <c r="O1132" i="13"/>
  <c r="T2743" i="13"/>
  <c r="U2743" i="13" s="1"/>
  <c r="S2743" i="13"/>
  <c r="V2743" i="13" s="1"/>
  <c r="R2743" i="13"/>
  <c r="Q2743" i="13"/>
  <c r="P2743" i="13"/>
  <c r="O2743" i="13"/>
  <c r="T1475" i="13"/>
  <c r="U1475" i="13" s="1"/>
  <c r="S1475" i="13"/>
  <c r="V1475" i="13" s="1"/>
  <c r="R1475" i="13"/>
  <c r="Q1475" i="13"/>
  <c r="P1475" i="13"/>
  <c r="O1475" i="13"/>
  <c r="T3437" i="13"/>
  <c r="U3437" i="13" s="1"/>
  <c r="S3437" i="13"/>
  <c r="V3437" i="13" s="1"/>
  <c r="R3437" i="13"/>
  <c r="Q3437" i="13"/>
  <c r="P3437" i="13"/>
  <c r="O3437" i="13"/>
  <c r="T2379" i="13"/>
  <c r="U2379" i="13" s="1"/>
  <c r="S2379" i="13"/>
  <c r="V2379" i="13" s="1"/>
  <c r="R2379" i="13"/>
  <c r="Q2379" i="13"/>
  <c r="P2379" i="13"/>
  <c r="O2379" i="13"/>
  <c r="T4034" i="13"/>
  <c r="U4034" i="13" s="1"/>
  <c r="S4034" i="13"/>
  <c r="V4034" i="13" s="1"/>
  <c r="R4034" i="13"/>
  <c r="Q4034" i="13"/>
  <c r="P4034" i="13"/>
  <c r="O4034" i="13"/>
  <c r="T3336" i="13"/>
  <c r="U3336" i="13" s="1"/>
  <c r="S3336" i="13"/>
  <c r="V3336" i="13" s="1"/>
  <c r="R3336" i="13"/>
  <c r="Q3336" i="13"/>
  <c r="P3336" i="13"/>
  <c r="O3336" i="13"/>
  <c r="T3901" i="13"/>
  <c r="U3901" i="13" s="1"/>
  <c r="S3901" i="13"/>
  <c r="V3901" i="13" s="1"/>
  <c r="R3901" i="13"/>
  <c r="Q3901" i="13"/>
  <c r="P3901" i="13"/>
  <c r="O3901" i="13"/>
  <c r="T3816" i="13"/>
  <c r="U3816" i="13" s="1"/>
  <c r="S3816" i="13"/>
  <c r="V3816" i="13" s="1"/>
  <c r="R3816" i="13"/>
  <c r="Q3816" i="13"/>
  <c r="P3816" i="13"/>
  <c r="O3816" i="13"/>
  <c r="T3335" i="13"/>
  <c r="U3335" i="13" s="1"/>
  <c r="S3335" i="13"/>
  <c r="V3335" i="13" s="1"/>
  <c r="R3335" i="13"/>
  <c r="Q3335" i="13"/>
  <c r="P3335" i="13"/>
  <c r="O3335" i="13"/>
  <c r="T3900" i="13"/>
  <c r="U3900" i="13" s="1"/>
  <c r="S3900" i="13"/>
  <c r="V3900" i="13" s="1"/>
  <c r="R3900" i="13"/>
  <c r="Q3900" i="13"/>
  <c r="P3900" i="13"/>
  <c r="O3900" i="13"/>
  <c r="T3899" i="13"/>
  <c r="U3899" i="13" s="1"/>
  <c r="S3899" i="13"/>
  <c r="V3899" i="13" s="1"/>
  <c r="R3899" i="13"/>
  <c r="Q3899" i="13"/>
  <c r="P3899" i="13"/>
  <c r="O3899" i="13"/>
  <c r="T3334" i="13"/>
  <c r="U3334" i="13" s="1"/>
  <c r="S3334" i="13"/>
  <c r="V3334" i="13" s="1"/>
  <c r="R3334" i="13"/>
  <c r="Q3334" i="13"/>
  <c r="P3334" i="13"/>
  <c r="O3334" i="13"/>
  <c r="T1474" i="13"/>
  <c r="U1474" i="13" s="1"/>
  <c r="S1474" i="13"/>
  <c r="V1474" i="13" s="1"/>
  <c r="R1474" i="13"/>
  <c r="Q1474" i="13"/>
  <c r="P1474" i="13"/>
  <c r="O1474" i="13"/>
  <c r="T3333" i="13"/>
  <c r="U3333" i="13" s="1"/>
  <c r="S3333" i="13"/>
  <c r="V3333" i="13" s="1"/>
  <c r="R3333" i="13"/>
  <c r="Q3333" i="13"/>
  <c r="P3333" i="13"/>
  <c r="O3333" i="13"/>
  <c r="T2682" i="13"/>
  <c r="U2682" i="13" s="1"/>
  <c r="S2682" i="13"/>
  <c r="V2682" i="13" s="1"/>
  <c r="R2682" i="13"/>
  <c r="Q2682" i="13"/>
  <c r="P2682" i="13"/>
  <c r="O2682" i="13"/>
  <c r="T3120" i="13"/>
  <c r="U3120" i="13" s="1"/>
  <c r="S3120" i="13"/>
  <c r="V3120" i="13" s="1"/>
  <c r="R3120" i="13"/>
  <c r="Q3120" i="13"/>
  <c r="P3120" i="13"/>
  <c r="O3120" i="13"/>
  <c r="T3119" i="13"/>
  <c r="U3119" i="13" s="1"/>
  <c r="S3119" i="13"/>
  <c r="V3119" i="13" s="1"/>
  <c r="R3119" i="13"/>
  <c r="Q3119" i="13"/>
  <c r="P3119" i="13"/>
  <c r="O3119" i="13"/>
  <c r="T1868" i="13"/>
  <c r="U1868" i="13" s="1"/>
  <c r="S1868" i="13"/>
  <c r="V1868" i="13" s="1"/>
  <c r="R1868" i="13"/>
  <c r="Q1868" i="13"/>
  <c r="P1868" i="13"/>
  <c r="O1868" i="13"/>
  <c r="T3214" i="13"/>
  <c r="U3214" i="13" s="1"/>
  <c r="S3214" i="13"/>
  <c r="V3214" i="13" s="1"/>
  <c r="R3214" i="13"/>
  <c r="Q3214" i="13"/>
  <c r="P3214" i="13"/>
  <c r="O3214" i="13"/>
  <c r="T2483" i="13"/>
  <c r="U2483" i="13" s="1"/>
  <c r="S2483" i="13"/>
  <c r="V2483" i="13" s="1"/>
  <c r="R2483" i="13"/>
  <c r="Q2483" i="13"/>
  <c r="P2483" i="13"/>
  <c r="O2483" i="13"/>
  <c r="T2378" i="13"/>
  <c r="U2378" i="13" s="1"/>
  <c r="S2378" i="13"/>
  <c r="V2378" i="13" s="1"/>
  <c r="R2378" i="13"/>
  <c r="Q2378" i="13"/>
  <c r="P2378" i="13"/>
  <c r="O2378" i="13"/>
  <c r="T2681" i="13"/>
  <c r="U2681" i="13" s="1"/>
  <c r="S2681" i="13"/>
  <c r="V2681" i="13" s="1"/>
  <c r="R2681" i="13"/>
  <c r="Q2681" i="13"/>
  <c r="P2681" i="13"/>
  <c r="O2681" i="13"/>
  <c r="T3118" i="13"/>
  <c r="U3118" i="13" s="1"/>
  <c r="S3118" i="13"/>
  <c r="V3118" i="13" s="1"/>
  <c r="R3118" i="13"/>
  <c r="Q3118" i="13"/>
  <c r="P3118" i="13"/>
  <c r="O3118" i="13"/>
  <c r="T3815" i="13"/>
  <c r="U3815" i="13" s="1"/>
  <c r="S3815" i="13"/>
  <c r="V3815" i="13" s="1"/>
  <c r="R3815" i="13"/>
  <c r="Q3815" i="13"/>
  <c r="P3815" i="13"/>
  <c r="O3815" i="13"/>
  <c r="T1653" i="13"/>
  <c r="U1653" i="13" s="1"/>
  <c r="S1653" i="13"/>
  <c r="V1653" i="13" s="1"/>
  <c r="R1653" i="13"/>
  <c r="Q1653" i="13"/>
  <c r="P1653" i="13"/>
  <c r="O1653" i="13"/>
  <c r="T1652" i="13"/>
  <c r="U1652" i="13" s="1"/>
  <c r="S1652" i="13"/>
  <c r="V1652" i="13" s="1"/>
  <c r="R1652" i="13"/>
  <c r="Q1652" i="13"/>
  <c r="P1652" i="13"/>
  <c r="O1652" i="13"/>
  <c r="T2680" i="13"/>
  <c r="U2680" i="13" s="1"/>
  <c r="S2680" i="13"/>
  <c r="V2680" i="13" s="1"/>
  <c r="R2680" i="13"/>
  <c r="Q2680" i="13"/>
  <c r="P2680" i="13"/>
  <c r="O2680" i="13"/>
  <c r="T2482" i="13"/>
  <c r="U2482" i="13" s="1"/>
  <c r="S2482" i="13"/>
  <c r="V2482" i="13" s="1"/>
  <c r="R2482" i="13"/>
  <c r="Q2482" i="13"/>
  <c r="P2482" i="13"/>
  <c r="O2482" i="13"/>
  <c r="T3117" i="13"/>
  <c r="U3117" i="13" s="1"/>
  <c r="S3117" i="13"/>
  <c r="V3117" i="13" s="1"/>
  <c r="R3117" i="13"/>
  <c r="Q3117" i="13"/>
  <c r="P3117" i="13"/>
  <c r="O3117" i="13"/>
  <c r="T3606" i="13"/>
  <c r="U3606" i="13" s="1"/>
  <c r="S3606" i="13"/>
  <c r="V3606" i="13" s="1"/>
  <c r="R3606" i="13"/>
  <c r="Q3606" i="13"/>
  <c r="P3606" i="13"/>
  <c r="O3606" i="13"/>
  <c r="T4059" i="13"/>
  <c r="U4059" i="13" s="1"/>
  <c r="S4059" i="13"/>
  <c r="V4059" i="13" s="1"/>
  <c r="R4059" i="13"/>
  <c r="Q4059" i="13"/>
  <c r="P4059" i="13"/>
  <c r="O4059" i="13"/>
  <c r="T3332" i="13"/>
  <c r="U3332" i="13" s="1"/>
  <c r="S3332" i="13"/>
  <c r="V3332" i="13" s="1"/>
  <c r="R3332" i="13"/>
  <c r="Q3332" i="13"/>
  <c r="P3332" i="13"/>
  <c r="O3332" i="13"/>
  <c r="T2171" i="13"/>
  <c r="U2171" i="13" s="1"/>
  <c r="S2171" i="13"/>
  <c r="V2171" i="13" s="1"/>
  <c r="R2171" i="13"/>
  <c r="Q2171" i="13"/>
  <c r="P2171" i="13"/>
  <c r="O2171" i="13"/>
  <c r="T3605" i="13"/>
  <c r="U3605" i="13" s="1"/>
  <c r="S3605" i="13"/>
  <c r="V3605" i="13" s="1"/>
  <c r="R3605" i="13"/>
  <c r="Q3605" i="13"/>
  <c r="P3605" i="13"/>
  <c r="O3605" i="13"/>
  <c r="T3735" i="13"/>
  <c r="U3735" i="13" s="1"/>
  <c r="S3735" i="13"/>
  <c r="V3735" i="13" s="1"/>
  <c r="R3735" i="13"/>
  <c r="Q3735" i="13"/>
  <c r="P3735" i="13"/>
  <c r="O3735" i="13"/>
  <c r="T3898" i="13"/>
  <c r="U3898" i="13" s="1"/>
  <c r="S3898" i="13"/>
  <c r="V3898" i="13" s="1"/>
  <c r="R3898" i="13"/>
  <c r="Q3898" i="13"/>
  <c r="P3898" i="13"/>
  <c r="O3898" i="13"/>
  <c r="T2899" i="13"/>
  <c r="U2899" i="13" s="1"/>
  <c r="S2899" i="13"/>
  <c r="V2899" i="13" s="1"/>
  <c r="R2899" i="13"/>
  <c r="Q2899" i="13"/>
  <c r="P2899" i="13"/>
  <c r="O2899" i="13"/>
  <c r="T2679" i="13"/>
  <c r="U2679" i="13" s="1"/>
  <c r="S2679" i="13"/>
  <c r="V2679" i="13" s="1"/>
  <c r="R2679" i="13"/>
  <c r="Q2679" i="13"/>
  <c r="P2679" i="13"/>
  <c r="O2679" i="13"/>
  <c r="T1667" i="13"/>
  <c r="U1667" i="13" s="1"/>
  <c r="S1667" i="13"/>
  <c r="V1667" i="13" s="1"/>
  <c r="R1667" i="13"/>
  <c r="Q1667" i="13"/>
  <c r="P1667" i="13"/>
  <c r="O1667" i="13"/>
  <c r="T3897" i="13"/>
  <c r="U3897" i="13" s="1"/>
  <c r="S3897" i="13"/>
  <c r="V3897" i="13" s="1"/>
  <c r="R3897" i="13"/>
  <c r="Q3897" i="13"/>
  <c r="P3897" i="13"/>
  <c r="O3897" i="13"/>
  <c r="T2170" i="13"/>
  <c r="U2170" i="13" s="1"/>
  <c r="S2170" i="13"/>
  <c r="V2170" i="13" s="1"/>
  <c r="R2170" i="13"/>
  <c r="Q2170" i="13"/>
  <c r="P2170" i="13"/>
  <c r="O2170" i="13"/>
  <c r="T1548" i="13"/>
  <c r="U1548" i="13" s="1"/>
  <c r="S1548" i="13"/>
  <c r="V1548" i="13" s="1"/>
  <c r="R1548" i="13"/>
  <c r="Q1548" i="13"/>
  <c r="P1548" i="13"/>
  <c r="O1548" i="13"/>
  <c r="T2377" i="13"/>
  <c r="U2377" i="13" s="1"/>
  <c r="S2377" i="13"/>
  <c r="V2377" i="13" s="1"/>
  <c r="R2377" i="13"/>
  <c r="Q2377" i="13"/>
  <c r="P2377" i="13"/>
  <c r="O2377" i="13"/>
  <c r="T1473" i="13"/>
  <c r="U1473" i="13" s="1"/>
  <c r="S1473" i="13"/>
  <c r="V1473" i="13" s="1"/>
  <c r="R1473" i="13"/>
  <c r="Q1473" i="13"/>
  <c r="P1473" i="13"/>
  <c r="O1473" i="13"/>
  <c r="T3116" i="13"/>
  <c r="U3116" i="13" s="1"/>
  <c r="S3116" i="13"/>
  <c r="V3116" i="13" s="1"/>
  <c r="R3116" i="13"/>
  <c r="Q3116" i="13"/>
  <c r="P3116" i="13"/>
  <c r="O3116" i="13"/>
  <c r="T3331" i="13"/>
  <c r="U3331" i="13" s="1"/>
  <c r="S3331" i="13"/>
  <c r="V3331" i="13" s="1"/>
  <c r="R3331" i="13"/>
  <c r="Q3331" i="13"/>
  <c r="P3331" i="13"/>
  <c r="O3331" i="13"/>
  <c r="T3213" i="13"/>
  <c r="U3213" i="13" s="1"/>
  <c r="S3213" i="13"/>
  <c r="V3213" i="13" s="1"/>
  <c r="R3213" i="13"/>
  <c r="Q3213" i="13"/>
  <c r="P3213" i="13"/>
  <c r="O3213" i="13"/>
  <c r="T2678" i="13"/>
  <c r="U2678" i="13" s="1"/>
  <c r="S2678" i="13"/>
  <c r="V2678" i="13" s="1"/>
  <c r="R2678" i="13"/>
  <c r="Q2678" i="13"/>
  <c r="P2678" i="13"/>
  <c r="O2678" i="13"/>
  <c r="T3896" i="13"/>
  <c r="U3896" i="13" s="1"/>
  <c r="S3896" i="13"/>
  <c r="V3896" i="13" s="1"/>
  <c r="R3896" i="13"/>
  <c r="Q3896" i="13"/>
  <c r="P3896" i="13"/>
  <c r="O3896" i="13"/>
  <c r="T2169" i="13"/>
  <c r="U2169" i="13" s="1"/>
  <c r="S2169" i="13"/>
  <c r="V2169" i="13" s="1"/>
  <c r="R2169" i="13"/>
  <c r="Q2169" i="13"/>
  <c r="P2169" i="13"/>
  <c r="O2169" i="13"/>
  <c r="T2168" i="13"/>
  <c r="U2168" i="13" s="1"/>
  <c r="S2168" i="13"/>
  <c r="V2168" i="13" s="1"/>
  <c r="R2168" i="13"/>
  <c r="Q2168" i="13"/>
  <c r="P2168" i="13"/>
  <c r="O2168" i="13"/>
  <c r="T2481" i="13"/>
  <c r="U2481" i="13" s="1"/>
  <c r="S2481" i="13"/>
  <c r="V2481" i="13" s="1"/>
  <c r="R2481" i="13"/>
  <c r="Q2481" i="13"/>
  <c r="P2481" i="13"/>
  <c r="O2481" i="13"/>
  <c r="T3604" i="13"/>
  <c r="U3604" i="13" s="1"/>
  <c r="S3604" i="13"/>
  <c r="V3604" i="13" s="1"/>
  <c r="R3604" i="13"/>
  <c r="Q3604" i="13"/>
  <c r="P3604" i="13"/>
  <c r="O3604" i="13"/>
  <c r="T1917" i="13"/>
  <c r="U1917" i="13" s="1"/>
  <c r="S1917" i="13"/>
  <c r="V1917" i="13" s="1"/>
  <c r="R1917" i="13"/>
  <c r="Q1917" i="13"/>
  <c r="P1917" i="13"/>
  <c r="O1917" i="13"/>
  <c r="T3115" i="13"/>
  <c r="U3115" i="13" s="1"/>
  <c r="S3115" i="13"/>
  <c r="V3115" i="13" s="1"/>
  <c r="R3115" i="13"/>
  <c r="Q3115" i="13"/>
  <c r="P3115" i="13"/>
  <c r="O3115" i="13"/>
  <c r="T3330" i="13"/>
  <c r="U3330" i="13" s="1"/>
  <c r="S3330" i="13"/>
  <c r="V3330" i="13" s="1"/>
  <c r="R3330" i="13"/>
  <c r="Q3330" i="13"/>
  <c r="P3330" i="13"/>
  <c r="O3330" i="13"/>
  <c r="T3895" i="13"/>
  <c r="U3895" i="13" s="1"/>
  <c r="S3895" i="13"/>
  <c r="V3895" i="13" s="1"/>
  <c r="R3895" i="13"/>
  <c r="Q3895" i="13"/>
  <c r="P3895" i="13"/>
  <c r="O3895" i="13"/>
  <c r="T2267" i="13"/>
  <c r="U2267" i="13" s="1"/>
  <c r="S2267" i="13"/>
  <c r="V2267" i="13" s="1"/>
  <c r="R2267" i="13"/>
  <c r="Q2267" i="13"/>
  <c r="P2267" i="13"/>
  <c r="O2267" i="13"/>
  <c r="T3753" i="13"/>
  <c r="U3753" i="13" s="1"/>
  <c r="S3753" i="13"/>
  <c r="V3753" i="13" s="1"/>
  <c r="R3753" i="13"/>
  <c r="Q3753" i="13"/>
  <c r="P3753" i="13"/>
  <c r="O3753" i="13"/>
  <c r="T1867" i="13"/>
  <c r="U1867" i="13" s="1"/>
  <c r="S1867" i="13"/>
  <c r="V1867" i="13" s="1"/>
  <c r="R1867" i="13"/>
  <c r="Q1867" i="13"/>
  <c r="P1867" i="13"/>
  <c r="O1867" i="13"/>
  <c r="T2509" i="13"/>
  <c r="U2509" i="13" s="1"/>
  <c r="S2509" i="13"/>
  <c r="V2509" i="13" s="1"/>
  <c r="R2509" i="13"/>
  <c r="Q2509" i="13"/>
  <c r="P2509" i="13"/>
  <c r="O2509" i="13"/>
  <c r="T2677" i="13"/>
  <c r="U2677" i="13" s="1"/>
  <c r="S2677" i="13"/>
  <c r="V2677" i="13" s="1"/>
  <c r="R2677" i="13"/>
  <c r="Q2677" i="13"/>
  <c r="P2677" i="13"/>
  <c r="O2677" i="13"/>
  <c r="T1651" i="13"/>
  <c r="U1651" i="13" s="1"/>
  <c r="S1651" i="13"/>
  <c r="V1651" i="13" s="1"/>
  <c r="R1651" i="13"/>
  <c r="Q1651" i="13"/>
  <c r="P1651" i="13"/>
  <c r="O1651" i="13"/>
  <c r="T1131" i="13"/>
  <c r="U1131" i="13" s="1"/>
  <c r="S1131" i="13"/>
  <c r="V1131" i="13" s="1"/>
  <c r="R1131" i="13"/>
  <c r="Q1131" i="13"/>
  <c r="P1131" i="13"/>
  <c r="O1131" i="13"/>
  <c r="T2898" i="13"/>
  <c r="U2898" i="13" s="1"/>
  <c r="S2898" i="13"/>
  <c r="V2898" i="13" s="1"/>
  <c r="R2898" i="13"/>
  <c r="Q2898" i="13"/>
  <c r="P2898" i="13"/>
  <c r="O2898" i="13"/>
  <c r="T4033" i="13"/>
  <c r="U4033" i="13" s="1"/>
  <c r="S4033" i="13"/>
  <c r="V4033" i="13" s="1"/>
  <c r="R4033" i="13"/>
  <c r="Q4033" i="13"/>
  <c r="P4033" i="13"/>
  <c r="O4033" i="13"/>
  <c r="T2167" i="13"/>
  <c r="U2167" i="13" s="1"/>
  <c r="S2167" i="13"/>
  <c r="V2167" i="13" s="1"/>
  <c r="R2167" i="13"/>
  <c r="Q2167" i="13"/>
  <c r="P2167" i="13"/>
  <c r="O2167" i="13"/>
  <c r="T2402" i="13"/>
  <c r="U2402" i="13" s="1"/>
  <c r="S2402" i="13"/>
  <c r="V2402" i="13" s="1"/>
  <c r="R2402" i="13"/>
  <c r="Q2402" i="13"/>
  <c r="P2402" i="13"/>
  <c r="O2402" i="13"/>
  <c r="T2480" i="13"/>
  <c r="U2480" i="13" s="1"/>
  <c r="S2480" i="13"/>
  <c r="V2480" i="13" s="1"/>
  <c r="R2480" i="13"/>
  <c r="Q2480" i="13"/>
  <c r="P2480" i="13"/>
  <c r="O2480" i="13"/>
  <c r="T1866" i="13"/>
  <c r="U1866" i="13" s="1"/>
  <c r="S1866" i="13"/>
  <c r="V1866" i="13" s="1"/>
  <c r="R1866" i="13"/>
  <c r="Q1866" i="13"/>
  <c r="P1866" i="13"/>
  <c r="O1866" i="13"/>
  <c r="T2166" i="13"/>
  <c r="U2166" i="13" s="1"/>
  <c r="S2166" i="13"/>
  <c r="V2166" i="13" s="1"/>
  <c r="R2166" i="13"/>
  <c r="Q2166" i="13"/>
  <c r="P2166" i="13"/>
  <c r="O2166" i="13"/>
  <c r="T3329" i="13"/>
  <c r="U3329" i="13" s="1"/>
  <c r="S3329" i="13"/>
  <c r="V3329" i="13" s="1"/>
  <c r="R3329" i="13"/>
  <c r="Q3329" i="13"/>
  <c r="P3329" i="13"/>
  <c r="O3329" i="13"/>
  <c r="T3603" i="13"/>
  <c r="U3603" i="13" s="1"/>
  <c r="S3603" i="13"/>
  <c r="V3603" i="13" s="1"/>
  <c r="R3603" i="13"/>
  <c r="Q3603" i="13"/>
  <c r="P3603" i="13"/>
  <c r="O3603" i="13"/>
  <c r="T3206" i="13"/>
  <c r="U3206" i="13" s="1"/>
  <c r="S3206" i="13"/>
  <c r="V3206" i="13" s="1"/>
  <c r="R3206" i="13"/>
  <c r="Q3206" i="13"/>
  <c r="P3206" i="13"/>
  <c r="O3206" i="13"/>
  <c r="T3699" i="13"/>
  <c r="U3699" i="13" s="1"/>
  <c r="S3699" i="13"/>
  <c r="V3699" i="13" s="1"/>
  <c r="R3699" i="13"/>
  <c r="Q3699" i="13"/>
  <c r="P3699" i="13"/>
  <c r="O3699" i="13"/>
  <c r="T1650" i="13"/>
  <c r="U1650" i="13" s="1"/>
  <c r="S1650" i="13"/>
  <c r="V1650" i="13" s="1"/>
  <c r="R1650" i="13"/>
  <c r="Q1650" i="13"/>
  <c r="P1650" i="13"/>
  <c r="O1650" i="13"/>
  <c r="T3968" i="13"/>
  <c r="U3968" i="13" s="1"/>
  <c r="S3968" i="13"/>
  <c r="V3968" i="13" s="1"/>
  <c r="R3968" i="13"/>
  <c r="Q3968" i="13"/>
  <c r="P3968" i="13"/>
  <c r="O3968" i="13"/>
  <c r="T3328" i="13"/>
  <c r="U3328" i="13" s="1"/>
  <c r="S3328" i="13"/>
  <c r="V3328" i="13" s="1"/>
  <c r="R3328" i="13"/>
  <c r="Q3328" i="13"/>
  <c r="P3328" i="13"/>
  <c r="O3328" i="13"/>
  <c r="T3602" i="13"/>
  <c r="U3602" i="13" s="1"/>
  <c r="S3602" i="13"/>
  <c r="V3602" i="13" s="1"/>
  <c r="R3602" i="13"/>
  <c r="Q3602" i="13"/>
  <c r="P3602" i="13"/>
  <c r="O3602" i="13"/>
  <c r="T2519" i="13"/>
  <c r="U2519" i="13" s="1"/>
  <c r="S2519" i="13"/>
  <c r="V2519" i="13" s="1"/>
  <c r="R2519" i="13"/>
  <c r="Q2519" i="13"/>
  <c r="P2519" i="13"/>
  <c r="O2519" i="13"/>
  <c r="T3894" i="13"/>
  <c r="U3894" i="13" s="1"/>
  <c r="S3894" i="13"/>
  <c r="V3894" i="13" s="1"/>
  <c r="R3894" i="13"/>
  <c r="Q3894" i="13"/>
  <c r="P3894" i="13"/>
  <c r="O3894" i="13"/>
  <c r="T2897" i="13"/>
  <c r="U2897" i="13" s="1"/>
  <c r="S2897" i="13"/>
  <c r="V2897" i="13" s="1"/>
  <c r="R2897" i="13"/>
  <c r="Q2897" i="13"/>
  <c r="P2897" i="13"/>
  <c r="O2897" i="13"/>
  <c r="T3893" i="13"/>
  <c r="U3893" i="13" s="1"/>
  <c r="S3893" i="13"/>
  <c r="V3893" i="13" s="1"/>
  <c r="R3893" i="13"/>
  <c r="Q3893" i="13"/>
  <c r="P3893" i="13"/>
  <c r="O3893" i="13"/>
  <c r="T3114" i="13"/>
  <c r="U3114" i="13" s="1"/>
  <c r="S3114" i="13"/>
  <c r="V3114" i="13" s="1"/>
  <c r="R3114" i="13"/>
  <c r="Q3114" i="13"/>
  <c r="P3114" i="13"/>
  <c r="O3114" i="13"/>
  <c r="T3463" i="13"/>
  <c r="U3463" i="13" s="1"/>
  <c r="S3463" i="13"/>
  <c r="V3463" i="13" s="1"/>
  <c r="R3463" i="13"/>
  <c r="Q3463" i="13"/>
  <c r="P3463" i="13"/>
  <c r="O3463" i="13"/>
  <c r="T1258" i="13"/>
  <c r="U1258" i="13" s="1"/>
  <c r="S1258" i="13"/>
  <c r="V1258" i="13" s="1"/>
  <c r="R1258" i="13"/>
  <c r="Q1258" i="13"/>
  <c r="P1258" i="13"/>
  <c r="O1258" i="13"/>
  <c r="T2376" i="13"/>
  <c r="U2376" i="13" s="1"/>
  <c r="S2376" i="13"/>
  <c r="V2376" i="13" s="1"/>
  <c r="R2376" i="13"/>
  <c r="Q2376" i="13"/>
  <c r="P2376" i="13"/>
  <c r="O2376" i="13"/>
  <c r="T3698" i="13"/>
  <c r="U3698" i="13" s="1"/>
  <c r="S3698" i="13"/>
  <c r="V3698" i="13" s="1"/>
  <c r="R3698" i="13"/>
  <c r="Q3698" i="13"/>
  <c r="P3698" i="13"/>
  <c r="O3698" i="13"/>
  <c r="T3113" i="13"/>
  <c r="U3113" i="13" s="1"/>
  <c r="S3113" i="13"/>
  <c r="V3113" i="13" s="1"/>
  <c r="R3113" i="13"/>
  <c r="Q3113" i="13"/>
  <c r="P3113" i="13"/>
  <c r="O3113" i="13"/>
  <c r="T2896" i="13"/>
  <c r="U2896" i="13" s="1"/>
  <c r="S2896" i="13"/>
  <c r="V2896" i="13" s="1"/>
  <c r="R2896" i="13"/>
  <c r="Q2896" i="13"/>
  <c r="P2896" i="13"/>
  <c r="O2896" i="13"/>
  <c r="T2895" i="13"/>
  <c r="U2895" i="13" s="1"/>
  <c r="S2895" i="13"/>
  <c r="V2895" i="13" s="1"/>
  <c r="R2895" i="13"/>
  <c r="Q2895" i="13"/>
  <c r="P2895" i="13"/>
  <c r="O2895" i="13"/>
  <c r="T1790" i="13"/>
  <c r="U1790" i="13" s="1"/>
  <c r="S1790" i="13"/>
  <c r="V1790" i="13" s="1"/>
  <c r="R1790" i="13"/>
  <c r="Q1790" i="13"/>
  <c r="P1790" i="13"/>
  <c r="O1790" i="13"/>
  <c r="T3978" i="13"/>
  <c r="U3978" i="13" s="1"/>
  <c r="S3978" i="13"/>
  <c r="V3978" i="13" s="1"/>
  <c r="R3978" i="13"/>
  <c r="Q3978" i="13"/>
  <c r="P3978" i="13"/>
  <c r="O3978" i="13"/>
  <c r="T2479" i="13"/>
  <c r="U2479" i="13" s="1"/>
  <c r="S2479" i="13"/>
  <c r="V2479" i="13" s="1"/>
  <c r="R2479" i="13"/>
  <c r="Q2479" i="13"/>
  <c r="P2479" i="13"/>
  <c r="O2479" i="13"/>
  <c r="T3601" i="13"/>
  <c r="U3601" i="13" s="1"/>
  <c r="S3601" i="13"/>
  <c r="V3601" i="13" s="1"/>
  <c r="R3601" i="13"/>
  <c r="Q3601" i="13"/>
  <c r="P3601" i="13"/>
  <c r="O3601" i="13"/>
  <c r="T3327" i="13"/>
  <c r="U3327" i="13" s="1"/>
  <c r="S3327" i="13"/>
  <c r="V3327" i="13" s="1"/>
  <c r="R3327" i="13"/>
  <c r="Q3327" i="13"/>
  <c r="P3327" i="13"/>
  <c r="O3327" i="13"/>
  <c r="T2375" i="13"/>
  <c r="U2375" i="13" s="1"/>
  <c r="S2375" i="13"/>
  <c r="V2375" i="13" s="1"/>
  <c r="R2375" i="13"/>
  <c r="Q2375" i="13"/>
  <c r="P2375" i="13"/>
  <c r="O2375" i="13"/>
  <c r="T1130" i="13"/>
  <c r="U1130" i="13" s="1"/>
  <c r="S1130" i="13"/>
  <c r="V1130" i="13" s="1"/>
  <c r="R1130" i="13"/>
  <c r="Q1130" i="13"/>
  <c r="P1130" i="13"/>
  <c r="O1130" i="13"/>
  <c r="T3205" i="13"/>
  <c r="U3205" i="13" s="1"/>
  <c r="S3205" i="13"/>
  <c r="V3205" i="13" s="1"/>
  <c r="R3205" i="13"/>
  <c r="Q3205" i="13"/>
  <c r="P3205" i="13"/>
  <c r="O3205" i="13"/>
  <c r="T1576" i="13"/>
  <c r="U1576" i="13" s="1"/>
  <c r="S1576" i="13"/>
  <c r="V1576" i="13" s="1"/>
  <c r="R1576" i="13"/>
  <c r="Q1576" i="13"/>
  <c r="P1576" i="13"/>
  <c r="O1576" i="13"/>
  <c r="T2676" i="13"/>
  <c r="U2676" i="13" s="1"/>
  <c r="S2676" i="13"/>
  <c r="V2676" i="13" s="1"/>
  <c r="R2676" i="13"/>
  <c r="Q2676" i="13"/>
  <c r="P2676" i="13"/>
  <c r="O2676" i="13"/>
  <c r="T2675" i="13"/>
  <c r="U2675" i="13" s="1"/>
  <c r="S2675" i="13"/>
  <c r="V2675" i="13" s="1"/>
  <c r="R2675" i="13"/>
  <c r="Q2675" i="13"/>
  <c r="P2675" i="13"/>
  <c r="O2675" i="13"/>
  <c r="T2674" i="13"/>
  <c r="U2674" i="13" s="1"/>
  <c r="S2674" i="13"/>
  <c r="V2674" i="13" s="1"/>
  <c r="R2674" i="13"/>
  <c r="Q2674" i="13"/>
  <c r="P2674" i="13"/>
  <c r="O2674" i="13"/>
  <c r="T1472" i="13"/>
  <c r="U1472" i="13" s="1"/>
  <c r="S1472" i="13"/>
  <c r="V1472" i="13" s="1"/>
  <c r="R1472" i="13"/>
  <c r="Q1472" i="13"/>
  <c r="P1472" i="13"/>
  <c r="O1472" i="13"/>
  <c r="T1916" i="13"/>
  <c r="U1916" i="13" s="1"/>
  <c r="S1916" i="13"/>
  <c r="V1916" i="13" s="1"/>
  <c r="R1916" i="13"/>
  <c r="Q1916" i="13"/>
  <c r="P1916" i="13"/>
  <c r="O1916" i="13"/>
  <c r="T3326" i="13"/>
  <c r="U3326" i="13" s="1"/>
  <c r="S3326" i="13"/>
  <c r="V3326" i="13" s="1"/>
  <c r="R3326" i="13"/>
  <c r="Q3326" i="13"/>
  <c r="P3326" i="13"/>
  <c r="O3326" i="13"/>
  <c r="T3752" i="13"/>
  <c r="U3752" i="13" s="1"/>
  <c r="S3752" i="13"/>
  <c r="V3752" i="13" s="1"/>
  <c r="R3752" i="13"/>
  <c r="Q3752" i="13"/>
  <c r="P3752" i="13"/>
  <c r="O3752" i="13"/>
  <c r="T3800" i="13"/>
  <c r="U3800" i="13" s="1"/>
  <c r="S3800" i="13"/>
  <c r="V3800" i="13" s="1"/>
  <c r="R3800" i="13"/>
  <c r="Q3800" i="13"/>
  <c r="P3800" i="13"/>
  <c r="O3800" i="13"/>
  <c r="T2266" i="13"/>
  <c r="U2266" i="13" s="1"/>
  <c r="S2266" i="13"/>
  <c r="V2266" i="13" s="1"/>
  <c r="R2266" i="13"/>
  <c r="Q2266" i="13"/>
  <c r="P2266" i="13"/>
  <c r="O2266" i="13"/>
  <c r="T4080" i="13"/>
  <c r="U4080" i="13" s="1"/>
  <c r="S4080" i="13"/>
  <c r="V4080" i="13" s="1"/>
  <c r="R4080" i="13"/>
  <c r="Q4080" i="13"/>
  <c r="P4080" i="13"/>
  <c r="O4080" i="13"/>
  <c r="T3892" i="13"/>
  <c r="U3892" i="13" s="1"/>
  <c r="S3892" i="13"/>
  <c r="V3892" i="13" s="1"/>
  <c r="R3892" i="13"/>
  <c r="Q3892" i="13"/>
  <c r="P3892" i="13"/>
  <c r="O3892" i="13"/>
  <c r="T3112" i="13"/>
  <c r="U3112" i="13" s="1"/>
  <c r="S3112" i="13"/>
  <c r="V3112" i="13" s="1"/>
  <c r="R3112" i="13"/>
  <c r="Q3112" i="13"/>
  <c r="P3112" i="13"/>
  <c r="O3112" i="13"/>
  <c r="T3891" i="13"/>
  <c r="U3891" i="13" s="1"/>
  <c r="S3891" i="13"/>
  <c r="V3891" i="13" s="1"/>
  <c r="R3891" i="13"/>
  <c r="Q3891" i="13"/>
  <c r="P3891" i="13"/>
  <c r="O3891" i="13"/>
  <c r="T1471" i="13"/>
  <c r="U1471" i="13" s="1"/>
  <c r="S1471" i="13"/>
  <c r="V1471" i="13" s="1"/>
  <c r="R1471" i="13"/>
  <c r="Q1471" i="13"/>
  <c r="P1471" i="13"/>
  <c r="O1471" i="13"/>
  <c r="T2894" i="13"/>
  <c r="U2894" i="13" s="1"/>
  <c r="S2894" i="13"/>
  <c r="V2894" i="13" s="1"/>
  <c r="R2894" i="13"/>
  <c r="Q2894" i="13"/>
  <c r="P2894" i="13"/>
  <c r="O2894" i="13"/>
  <c r="T1129" i="13"/>
  <c r="U1129" i="13" s="1"/>
  <c r="S1129" i="13"/>
  <c r="V1129" i="13" s="1"/>
  <c r="R1129" i="13"/>
  <c r="Q1129" i="13"/>
  <c r="P1129" i="13"/>
  <c r="O1129" i="13"/>
  <c r="T2230" i="13"/>
  <c r="U2230" i="13" s="1"/>
  <c r="S2230" i="13"/>
  <c r="V2230" i="13" s="1"/>
  <c r="R2230" i="13"/>
  <c r="Q2230" i="13"/>
  <c r="P2230" i="13"/>
  <c r="O2230" i="13"/>
  <c r="T2673" i="13"/>
  <c r="U2673" i="13" s="1"/>
  <c r="S2673" i="13"/>
  <c r="V2673" i="13" s="1"/>
  <c r="R2673" i="13"/>
  <c r="Q2673" i="13"/>
  <c r="P2673" i="13"/>
  <c r="O2673" i="13"/>
  <c r="T3697" i="13"/>
  <c r="U3697" i="13" s="1"/>
  <c r="S3697" i="13"/>
  <c r="V3697" i="13" s="1"/>
  <c r="R3697" i="13"/>
  <c r="Q3697" i="13"/>
  <c r="P3697" i="13"/>
  <c r="O3697" i="13"/>
  <c r="T583" i="13"/>
  <c r="U583" i="13" s="1"/>
  <c r="S583" i="13"/>
  <c r="V583" i="13" s="1"/>
  <c r="R583" i="13"/>
  <c r="Q583" i="13"/>
  <c r="P583" i="13"/>
  <c r="O583" i="13"/>
  <c r="T2165" i="13"/>
  <c r="U2165" i="13" s="1"/>
  <c r="S2165" i="13"/>
  <c r="V2165" i="13" s="1"/>
  <c r="R2165" i="13"/>
  <c r="Q2165" i="13"/>
  <c r="P2165" i="13"/>
  <c r="O2165" i="13"/>
  <c r="T3111" i="13"/>
  <c r="U3111" i="13" s="1"/>
  <c r="S3111" i="13"/>
  <c r="V3111" i="13" s="1"/>
  <c r="R3111" i="13"/>
  <c r="Q3111" i="13"/>
  <c r="P3111" i="13"/>
  <c r="O3111" i="13"/>
  <c r="T1885" i="13"/>
  <c r="U1885" i="13" s="1"/>
  <c r="S1885" i="13"/>
  <c r="V1885" i="13" s="1"/>
  <c r="R1885" i="13"/>
  <c r="Q1885" i="13"/>
  <c r="P1885" i="13"/>
  <c r="O1885" i="13"/>
  <c r="T2893" i="13"/>
  <c r="U2893" i="13" s="1"/>
  <c r="S2893" i="13"/>
  <c r="V2893" i="13" s="1"/>
  <c r="R2893" i="13"/>
  <c r="Q2893" i="13"/>
  <c r="P2893" i="13"/>
  <c r="O2893" i="13"/>
  <c r="T2164" i="13"/>
  <c r="U2164" i="13" s="1"/>
  <c r="S2164" i="13"/>
  <c r="V2164" i="13" s="1"/>
  <c r="R2164" i="13"/>
  <c r="Q2164" i="13"/>
  <c r="P2164" i="13"/>
  <c r="O2164" i="13"/>
  <c r="T2265" i="13"/>
  <c r="U2265" i="13" s="1"/>
  <c r="S2265" i="13"/>
  <c r="V2265" i="13" s="1"/>
  <c r="R2265" i="13"/>
  <c r="Q2265" i="13"/>
  <c r="P2265" i="13"/>
  <c r="O2265" i="13"/>
  <c r="T3204" i="13"/>
  <c r="U3204" i="13" s="1"/>
  <c r="S3204" i="13"/>
  <c r="V3204" i="13" s="1"/>
  <c r="R3204" i="13"/>
  <c r="Q3204" i="13"/>
  <c r="P3204" i="13"/>
  <c r="O3204" i="13"/>
  <c r="T1017" i="13"/>
  <c r="U1017" i="13" s="1"/>
  <c r="S1017" i="13"/>
  <c r="V1017" i="13" s="1"/>
  <c r="R1017" i="13"/>
  <c r="Q1017" i="13"/>
  <c r="P1017" i="13"/>
  <c r="O1017" i="13"/>
  <c r="T2374" i="13"/>
  <c r="U2374" i="13" s="1"/>
  <c r="S2374" i="13"/>
  <c r="V2374" i="13" s="1"/>
  <c r="R2374" i="13"/>
  <c r="Q2374" i="13"/>
  <c r="P2374" i="13"/>
  <c r="O2374" i="13"/>
  <c r="T1470" i="13"/>
  <c r="U1470" i="13" s="1"/>
  <c r="S1470" i="13"/>
  <c r="V1470" i="13" s="1"/>
  <c r="R1470" i="13"/>
  <c r="Q1470" i="13"/>
  <c r="P1470" i="13"/>
  <c r="O1470" i="13"/>
  <c r="T3325" i="13"/>
  <c r="U3325" i="13" s="1"/>
  <c r="S3325" i="13"/>
  <c r="V3325" i="13" s="1"/>
  <c r="R3325" i="13"/>
  <c r="Q3325" i="13"/>
  <c r="P3325" i="13"/>
  <c r="O3325" i="13"/>
  <c r="T3203" i="13"/>
  <c r="U3203" i="13" s="1"/>
  <c r="S3203" i="13"/>
  <c r="V3203" i="13" s="1"/>
  <c r="R3203" i="13"/>
  <c r="Q3203" i="13"/>
  <c r="P3203" i="13"/>
  <c r="O3203" i="13"/>
  <c r="T1649" i="13"/>
  <c r="U1649" i="13" s="1"/>
  <c r="S1649" i="13"/>
  <c r="V1649" i="13" s="1"/>
  <c r="R1649" i="13"/>
  <c r="Q1649" i="13"/>
  <c r="P1649" i="13"/>
  <c r="O1649" i="13"/>
  <c r="T3110" i="13"/>
  <c r="U3110" i="13" s="1"/>
  <c r="S3110" i="13"/>
  <c r="V3110" i="13" s="1"/>
  <c r="R3110" i="13"/>
  <c r="Q3110" i="13"/>
  <c r="P3110" i="13"/>
  <c r="O3110" i="13"/>
  <c r="T1128" i="13"/>
  <c r="U1128" i="13" s="1"/>
  <c r="S1128" i="13"/>
  <c r="V1128" i="13" s="1"/>
  <c r="R1128" i="13"/>
  <c r="Q1128" i="13"/>
  <c r="P1128" i="13"/>
  <c r="O1128" i="13"/>
  <c r="T1865" i="13"/>
  <c r="U1865" i="13" s="1"/>
  <c r="S1865" i="13"/>
  <c r="V1865" i="13" s="1"/>
  <c r="R1865" i="13"/>
  <c r="Q1865" i="13"/>
  <c r="P1865" i="13"/>
  <c r="O1865" i="13"/>
  <c r="T2772" i="13"/>
  <c r="U2772" i="13" s="1"/>
  <c r="S2772" i="13"/>
  <c r="V2772" i="13" s="1"/>
  <c r="R2772" i="13"/>
  <c r="Q2772" i="13"/>
  <c r="P2772" i="13"/>
  <c r="O2772" i="13"/>
  <c r="T2892" i="13"/>
  <c r="U2892" i="13" s="1"/>
  <c r="S2892" i="13"/>
  <c r="V2892" i="13" s="1"/>
  <c r="R2892" i="13"/>
  <c r="Q2892" i="13"/>
  <c r="P2892" i="13"/>
  <c r="O2892" i="13"/>
  <c r="T2891" i="13"/>
  <c r="U2891" i="13" s="1"/>
  <c r="S2891" i="13"/>
  <c r="V2891" i="13" s="1"/>
  <c r="R2891" i="13"/>
  <c r="Q2891" i="13"/>
  <c r="P2891" i="13"/>
  <c r="O2891" i="13"/>
  <c r="T1200" i="13"/>
  <c r="U1200" i="13" s="1"/>
  <c r="S1200" i="13"/>
  <c r="V1200" i="13" s="1"/>
  <c r="R1200" i="13"/>
  <c r="Q1200" i="13"/>
  <c r="P1200" i="13"/>
  <c r="O1200" i="13"/>
  <c r="T2518" i="13"/>
  <c r="U2518" i="13" s="1"/>
  <c r="S2518" i="13"/>
  <c r="V2518" i="13" s="1"/>
  <c r="R2518" i="13"/>
  <c r="Q2518" i="13"/>
  <c r="P2518" i="13"/>
  <c r="O2518" i="13"/>
  <c r="T2163" i="13"/>
  <c r="U2163" i="13" s="1"/>
  <c r="S2163" i="13"/>
  <c r="V2163" i="13" s="1"/>
  <c r="R2163" i="13"/>
  <c r="Q2163" i="13"/>
  <c r="P2163" i="13"/>
  <c r="O2163" i="13"/>
  <c r="T806" i="13"/>
  <c r="U806" i="13" s="1"/>
  <c r="S806" i="13"/>
  <c r="V806" i="13" s="1"/>
  <c r="R806" i="13"/>
  <c r="Q806" i="13"/>
  <c r="P806" i="13"/>
  <c r="O806" i="13"/>
  <c r="T1756" i="13"/>
  <c r="U1756" i="13" s="1"/>
  <c r="S1756" i="13"/>
  <c r="V1756" i="13" s="1"/>
  <c r="R1756" i="13"/>
  <c r="Q1756" i="13"/>
  <c r="P1756" i="13"/>
  <c r="O1756" i="13"/>
  <c r="T3109" i="13"/>
  <c r="U3109" i="13" s="1"/>
  <c r="S3109" i="13"/>
  <c r="V3109" i="13" s="1"/>
  <c r="R3109" i="13"/>
  <c r="Q3109" i="13"/>
  <c r="P3109" i="13"/>
  <c r="O3109" i="13"/>
  <c r="T1469" i="13"/>
  <c r="U1469" i="13" s="1"/>
  <c r="S1469" i="13"/>
  <c r="V1469" i="13" s="1"/>
  <c r="R1469" i="13"/>
  <c r="Q1469" i="13"/>
  <c r="P1469" i="13"/>
  <c r="O1469" i="13"/>
  <c r="T4009" i="13"/>
  <c r="U4009" i="13" s="1"/>
  <c r="S4009" i="13"/>
  <c r="V4009" i="13" s="1"/>
  <c r="R4009" i="13"/>
  <c r="Q4009" i="13"/>
  <c r="P4009" i="13"/>
  <c r="O4009" i="13"/>
  <c r="T1182" i="13"/>
  <c r="U1182" i="13" s="1"/>
  <c r="S1182" i="13"/>
  <c r="V1182" i="13" s="1"/>
  <c r="R1182" i="13"/>
  <c r="Q1182" i="13"/>
  <c r="P1182" i="13"/>
  <c r="O1182" i="13"/>
  <c r="T933" i="13"/>
  <c r="U933" i="13" s="1"/>
  <c r="S933" i="13"/>
  <c r="V933" i="13" s="1"/>
  <c r="R933" i="13"/>
  <c r="Q933" i="13"/>
  <c r="P933" i="13"/>
  <c r="O933" i="13"/>
  <c r="T2948" i="13"/>
  <c r="U2948" i="13" s="1"/>
  <c r="S2948" i="13"/>
  <c r="V2948" i="13" s="1"/>
  <c r="R2948" i="13"/>
  <c r="Q2948" i="13"/>
  <c r="P2948" i="13"/>
  <c r="O2948" i="13"/>
  <c r="T3324" i="13"/>
  <c r="U3324" i="13" s="1"/>
  <c r="S3324" i="13"/>
  <c r="V3324" i="13" s="1"/>
  <c r="R3324" i="13"/>
  <c r="Q3324" i="13"/>
  <c r="P3324" i="13"/>
  <c r="O3324" i="13"/>
  <c r="T788" i="13"/>
  <c r="U788" i="13" s="1"/>
  <c r="S788" i="13"/>
  <c r="V788" i="13" s="1"/>
  <c r="R788" i="13"/>
  <c r="Q788" i="13"/>
  <c r="P788" i="13"/>
  <c r="O788" i="13"/>
  <c r="T1915" i="13"/>
  <c r="U1915" i="13" s="1"/>
  <c r="S1915" i="13"/>
  <c r="V1915" i="13" s="1"/>
  <c r="R1915" i="13"/>
  <c r="Q1915" i="13"/>
  <c r="P1915" i="13"/>
  <c r="O1915" i="13"/>
  <c r="T1253" i="13"/>
  <c r="U1253" i="13" s="1"/>
  <c r="S1253" i="13"/>
  <c r="V1253" i="13" s="1"/>
  <c r="R1253" i="13"/>
  <c r="Q1253" i="13"/>
  <c r="P1253" i="13"/>
  <c r="O1253" i="13"/>
  <c r="T2890" i="13"/>
  <c r="U2890" i="13" s="1"/>
  <c r="S2890" i="13"/>
  <c r="V2890" i="13" s="1"/>
  <c r="R2890" i="13"/>
  <c r="Q2890" i="13"/>
  <c r="P2890" i="13"/>
  <c r="O2890" i="13"/>
  <c r="T1468" i="13"/>
  <c r="U1468" i="13" s="1"/>
  <c r="S1468" i="13"/>
  <c r="V1468" i="13" s="1"/>
  <c r="R1468" i="13"/>
  <c r="Q1468" i="13"/>
  <c r="P1468" i="13"/>
  <c r="O1468" i="13"/>
  <c r="T827" i="13"/>
  <c r="U827" i="13" s="1"/>
  <c r="S827" i="13"/>
  <c r="V827" i="13" s="1"/>
  <c r="R827" i="13"/>
  <c r="Q827" i="13"/>
  <c r="P827" i="13"/>
  <c r="O827" i="13"/>
  <c r="T3229" i="13"/>
  <c r="U3229" i="13" s="1"/>
  <c r="S3229" i="13"/>
  <c r="V3229" i="13" s="1"/>
  <c r="R3229" i="13"/>
  <c r="Q3229" i="13"/>
  <c r="P3229" i="13"/>
  <c r="O3229" i="13"/>
  <c r="T1648" i="13"/>
  <c r="U1648" i="13" s="1"/>
  <c r="S1648" i="13"/>
  <c r="V1648" i="13" s="1"/>
  <c r="R1648" i="13"/>
  <c r="Q1648" i="13"/>
  <c r="P1648" i="13"/>
  <c r="O1648" i="13"/>
  <c r="T1467" i="13"/>
  <c r="U1467" i="13" s="1"/>
  <c r="S1467" i="13"/>
  <c r="V1467" i="13" s="1"/>
  <c r="R1467" i="13"/>
  <c r="Q1467" i="13"/>
  <c r="P1467" i="13"/>
  <c r="O1467" i="13"/>
  <c r="T1573" i="13"/>
  <c r="U1573" i="13" s="1"/>
  <c r="S1573" i="13"/>
  <c r="V1573" i="13" s="1"/>
  <c r="R1573" i="13"/>
  <c r="Q1573" i="13"/>
  <c r="P1573" i="13"/>
  <c r="O1573" i="13"/>
  <c r="T2672" i="13"/>
  <c r="U2672" i="13" s="1"/>
  <c r="S2672" i="13"/>
  <c r="V2672" i="13" s="1"/>
  <c r="R2672" i="13"/>
  <c r="Q2672" i="13"/>
  <c r="P2672" i="13"/>
  <c r="O2672" i="13"/>
  <c r="T1882" i="13"/>
  <c r="U1882" i="13" s="1"/>
  <c r="S1882" i="13"/>
  <c r="V1882" i="13" s="1"/>
  <c r="R1882" i="13"/>
  <c r="Q1882" i="13"/>
  <c r="P1882" i="13"/>
  <c r="O1882" i="13"/>
  <c r="T2757" i="13"/>
  <c r="U2757" i="13" s="1"/>
  <c r="S2757" i="13"/>
  <c r="V2757" i="13" s="1"/>
  <c r="R2757" i="13"/>
  <c r="Q2757" i="13"/>
  <c r="P2757" i="13"/>
  <c r="O2757" i="13"/>
  <c r="T569" i="13"/>
  <c r="U569" i="13" s="1"/>
  <c r="S569" i="13"/>
  <c r="V569" i="13" s="1"/>
  <c r="R569" i="13"/>
  <c r="Q569" i="13"/>
  <c r="P569" i="13"/>
  <c r="O569" i="13"/>
  <c r="T932" i="13"/>
  <c r="U932" i="13" s="1"/>
  <c r="S932" i="13"/>
  <c r="V932" i="13" s="1"/>
  <c r="R932" i="13"/>
  <c r="Q932" i="13"/>
  <c r="P932" i="13"/>
  <c r="O932" i="13"/>
  <c r="T1127" i="13"/>
  <c r="U1127" i="13" s="1"/>
  <c r="S1127" i="13"/>
  <c r="V1127" i="13" s="1"/>
  <c r="R1127" i="13"/>
  <c r="Q1127" i="13"/>
  <c r="P1127" i="13"/>
  <c r="O1127" i="13"/>
  <c r="T2373" i="13"/>
  <c r="U2373" i="13" s="1"/>
  <c r="S2373" i="13"/>
  <c r="V2373" i="13" s="1"/>
  <c r="R2373" i="13"/>
  <c r="Q2373" i="13"/>
  <c r="P2373" i="13"/>
  <c r="O2373" i="13"/>
  <c r="T2162" i="13"/>
  <c r="U2162" i="13" s="1"/>
  <c r="S2162" i="13"/>
  <c r="V2162" i="13" s="1"/>
  <c r="R2162" i="13"/>
  <c r="Q2162" i="13"/>
  <c r="P2162" i="13"/>
  <c r="O2162" i="13"/>
  <c r="T3600" i="13"/>
  <c r="U3600" i="13" s="1"/>
  <c r="S3600" i="13"/>
  <c r="V3600" i="13" s="1"/>
  <c r="R3600" i="13"/>
  <c r="Q3600" i="13"/>
  <c r="P3600" i="13"/>
  <c r="O3600" i="13"/>
  <c r="T3599" i="13"/>
  <c r="U3599" i="13" s="1"/>
  <c r="S3599" i="13"/>
  <c r="V3599" i="13" s="1"/>
  <c r="R3599" i="13"/>
  <c r="Q3599" i="13"/>
  <c r="P3599" i="13"/>
  <c r="O3599" i="13"/>
  <c r="T2776" i="13"/>
  <c r="U2776" i="13" s="1"/>
  <c r="S2776" i="13"/>
  <c r="V2776" i="13" s="1"/>
  <c r="R2776" i="13"/>
  <c r="Q2776" i="13"/>
  <c r="P2776" i="13"/>
  <c r="O2776" i="13"/>
  <c r="T931" i="13"/>
  <c r="U931" i="13" s="1"/>
  <c r="S931" i="13"/>
  <c r="V931" i="13" s="1"/>
  <c r="R931" i="13"/>
  <c r="Q931" i="13"/>
  <c r="P931" i="13"/>
  <c r="O931" i="13"/>
  <c r="T1755" i="13"/>
  <c r="U1755" i="13" s="1"/>
  <c r="S1755" i="13"/>
  <c r="V1755" i="13" s="1"/>
  <c r="R1755" i="13"/>
  <c r="Q1755" i="13"/>
  <c r="P1755" i="13"/>
  <c r="O1755" i="13"/>
  <c r="T3436" i="13"/>
  <c r="U3436" i="13" s="1"/>
  <c r="S3436" i="13"/>
  <c r="V3436" i="13" s="1"/>
  <c r="R3436" i="13"/>
  <c r="Q3436" i="13"/>
  <c r="P3436" i="13"/>
  <c r="O3436" i="13"/>
  <c r="T3435" i="13"/>
  <c r="U3435" i="13" s="1"/>
  <c r="S3435" i="13"/>
  <c r="V3435" i="13" s="1"/>
  <c r="R3435" i="13"/>
  <c r="Q3435" i="13"/>
  <c r="P3435" i="13"/>
  <c r="O3435" i="13"/>
  <c r="T3108" i="13"/>
  <c r="U3108" i="13" s="1"/>
  <c r="S3108" i="13"/>
  <c r="V3108" i="13" s="1"/>
  <c r="R3108" i="13"/>
  <c r="Q3108" i="13"/>
  <c r="P3108" i="13"/>
  <c r="O3108" i="13"/>
  <c r="T646" i="13"/>
  <c r="U646" i="13" s="1"/>
  <c r="S646" i="13"/>
  <c r="V646" i="13" s="1"/>
  <c r="R646" i="13"/>
  <c r="Q646" i="13"/>
  <c r="P646" i="13"/>
  <c r="O646" i="13"/>
  <c r="T2540" i="13"/>
  <c r="U2540" i="13" s="1"/>
  <c r="S2540" i="13"/>
  <c r="V2540" i="13" s="1"/>
  <c r="R2540" i="13"/>
  <c r="Q2540" i="13"/>
  <c r="P2540" i="13"/>
  <c r="O2540" i="13"/>
  <c r="T2889" i="13"/>
  <c r="U2889" i="13" s="1"/>
  <c r="S2889" i="13"/>
  <c r="V2889" i="13" s="1"/>
  <c r="R2889" i="13"/>
  <c r="Q2889" i="13"/>
  <c r="P2889" i="13"/>
  <c r="O2889" i="13"/>
  <c r="T2372" i="13"/>
  <c r="U2372" i="13" s="1"/>
  <c r="S2372" i="13"/>
  <c r="V2372" i="13" s="1"/>
  <c r="R2372" i="13"/>
  <c r="Q2372" i="13"/>
  <c r="P2372" i="13"/>
  <c r="O2372" i="13"/>
  <c r="T1126" i="13"/>
  <c r="U1126" i="13" s="1"/>
  <c r="S1126" i="13"/>
  <c r="V1126" i="13" s="1"/>
  <c r="R1126" i="13"/>
  <c r="Q1126" i="13"/>
  <c r="P1126" i="13"/>
  <c r="O1126" i="13"/>
  <c r="T930" i="13"/>
  <c r="U930" i="13" s="1"/>
  <c r="S930" i="13"/>
  <c r="V930" i="13" s="1"/>
  <c r="R930" i="13"/>
  <c r="Q930" i="13"/>
  <c r="P930" i="13"/>
  <c r="O930" i="13"/>
  <c r="T1252" i="13"/>
  <c r="U1252" i="13" s="1"/>
  <c r="S1252" i="13"/>
  <c r="V1252" i="13" s="1"/>
  <c r="R1252" i="13"/>
  <c r="Q1252" i="13"/>
  <c r="P1252" i="13"/>
  <c r="O1252" i="13"/>
  <c r="T2264" i="13"/>
  <c r="U2264" i="13" s="1"/>
  <c r="S2264" i="13"/>
  <c r="V2264" i="13" s="1"/>
  <c r="R2264" i="13"/>
  <c r="Q2264" i="13"/>
  <c r="P2264" i="13"/>
  <c r="O2264" i="13"/>
  <c r="T3107" i="13"/>
  <c r="U3107" i="13" s="1"/>
  <c r="S3107" i="13"/>
  <c r="V3107" i="13" s="1"/>
  <c r="R3107" i="13"/>
  <c r="Q3107" i="13"/>
  <c r="P3107" i="13"/>
  <c r="O3107" i="13"/>
  <c r="T568" i="13"/>
  <c r="U568" i="13" s="1"/>
  <c r="S568" i="13"/>
  <c r="V568" i="13" s="1"/>
  <c r="R568" i="13"/>
  <c r="Q568" i="13"/>
  <c r="P568" i="13"/>
  <c r="O568" i="13"/>
  <c r="T1251" i="13"/>
  <c r="U1251" i="13" s="1"/>
  <c r="S1251" i="13"/>
  <c r="V1251" i="13" s="1"/>
  <c r="R1251" i="13"/>
  <c r="Q1251" i="13"/>
  <c r="P1251" i="13"/>
  <c r="O1251" i="13"/>
  <c r="T1864" i="13"/>
  <c r="U1864" i="13" s="1"/>
  <c r="S1864" i="13"/>
  <c r="V1864" i="13" s="1"/>
  <c r="R1864" i="13"/>
  <c r="Q1864" i="13"/>
  <c r="P1864" i="13"/>
  <c r="O1864" i="13"/>
  <c r="T2371" i="13"/>
  <c r="U2371" i="13" s="1"/>
  <c r="S2371" i="13"/>
  <c r="V2371" i="13" s="1"/>
  <c r="R2371" i="13"/>
  <c r="Q2371" i="13"/>
  <c r="P2371" i="13"/>
  <c r="O2371" i="13"/>
  <c r="T805" i="13"/>
  <c r="U805" i="13" s="1"/>
  <c r="S805" i="13"/>
  <c r="V805" i="13" s="1"/>
  <c r="R805" i="13"/>
  <c r="Q805" i="13"/>
  <c r="P805" i="13"/>
  <c r="O805" i="13"/>
  <c r="T2671" i="13"/>
  <c r="U2671" i="13" s="1"/>
  <c r="S2671" i="13"/>
  <c r="V2671" i="13" s="1"/>
  <c r="R2671" i="13"/>
  <c r="Q2671" i="13"/>
  <c r="P2671" i="13"/>
  <c r="O2671" i="13"/>
  <c r="T1523" i="13"/>
  <c r="U1523" i="13" s="1"/>
  <c r="S1523" i="13"/>
  <c r="V1523" i="13" s="1"/>
  <c r="R1523" i="13"/>
  <c r="Q1523" i="13"/>
  <c r="P1523" i="13"/>
  <c r="O1523" i="13"/>
  <c r="T2161" i="13"/>
  <c r="U2161" i="13" s="1"/>
  <c r="S2161" i="13"/>
  <c r="V2161" i="13" s="1"/>
  <c r="R2161" i="13"/>
  <c r="Q2161" i="13"/>
  <c r="P2161" i="13"/>
  <c r="O2161" i="13"/>
  <c r="T1914" i="13"/>
  <c r="U1914" i="13" s="1"/>
  <c r="S1914" i="13"/>
  <c r="V1914" i="13" s="1"/>
  <c r="R1914" i="13"/>
  <c r="Q1914" i="13"/>
  <c r="P1914" i="13"/>
  <c r="O1914" i="13"/>
  <c r="T2160" i="13"/>
  <c r="U2160" i="13" s="1"/>
  <c r="S2160" i="13"/>
  <c r="V2160" i="13" s="1"/>
  <c r="R2160" i="13"/>
  <c r="Q2160" i="13"/>
  <c r="P2160" i="13"/>
  <c r="O2160" i="13"/>
  <c r="T1647" i="13"/>
  <c r="U1647" i="13" s="1"/>
  <c r="S1647" i="13"/>
  <c r="V1647" i="13" s="1"/>
  <c r="R1647" i="13"/>
  <c r="Q1647" i="13"/>
  <c r="P1647" i="13"/>
  <c r="O1647" i="13"/>
  <c r="T3890" i="13"/>
  <c r="U3890" i="13" s="1"/>
  <c r="S3890" i="13"/>
  <c r="V3890" i="13" s="1"/>
  <c r="R3890" i="13"/>
  <c r="Q3890" i="13"/>
  <c r="P3890" i="13"/>
  <c r="O3890" i="13"/>
  <c r="T3598" i="13"/>
  <c r="U3598" i="13" s="1"/>
  <c r="S3598" i="13"/>
  <c r="V3598" i="13" s="1"/>
  <c r="R3598" i="13"/>
  <c r="Q3598" i="13"/>
  <c r="P3598" i="13"/>
  <c r="O3598" i="13"/>
  <c r="T2159" i="13"/>
  <c r="U2159" i="13" s="1"/>
  <c r="S2159" i="13"/>
  <c r="V2159" i="13" s="1"/>
  <c r="R2159" i="13"/>
  <c r="Q2159" i="13"/>
  <c r="P2159" i="13"/>
  <c r="O2159" i="13"/>
  <c r="T3106" i="13"/>
  <c r="U3106" i="13" s="1"/>
  <c r="S3106" i="13"/>
  <c r="V3106" i="13" s="1"/>
  <c r="R3106" i="13"/>
  <c r="Q3106" i="13"/>
  <c r="P3106" i="13"/>
  <c r="O3106" i="13"/>
  <c r="T448" i="13"/>
  <c r="U448" i="13" s="1"/>
  <c r="S448" i="13"/>
  <c r="V448" i="13" s="1"/>
  <c r="R448" i="13"/>
  <c r="Q448" i="13"/>
  <c r="P448" i="13"/>
  <c r="O448" i="13"/>
  <c r="T2158" i="13"/>
  <c r="U2158" i="13" s="1"/>
  <c r="S2158" i="13"/>
  <c r="V2158" i="13" s="1"/>
  <c r="R2158" i="13"/>
  <c r="Q2158" i="13"/>
  <c r="P2158" i="13"/>
  <c r="O2158" i="13"/>
  <c r="T645" i="13"/>
  <c r="U645" i="13" s="1"/>
  <c r="S645" i="13"/>
  <c r="V645" i="13" s="1"/>
  <c r="R645" i="13"/>
  <c r="Q645" i="13"/>
  <c r="P645" i="13"/>
  <c r="O645" i="13"/>
  <c r="T1466" i="13"/>
  <c r="U1466" i="13" s="1"/>
  <c r="S1466" i="13"/>
  <c r="V1466" i="13" s="1"/>
  <c r="R1466" i="13"/>
  <c r="Q1466" i="13"/>
  <c r="P1466" i="13"/>
  <c r="O1466" i="13"/>
  <c r="T9" i="13"/>
  <c r="U9" i="13" s="1"/>
  <c r="S9" i="13"/>
  <c r="V9" i="13" s="1"/>
  <c r="R9" i="13"/>
  <c r="Q9" i="13"/>
  <c r="P9" i="13"/>
  <c r="O9" i="13"/>
  <c r="T2478" i="13"/>
  <c r="U2478" i="13" s="1"/>
  <c r="S2478" i="13"/>
  <c r="V2478" i="13" s="1"/>
  <c r="R2478" i="13"/>
  <c r="Q2478" i="13"/>
  <c r="P2478" i="13"/>
  <c r="O2478" i="13"/>
  <c r="T1273" i="13"/>
  <c r="U1273" i="13" s="1"/>
  <c r="S1273" i="13"/>
  <c r="V1273" i="13" s="1"/>
  <c r="R1273" i="13"/>
  <c r="Q1273" i="13"/>
  <c r="P1273" i="13"/>
  <c r="O1273" i="13"/>
  <c r="T2157" i="13"/>
  <c r="U2157" i="13" s="1"/>
  <c r="S2157" i="13"/>
  <c r="V2157" i="13" s="1"/>
  <c r="R2157" i="13"/>
  <c r="Q2157" i="13"/>
  <c r="P2157" i="13"/>
  <c r="O2157" i="13"/>
  <c r="T1465" i="13"/>
  <c r="U1465" i="13" s="1"/>
  <c r="S1465" i="13"/>
  <c r="V1465" i="13" s="1"/>
  <c r="R1465" i="13"/>
  <c r="Q1465" i="13"/>
  <c r="P1465" i="13"/>
  <c r="O1465" i="13"/>
  <c r="T2411" i="13"/>
  <c r="U2411" i="13" s="1"/>
  <c r="S2411" i="13"/>
  <c r="V2411" i="13" s="1"/>
  <c r="R2411" i="13"/>
  <c r="Q2411" i="13"/>
  <c r="P2411" i="13"/>
  <c r="O2411" i="13"/>
  <c r="T2370" i="13"/>
  <c r="U2370" i="13" s="1"/>
  <c r="S2370" i="13"/>
  <c r="V2370" i="13" s="1"/>
  <c r="R2370" i="13"/>
  <c r="Q2370" i="13"/>
  <c r="P2370" i="13"/>
  <c r="O2370" i="13"/>
  <c r="T336" i="13"/>
  <c r="U336" i="13" s="1"/>
  <c r="S336" i="13"/>
  <c r="V336" i="13" s="1"/>
  <c r="R336" i="13"/>
  <c r="Q336" i="13"/>
  <c r="P336" i="13"/>
  <c r="O336" i="13"/>
  <c r="T4058" i="13"/>
  <c r="U4058" i="13" s="1"/>
  <c r="S4058" i="13"/>
  <c r="V4058" i="13" s="1"/>
  <c r="R4058" i="13"/>
  <c r="Q4058" i="13"/>
  <c r="P4058" i="13"/>
  <c r="O4058" i="13"/>
  <c r="T1125" i="13"/>
  <c r="U1125" i="13" s="1"/>
  <c r="S1125" i="13"/>
  <c r="V1125" i="13" s="1"/>
  <c r="R1125" i="13"/>
  <c r="Q1125" i="13"/>
  <c r="P1125" i="13"/>
  <c r="O1125" i="13"/>
  <c r="T2536" i="13"/>
  <c r="U2536" i="13" s="1"/>
  <c r="S2536" i="13"/>
  <c r="V2536" i="13" s="1"/>
  <c r="R2536" i="13"/>
  <c r="Q2536" i="13"/>
  <c r="P2536" i="13"/>
  <c r="O2536" i="13"/>
  <c r="T3597" i="13"/>
  <c r="U3597" i="13" s="1"/>
  <c r="S3597" i="13"/>
  <c r="V3597" i="13" s="1"/>
  <c r="R3597" i="13"/>
  <c r="Q3597" i="13"/>
  <c r="P3597" i="13"/>
  <c r="O3597" i="13"/>
  <c r="T2280" i="13"/>
  <c r="U2280" i="13" s="1"/>
  <c r="S2280" i="13"/>
  <c r="V2280" i="13" s="1"/>
  <c r="R2280" i="13"/>
  <c r="Q2280" i="13"/>
  <c r="P2280" i="13"/>
  <c r="O2280" i="13"/>
  <c r="T2888" i="13"/>
  <c r="U2888" i="13" s="1"/>
  <c r="S2888" i="13"/>
  <c r="V2888" i="13" s="1"/>
  <c r="R2888" i="13"/>
  <c r="Q2888" i="13"/>
  <c r="P2888" i="13"/>
  <c r="O2888" i="13"/>
  <c r="T1754" i="13"/>
  <c r="U1754" i="13" s="1"/>
  <c r="S1754" i="13"/>
  <c r="V1754" i="13" s="1"/>
  <c r="R1754" i="13"/>
  <c r="Q1754" i="13"/>
  <c r="P1754" i="13"/>
  <c r="O1754" i="13"/>
  <c r="T3889" i="13"/>
  <c r="U3889" i="13" s="1"/>
  <c r="S3889" i="13"/>
  <c r="V3889" i="13" s="1"/>
  <c r="R3889" i="13"/>
  <c r="Q3889" i="13"/>
  <c r="P3889" i="13"/>
  <c r="O3889" i="13"/>
  <c r="T3434" i="13"/>
  <c r="U3434" i="13" s="1"/>
  <c r="S3434" i="13"/>
  <c r="V3434" i="13" s="1"/>
  <c r="R3434" i="13"/>
  <c r="Q3434" i="13"/>
  <c r="P3434" i="13"/>
  <c r="O3434" i="13"/>
  <c r="T2287" i="13"/>
  <c r="U2287" i="13" s="1"/>
  <c r="S2287" i="13"/>
  <c r="V2287" i="13" s="1"/>
  <c r="R2287" i="13"/>
  <c r="Q2287" i="13"/>
  <c r="P2287" i="13"/>
  <c r="O2287" i="13"/>
  <c r="T3323" i="13"/>
  <c r="U3323" i="13" s="1"/>
  <c r="S3323" i="13"/>
  <c r="V3323" i="13" s="1"/>
  <c r="R3323" i="13"/>
  <c r="Q3323" i="13"/>
  <c r="P3323" i="13"/>
  <c r="O3323" i="13"/>
  <c r="T2887" i="13"/>
  <c r="U2887" i="13" s="1"/>
  <c r="S2887" i="13"/>
  <c r="V2887" i="13" s="1"/>
  <c r="R2887" i="13"/>
  <c r="Q2887" i="13"/>
  <c r="P2887" i="13"/>
  <c r="O2887" i="13"/>
  <c r="T3193" i="13"/>
  <c r="U3193" i="13" s="1"/>
  <c r="S3193" i="13"/>
  <c r="V3193" i="13" s="1"/>
  <c r="R3193" i="13"/>
  <c r="Q3193" i="13"/>
  <c r="P3193" i="13"/>
  <c r="O3193" i="13"/>
  <c r="T2156" i="13"/>
  <c r="U2156" i="13" s="1"/>
  <c r="S2156" i="13"/>
  <c r="V2156" i="13" s="1"/>
  <c r="R2156" i="13"/>
  <c r="Q2156" i="13"/>
  <c r="P2156" i="13"/>
  <c r="O2156" i="13"/>
  <c r="T2670" i="13"/>
  <c r="U2670" i="13" s="1"/>
  <c r="S2670" i="13"/>
  <c r="V2670" i="13" s="1"/>
  <c r="R2670" i="13"/>
  <c r="Q2670" i="13"/>
  <c r="P2670" i="13"/>
  <c r="O2670" i="13"/>
  <c r="T1464" i="13"/>
  <c r="U1464" i="13" s="1"/>
  <c r="S1464" i="13"/>
  <c r="V1464" i="13" s="1"/>
  <c r="R1464" i="13"/>
  <c r="Q1464" i="13"/>
  <c r="P1464" i="13"/>
  <c r="O1464" i="13"/>
  <c r="T3105" i="13"/>
  <c r="U3105" i="13" s="1"/>
  <c r="S3105" i="13"/>
  <c r="V3105" i="13" s="1"/>
  <c r="R3105" i="13"/>
  <c r="Q3105" i="13"/>
  <c r="P3105" i="13"/>
  <c r="O3105" i="13"/>
  <c r="T1753" i="13"/>
  <c r="U1753" i="13" s="1"/>
  <c r="S1753" i="13"/>
  <c r="V1753" i="13" s="1"/>
  <c r="R1753" i="13"/>
  <c r="Q1753" i="13"/>
  <c r="P1753" i="13"/>
  <c r="O1753" i="13"/>
  <c r="T3104" i="13"/>
  <c r="U3104" i="13" s="1"/>
  <c r="S3104" i="13"/>
  <c r="V3104" i="13" s="1"/>
  <c r="R3104" i="13"/>
  <c r="Q3104" i="13"/>
  <c r="P3104" i="13"/>
  <c r="O3104" i="13"/>
  <c r="T1646" i="13"/>
  <c r="U1646" i="13" s="1"/>
  <c r="S1646" i="13"/>
  <c r="V1646" i="13" s="1"/>
  <c r="R1646" i="13"/>
  <c r="Q1646" i="13"/>
  <c r="P1646" i="13"/>
  <c r="O1646" i="13"/>
  <c r="T2886" i="13"/>
  <c r="U2886" i="13" s="1"/>
  <c r="S2886" i="13"/>
  <c r="V2886" i="13" s="1"/>
  <c r="R2886" i="13"/>
  <c r="Q2886" i="13"/>
  <c r="P2886" i="13"/>
  <c r="O2886" i="13"/>
  <c r="T2669" i="13"/>
  <c r="U2669" i="13" s="1"/>
  <c r="S2669" i="13"/>
  <c r="V2669" i="13" s="1"/>
  <c r="R2669" i="13"/>
  <c r="Q2669" i="13"/>
  <c r="P2669" i="13"/>
  <c r="O2669" i="13"/>
  <c r="T567" i="13"/>
  <c r="U567" i="13" s="1"/>
  <c r="S567" i="13"/>
  <c r="V567" i="13" s="1"/>
  <c r="R567" i="13"/>
  <c r="Q567" i="13"/>
  <c r="P567" i="13"/>
  <c r="O567" i="13"/>
  <c r="T3734" i="13"/>
  <c r="U3734" i="13" s="1"/>
  <c r="S3734" i="13"/>
  <c r="V3734" i="13" s="1"/>
  <c r="R3734" i="13"/>
  <c r="Q3734" i="13"/>
  <c r="P3734" i="13"/>
  <c r="O3734" i="13"/>
  <c r="T2885" i="13"/>
  <c r="U2885" i="13" s="1"/>
  <c r="S2885" i="13"/>
  <c r="V2885" i="13" s="1"/>
  <c r="R2885" i="13"/>
  <c r="Q2885" i="13"/>
  <c r="P2885" i="13"/>
  <c r="O2885" i="13"/>
  <c r="T1181" i="13"/>
  <c r="U1181" i="13" s="1"/>
  <c r="S1181" i="13"/>
  <c r="V1181" i="13" s="1"/>
  <c r="R1181" i="13"/>
  <c r="Q1181" i="13"/>
  <c r="P1181" i="13"/>
  <c r="O1181" i="13"/>
  <c r="T2369" i="13"/>
  <c r="U2369" i="13" s="1"/>
  <c r="S2369" i="13"/>
  <c r="V2369" i="13" s="1"/>
  <c r="R2369" i="13"/>
  <c r="Q2369" i="13"/>
  <c r="P2369" i="13"/>
  <c r="O2369" i="13"/>
  <c r="T3103" i="13"/>
  <c r="U3103" i="13" s="1"/>
  <c r="S3103" i="13"/>
  <c r="V3103" i="13" s="1"/>
  <c r="R3103" i="13"/>
  <c r="Q3103" i="13"/>
  <c r="P3103" i="13"/>
  <c r="O3103" i="13"/>
  <c r="T2263" i="13"/>
  <c r="U2263" i="13" s="1"/>
  <c r="S2263" i="13"/>
  <c r="V2263" i="13" s="1"/>
  <c r="R2263" i="13"/>
  <c r="Q2263" i="13"/>
  <c r="P2263" i="13"/>
  <c r="O2263" i="13"/>
  <c r="T3322" i="13"/>
  <c r="U3322" i="13" s="1"/>
  <c r="S3322" i="13"/>
  <c r="V3322" i="13" s="1"/>
  <c r="R3322" i="13"/>
  <c r="Q3322" i="13"/>
  <c r="P3322" i="13"/>
  <c r="O3322" i="13"/>
  <c r="T2155" i="13"/>
  <c r="U2155" i="13" s="1"/>
  <c r="S2155" i="13"/>
  <c r="V2155" i="13" s="1"/>
  <c r="R2155" i="13"/>
  <c r="Q2155" i="13"/>
  <c r="P2155" i="13"/>
  <c r="O2155" i="13"/>
  <c r="T2368" i="13"/>
  <c r="U2368" i="13" s="1"/>
  <c r="S2368" i="13"/>
  <c r="V2368" i="13" s="1"/>
  <c r="R2368" i="13"/>
  <c r="Q2368" i="13"/>
  <c r="P2368" i="13"/>
  <c r="O2368" i="13"/>
  <c r="T1913" i="13"/>
  <c r="U1913" i="13" s="1"/>
  <c r="S1913" i="13"/>
  <c r="V1913" i="13" s="1"/>
  <c r="R1913" i="13"/>
  <c r="Q1913" i="13"/>
  <c r="P1913" i="13"/>
  <c r="O1913" i="13"/>
  <c r="T2154" i="13"/>
  <c r="U2154" i="13" s="1"/>
  <c r="S2154" i="13"/>
  <c r="V2154" i="13" s="1"/>
  <c r="R2154" i="13"/>
  <c r="Q2154" i="13"/>
  <c r="P2154" i="13"/>
  <c r="O2154" i="13"/>
  <c r="T1752" i="13"/>
  <c r="U1752" i="13" s="1"/>
  <c r="S1752" i="13"/>
  <c r="V1752" i="13" s="1"/>
  <c r="R1752" i="13"/>
  <c r="Q1752" i="13"/>
  <c r="P1752" i="13"/>
  <c r="O1752" i="13"/>
  <c r="T2668" i="13"/>
  <c r="U2668" i="13" s="1"/>
  <c r="S2668" i="13"/>
  <c r="V2668" i="13" s="1"/>
  <c r="R2668" i="13"/>
  <c r="Q2668" i="13"/>
  <c r="P2668" i="13"/>
  <c r="O2668" i="13"/>
  <c r="T2960" i="13"/>
  <c r="U2960" i="13" s="1"/>
  <c r="S2960" i="13"/>
  <c r="V2960" i="13" s="1"/>
  <c r="R2960" i="13"/>
  <c r="Q2960" i="13"/>
  <c r="P2960" i="13"/>
  <c r="O2960" i="13"/>
  <c r="T2477" i="13"/>
  <c r="U2477" i="13" s="1"/>
  <c r="S2477" i="13"/>
  <c r="V2477" i="13" s="1"/>
  <c r="R2477" i="13"/>
  <c r="Q2477" i="13"/>
  <c r="P2477" i="13"/>
  <c r="O2477" i="13"/>
  <c r="T2476" i="13"/>
  <c r="U2476" i="13" s="1"/>
  <c r="S2476" i="13"/>
  <c r="V2476" i="13" s="1"/>
  <c r="R2476" i="13"/>
  <c r="Q2476" i="13"/>
  <c r="P2476" i="13"/>
  <c r="O2476" i="13"/>
  <c r="T3400" i="13"/>
  <c r="U3400" i="13" s="1"/>
  <c r="S3400" i="13"/>
  <c r="V3400" i="13" s="1"/>
  <c r="R3400" i="13"/>
  <c r="Q3400" i="13"/>
  <c r="P3400" i="13"/>
  <c r="O3400" i="13"/>
  <c r="T3202" i="13"/>
  <c r="U3202" i="13" s="1"/>
  <c r="S3202" i="13"/>
  <c r="V3202" i="13" s="1"/>
  <c r="R3202" i="13"/>
  <c r="Q3202" i="13"/>
  <c r="P3202" i="13"/>
  <c r="O3202" i="13"/>
  <c r="T929" i="13"/>
  <c r="U929" i="13" s="1"/>
  <c r="S929" i="13"/>
  <c r="V929" i="13" s="1"/>
  <c r="R929" i="13"/>
  <c r="Q929" i="13"/>
  <c r="P929" i="13"/>
  <c r="O929" i="13"/>
  <c r="T447" i="13"/>
  <c r="U447" i="13" s="1"/>
  <c r="S447" i="13"/>
  <c r="V447" i="13" s="1"/>
  <c r="R447" i="13"/>
  <c r="Q447" i="13"/>
  <c r="P447" i="13"/>
  <c r="O447" i="13"/>
  <c r="T787" i="13"/>
  <c r="U787" i="13" s="1"/>
  <c r="S787" i="13"/>
  <c r="V787" i="13" s="1"/>
  <c r="R787" i="13"/>
  <c r="Q787" i="13"/>
  <c r="P787" i="13"/>
  <c r="O787" i="13"/>
  <c r="T1463" i="13"/>
  <c r="U1463" i="13" s="1"/>
  <c r="S1463" i="13"/>
  <c r="V1463" i="13" s="1"/>
  <c r="R1463" i="13"/>
  <c r="Q1463" i="13"/>
  <c r="P1463" i="13"/>
  <c r="O1463" i="13"/>
  <c r="T3751" i="13"/>
  <c r="U3751" i="13" s="1"/>
  <c r="S3751" i="13"/>
  <c r="V3751" i="13" s="1"/>
  <c r="R3751" i="13"/>
  <c r="Q3751" i="13"/>
  <c r="P3751" i="13"/>
  <c r="O3751" i="13"/>
  <c r="T2763" i="13"/>
  <c r="U2763" i="13" s="1"/>
  <c r="S2763" i="13"/>
  <c r="V2763" i="13" s="1"/>
  <c r="R2763" i="13"/>
  <c r="Q2763" i="13"/>
  <c r="P2763" i="13"/>
  <c r="O2763" i="13"/>
  <c r="T3888" i="13"/>
  <c r="U3888" i="13" s="1"/>
  <c r="S3888" i="13"/>
  <c r="V3888" i="13" s="1"/>
  <c r="R3888" i="13"/>
  <c r="Q3888" i="13"/>
  <c r="P3888" i="13"/>
  <c r="O3888" i="13"/>
  <c r="T1462" i="13"/>
  <c r="U1462" i="13" s="1"/>
  <c r="S1462" i="13"/>
  <c r="V1462" i="13" s="1"/>
  <c r="R1462" i="13"/>
  <c r="Q1462" i="13"/>
  <c r="P1462" i="13"/>
  <c r="O1462" i="13"/>
  <c r="T446" i="13"/>
  <c r="U446" i="13" s="1"/>
  <c r="S446" i="13"/>
  <c r="V446" i="13" s="1"/>
  <c r="R446" i="13"/>
  <c r="Q446" i="13"/>
  <c r="P446" i="13"/>
  <c r="O446" i="13"/>
  <c r="T4057" i="13"/>
  <c r="U4057" i="13" s="1"/>
  <c r="S4057" i="13"/>
  <c r="V4057" i="13" s="1"/>
  <c r="R4057" i="13"/>
  <c r="Q4057" i="13"/>
  <c r="P4057" i="13"/>
  <c r="O4057" i="13"/>
  <c r="T3321" i="13"/>
  <c r="U3321" i="13" s="1"/>
  <c r="S3321" i="13"/>
  <c r="V3321" i="13" s="1"/>
  <c r="R3321" i="13"/>
  <c r="Q3321" i="13"/>
  <c r="P3321" i="13"/>
  <c r="O3321" i="13"/>
  <c r="T3887" i="13"/>
  <c r="U3887" i="13" s="1"/>
  <c r="S3887" i="13"/>
  <c r="V3887" i="13" s="1"/>
  <c r="R3887" i="13"/>
  <c r="Q3887" i="13"/>
  <c r="P3887" i="13"/>
  <c r="O3887" i="13"/>
  <c r="T3709" i="13"/>
  <c r="U3709" i="13" s="1"/>
  <c r="S3709" i="13"/>
  <c r="V3709" i="13" s="1"/>
  <c r="R3709" i="13"/>
  <c r="Q3709" i="13"/>
  <c r="P3709" i="13"/>
  <c r="O3709" i="13"/>
  <c r="T3596" i="13"/>
  <c r="U3596" i="13" s="1"/>
  <c r="S3596" i="13"/>
  <c r="V3596" i="13" s="1"/>
  <c r="R3596" i="13"/>
  <c r="Q3596" i="13"/>
  <c r="P3596" i="13"/>
  <c r="O3596" i="13"/>
  <c r="T3886" i="13"/>
  <c r="U3886" i="13" s="1"/>
  <c r="S3886" i="13"/>
  <c r="V3886" i="13" s="1"/>
  <c r="R3886" i="13"/>
  <c r="Q3886" i="13"/>
  <c r="P3886" i="13"/>
  <c r="O3886" i="13"/>
  <c r="T644" i="13"/>
  <c r="U644" i="13" s="1"/>
  <c r="S644" i="13"/>
  <c r="V644" i="13" s="1"/>
  <c r="R644" i="13"/>
  <c r="Q644" i="13"/>
  <c r="P644" i="13"/>
  <c r="O644" i="13"/>
  <c r="T2290" i="13"/>
  <c r="U2290" i="13" s="1"/>
  <c r="S2290" i="13"/>
  <c r="V2290" i="13" s="1"/>
  <c r="R2290" i="13"/>
  <c r="Q2290" i="13"/>
  <c r="P2290" i="13"/>
  <c r="O2290" i="13"/>
  <c r="T1461" i="13"/>
  <c r="U1461" i="13" s="1"/>
  <c r="S1461" i="13"/>
  <c r="V1461" i="13" s="1"/>
  <c r="R1461" i="13"/>
  <c r="Q1461" i="13"/>
  <c r="P1461" i="13"/>
  <c r="O1461" i="13"/>
  <c r="T3399" i="13"/>
  <c r="U3399" i="13" s="1"/>
  <c r="S3399" i="13"/>
  <c r="V3399" i="13" s="1"/>
  <c r="R3399" i="13"/>
  <c r="Q3399" i="13"/>
  <c r="P3399" i="13"/>
  <c r="O3399" i="13"/>
  <c r="T1124" i="13"/>
  <c r="U1124" i="13" s="1"/>
  <c r="S1124" i="13"/>
  <c r="V1124" i="13" s="1"/>
  <c r="R1124" i="13"/>
  <c r="Q1124" i="13"/>
  <c r="P1124" i="13"/>
  <c r="O1124" i="13"/>
  <c r="T215" i="13"/>
  <c r="U215" i="13" s="1"/>
  <c r="S215" i="13"/>
  <c r="V215" i="13" s="1"/>
  <c r="R215" i="13"/>
  <c r="Q215" i="13"/>
  <c r="P215" i="13"/>
  <c r="O215" i="13"/>
  <c r="T786" i="13"/>
  <c r="U786" i="13" s="1"/>
  <c r="S786" i="13"/>
  <c r="V786" i="13" s="1"/>
  <c r="R786" i="13"/>
  <c r="Q786" i="13"/>
  <c r="P786" i="13"/>
  <c r="O786" i="13"/>
  <c r="T17" i="13"/>
  <c r="U17" i="13" s="1"/>
  <c r="S17" i="13"/>
  <c r="V17" i="13" s="1"/>
  <c r="R17" i="13"/>
  <c r="Q17" i="13"/>
  <c r="P17" i="13"/>
  <c r="O17" i="13"/>
  <c r="T30" i="13"/>
  <c r="U30" i="13" s="1"/>
  <c r="S30" i="13"/>
  <c r="V30" i="13" s="1"/>
  <c r="R30" i="13"/>
  <c r="Q30" i="13"/>
  <c r="P30" i="13"/>
  <c r="O30" i="13"/>
  <c r="T141" i="13"/>
  <c r="U141" i="13" s="1"/>
  <c r="S141" i="13"/>
  <c r="V141" i="13" s="1"/>
  <c r="R141" i="13"/>
  <c r="Q141" i="13"/>
  <c r="P141" i="13"/>
  <c r="O141" i="13"/>
  <c r="T4066" i="13"/>
  <c r="U4066" i="13" s="1"/>
  <c r="S4066" i="13"/>
  <c r="V4066" i="13" s="1"/>
  <c r="R4066" i="13"/>
  <c r="Q4066" i="13"/>
  <c r="P4066" i="13"/>
  <c r="O4066" i="13"/>
  <c r="T3320" i="13"/>
  <c r="U3320" i="13" s="1"/>
  <c r="S3320" i="13"/>
  <c r="V3320" i="13" s="1"/>
  <c r="R3320" i="13"/>
  <c r="Q3320" i="13"/>
  <c r="P3320" i="13"/>
  <c r="O3320" i="13"/>
  <c r="T20" i="13"/>
  <c r="U20" i="13" s="1"/>
  <c r="S20" i="13"/>
  <c r="V20" i="13" s="1"/>
  <c r="R20" i="13"/>
  <c r="Q20" i="13"/>
  <c r="P20" i="13"/>
  <c r="O20" i="13"/>
  <c r="T1460" i="13"/>
  <c r="U1460" i="13" s="1"/>
  <c r="S1460" i="13"/>
  <c r="V1460" i="13" s="1"/>
  <c r="R1460" i="13"/>
  <c r="Q1460" i="13"/>
  <c r="P1460" i="13"/>
  <c r="O1460" i="13"/>
  <c r="T45" i="13"/>
  <c r="U45" i="13" s="1"/>
  <c r="S45" i="13"/>
  <c r="V45" i="13" s="1"/>
  <c r="R45" i="13"/>
  <c r="Q45" i="13"/>
  <c r="P45" i="13"/>
  <c r="O45" i="13"/>
  <c r="T3595" i="13"/>
  <c r="U3595" i="13" s="1"/>
  <c r="S3595" i="13"/>
  <c r="V3595" i="13" s="1"/>
  <c r="R3595" i="13"/>
  <c r="Q3595" i="13"/>
  <c r="P3595" i="13"/>
  <c r="O3595" i="13"/>
  <c r="T3733" i="13"/>
  <c r="U3733" i="13" s="1"/>
  <c r="S3733" i="13"/>
  <c r="V3733" i="13" s="1"/>
  <c r="R3733" i="13"/>
  <c r="Q3733" i="13"/>
  <c r="P3733" i="13"/>
  <c r="O3733" i="13"/>
  <c r="T1459" i="13"/>
  <c r="U1459" i="13" s="1"/>
  <c r="S1459" i="13"/>
  <c r="V1459" i="13" s="1"/>
  <c r="R1459" i="13"/>
  <c r="Q1459" i="13"/>
  <c r="P1459" i="13"/>
  <c r="O1459" i="13"/>
  <c r="T275" i="13"/>
  <c r="U275" i="13" s="1"/>
  <c r="S275" i="13"/>
  <c r="V275" i="13" s="1"/>
  <c r="R275" i="13"/>
  <c r="Q275" i="13"/>
  <c r="P275" i="13"/>
  <c r="O275" i="13"/>
  <c r="T155" i="13"/>
  <c r="U155" i="13" s="1"/>
  <c r="S155" i="13"/>
  <c r="V155" i="13" s="1"/>
  <c r="R155" i="13"/>
  <c r="Q155" i="13"/>
  <c r="P155" i="13"/>
  <c r="O155" i="13"/>
  <c r="T1272" i="13"/>
  <c r="U1272" i="13" s="1"/>
  <c r="S1272" i="13"/>
  <c r="V1272" i="13" s="1"/>
  <c r="R1272" i="13"/>
  <c r="Q1272" i="13"/>
  <c r="P1272" i="13"/>
  <c r="O1272" i="13"/>
  <c r="T928" i="13"/>
  <c r="U928" i="13" s="1"/>
  <c r="S928" i="13"/>
  <c r="V928" i="13" s="1"/>
  <c r="R928" i="13"/>
  <c r="Q928" i="13"/>
  <c r="P928" i="13"/>
  <c r="O928" i="13"/>
  <c r="T785" i="13"/>
  <c r="U785" i="13" s="1"/>
  <c r="S785" i="13"/>
  <c r="V785" i="13" s="1"/>
  <c r="R785" i="13"/>
  <c r="Q785" i="13"/>
  <c r="P785" i="13"/>
  <c r="O785" i="13"/>
  <c r="T673" i="13"/>
  <c r="U673" i="13" s="1"/>
  <c r="S673" i="13"/>
  <c r="V673" i="13" s="1"/>
  <c r="R673" i="13"/>
  <c r="Q673" i="13"/>
  <c r="P673" i="13"/>
  <c r="O673" i="13"/>
  <c r="T445" i="13"/>
  <c r="U445" i="13" s="1"/>
  <c r="S445" i="13"/>
  <c r="V445" i="13" s="1"/>
  <c r="R445" i="13"/>
  <c r="Q445" i="13"/>
  <c r="P445" i="13"/>
  <c r="O445" i="13"/>
  <c r="T512" i="13"/>
  <c r="U512" i="13" s="1"/>
  <c r="S512" i="13"/>
  <c r="V512" i="13" s="1"/>
  <c r="R512" i="13"/>
  <c r="Q512" i="13"/>
  <c r="P512" i="13"/>
  <c r="O512" i="13"/>
  <c r="T3594" i="13"/>
  <c r="U3594" i="13" s="1"/>
  <c r="S3594" i="13"/>
  <c r="V3594" i="13" s="1"/>
  <c r="R3594" i="13"/>
  <c r="Q3594" i="13"/>
  <c r="P3594" i="13"/>
  <c r="O3594" i="13"/>
  <c r="T1883" i="13"/>
  <c r="U1883" i="13" s="1"/>
  <c r="S1883" i="13"/>
  <c r="V1883" i="13" s="1"/>
  <c r="R1883" i="13"/>
  <c r="Q1883" i="13"/>
  <c r="P1883" i="13"/>
  <c r="O1883" i="13"/>
  <c r="T2367" i="13"/>
  <c r="U2367" i="13" s="1"/>
  <c r="S2367" i="13"/>
  <c r="V2367" i="13" s="1"/>
  <c r="R2367" i="13"/>
  <c r="Q2367" i="13"/>
  <c r="P2367" i="13"/>
  <c r="O2367" i="13"/>
  <c r="T2289" i="13"/>
  <c r="U2289" i="13" s="1"/>
  <c r="S2289" i="13"/>
  <c r="V2289" i="13" s="1"/>
  <c r="R2289" i="13"/>
  <c r="Q2289" i="13"/>
  <c r="P2289" i="13"/>
  <c r="O2289" i="13"/>
  <c r="T1015" i="13"/>
  <c r="U1015" i="13" s="1"/>
  <c r="S1015" i="13"/>
  <c r="V1015" i="13" s="1"/>
  <c r="R1015" i="13"/>
  <c r="Q1015" i="13"/>
  <c r="P1015" i="13"/>
  <c r="O1015" i="13"/>
  <c r="T2884" i="13"/>
  <c r="U2884" i="13" s="1"/>
  <c r="S2884" i="13"/>
  <c r="V2884" i="13" s="1"/>
  <c r="R2884" i="13"/>
  <c r="Q2884" i="13"/>
  <c r="P2884" i="13"/>
  <c r="O2884" i="13"/>
  <c r="T1250" i="13"/>
  <c r="U1250" i="13" s="1"/>
  <c r="S1250" i="13"/>
  <c r="V1250" i="13" s="1"/>
  <c r="R1250" i="13"/>
  <c r="Q1250" i="13"/>
  <c r="P1250" i="13"/>
  <c r="O1250" i="13"/>
  <c r="T3102" i="13"/>
  <c r="U3102" i="13" s="1"/>
  <c r="S3102" i="13"/>
  <c r="V3102" i="13" s="1"/>
  <c r="R3102" i="13"/>
  <c r="Q3102" i="13"/>
  <c r="P3102" i="13"/>
  <c r="O3102" i="13"/>
  <c r="T453" i="13"/>
  <c r="U453" i="13" s="1"/>
  <c r="S453" i="13"/>
  <c r="V453" i="13" s="1"/>
  <c r="R453" i="13"/>
  <c r="Q453" i="13"/>
  <c r="P453" i="13"/>
  <c r="O453" i="13"/>
  <c r="T1458" i="13"/>
  <c r="U1458" i="13" s="1"/>
  <c r="S1458" i="13"/>
  <c r="V1458" i="13" s="1"/>
  <c r="R1458" i="13"/>
  <c r="Q1458" i="13"/>
  <c r="P1458" i="13"/>
  <c r="O1458" i="13"/>
  <c r="T927" i="13"/>
  <c r="U927" i="13" s="1"/>
  <c r="S927" i="13"/>
  <c r="V927" i="13" s="1"/>
  <c r="R927" i="13"/>
  <c r="Q927" i="13"/>
  <c r="P927" i="13"/>
  <c r="O927" i="13"/>
  <c r="T1147" i="13"/>
  <c r="U1147" i="13" s="1"/>
  <c r="S1147" i="13"/>
  <c r="V1147" i="13" s="1"/>
  <c r="R1147" i="13"/>
  <c r="Q1147" i="13"/>
  <c r="P1147" i="13"/>
  <c r="O1147" i="13"/>
  <c r="T214" i="13"/>
  <c r="U214" i="13" s="1"/>
  <c r="S214" i="13"/>
  <c r="V214" i="13" s="1"/>
  <c r="R214" i="13"/>
  <c r="Q214" i="13"/>
  <c r="P214" i="13"/>
  <c r="O214" i="13"/>
  <c r="T2366" i="13"/>
  <c r="U2366" i="13" s="1"/>
  <c r="S2366" i="13"/>
  <c r="V2366" i="13" s="1"/>
  <c r="R2366" i="13"/>
  <c r="Q2366" i="13"/>
  <c r="P2366" i="13"/>
  <c r="O2366" i="13"/>
  <c r="T213" i="13"/>
  <c r="U213" i="13" s="1"/>
  <c r="S213" i="13"/>
  <c r="V213" i="13" s="1"/>
  <c r="R213" i="13"/>
  <c r="Q213" i="13"/>
  <c r="P213" i="13"/>
  <c r="O213" i="13"/>
  <c r="T2153" i="13"/>
  <c r="U2153" i="13" s="1"/>
  <c r="S2153" i="13"/>
  <c r="V2153" i="13" s="1"/>
  <c r="R2153" i="13"/>
  <c r="Q2153" i="13"/>
  <c r="P2153" i="13"/>
  <c r="O2153" i="13"/>
  <c r="T77" i="13"/>
  <c r="U77" i="13" s="1"/>
  <c r="S77" i="13"/>
  <c r="V77" i="13" s="1"/>
  <c r="R77" i="13"/>
  <c r="Q77" i="13"/>
  <c r="P77" i="13"/>
  <c r="O77" i="13"/>
  <c r="T784" i="13"/>
  <c r="U784" i="13" s="1"/>
  <c r="S784" i="13"/>
  <c r="V784" i="13" s="1"/>
  <c r="R784" i="13"/>
  <c r="Q784" i="13"/>
  <c r="P784" i="13"/>
  <c r="O784" i="13"/>
  <c r="T301" i="13"/>
  <c r="U301" i="13" s="1"/>
  <c r="S301" i="13"/>
  <c r="V301" i="13" s="1"/>
  <c r="R301" i="13"/>
  <c r="Q301" i="13"/>
  <c r="P301" i="13"/>
  <c r="O301" i="13"/>
  <c r="T926" i="13"/>
  <c r="U926" i="13" s="1"/>
  <c r="S926" i="13"/>
  <c r="V926" i="13" s="1"/>
  <c r="R926" i="13"/>
  <c r="Q926" i="13"/>
  <c r="P926" i="13"/>
  <c r="O926" i="13"/>
  <c r="T925" i="13"/>
  <c r="U925" i="13" s="1"/>
  <c r="S925" i="13"/>
  <c r="V925" i="13" s="1"/>
  <c r="R925" i="13"/>
  <c r="Q925" i="13"/>
  <c r="P925" i="13"/>
  <c r="O925" i="13"/>
  <c r="T783" i="13"/>
  <c r="U783" i="13" s="1"/>
  <c r="S783" i="13"/>
  <c r="V783" i="13" s="1"/>
  <c r="R783" i="13"/>
  <c r="Q783" i="13"/>
  <c r="P783" i="13"/>
  <c r="O783" i="13"/>
  <c r="T2291" i="13"/>
  <c r="U2291" i="13" s="1"/>
  <c r="S2291" i="13"/>
  <c r="V2291" i="13" s="1"/>
  <c r="R2291" i="13"/>
  <c r="Q2291" i="13"/>
  <c r="P2291" i="13"/>
  <c r="O2291" i="13"/>
  <c r="T924" i="13"/>
  <c r="U924" i="13" s="1"/>
  <c r="S924" i="13"/>
  <c r="V924" i="13" s="1"/>
  <c r="R924" i="13"/>
  <c r="Q924" i="13"/>
  <c r="P924" i="13"/>
  <c r="O924" i="13"/>
  <c r="T1547" i="13"/>
  <c r="U1547" i="13" s="1"/>
  <c r="S1547" i="13"/>
  <c r="V1547" i="13" s="1"/>
  <c r="R1547" i="13"/>
  <c r="Q1547" i="13"/>
  <c r="P1547" i="13"/>
  <c r="O1547" i="13"/>
  <c r="T25" i="13"/>
  <c r="U25" i="13" s="1"/>
  <c r="S25" i="13"/>
  <c r="V25" i="13" s="1"/>
  <c r="R25" i="13"/>
  <c r="Q25" i="13"/>
  <c r="P25" i="13"/>
  <c r="O25" i="13"/>
  <c r="T14" i="13"/>
  <c r="U14" i="13" s="1"/>
  <c r="S14" i="13"/>
  <c r="V14" i="13" s="1"/>
  <c r="R14" i="13"/>
  <c r="Q14" i="13"/>
  <c r="P14" i="13"/>
  <c r="O14" i="13"/>
  <c r="T19" i="13"/>
  <c r="U19" i="13" s="1"/>
  <c r="S19" i="13"/>
  <c r="V19" i="13" s="1"/>
  <c r="R19" i="13"/>
  <c r="Q19" i="13"/>
  <c r="P19" i="13"/>
  <c r="O19" i="13"/>
  <c r="T322" i="13"/>
  <c r="U322" i="13" s="1"/>
  <c r="S322" i="13"/>
  <c r="V322" i="13" s="1"/>
  <c r="R322" i="13"/>
  <c r="Q322" i="13"/>
  <c r="P322" i="13"/>
  <c r="O322" i="13"/>
  <c r="T822" i="13"/>
  <c r="U822" i="13" s="1"/>
  <c r="S822" i="13"/>
  <c r="V822" i="13" s="1"/>
  <c r="R822" i="13"/>
  <c r="Q822" i="13"/>
  <c r="P822" i="13"/>
  <c r="O822" i="13"/>
  <c r="T1457" i="13"/>
  <c r="U1457" i="13" s="1"/>
  <c r="S1457" i="13"/>
  <c r="V1457" i="13" s="1"/>
  <c r="R1457" i="13"/>
  <c r="Q1457" i="13"/>
  <c r="P1457" i="13"/>
  <c r="O1457" i="13"/>
  <c r="T1123" i="13"/>
  <c r="U1123" i="13" s="1"/>
  <c r="S1123" i="13"/>
  <c r="V1123" i="13" s="1"/>
  <c r="R1123" i="13"/>
  <c r="Q1123" i="13"/>
  <c r="P1123" i="13"/>
  <c r="O1123" i="13"/>
  <c r="T782" i="13"/>
  <c r="U782" i="13" s="1"/>
  <c r="S782" i="13"/>
  <c r="V782" i="13" s="1"/>
  <c r="R782" i="13"/>
  <c r="Q782" i="13"/>
  <c r="P782" i="13"/>
  <c r="O782" i="13"/>
  <c r="T10" i="13"/>
  <c r="U10" i="13" s="1"/>
  <c r="S10" i="13"/>
  <c r="V10" i="13" s="1"/>
  <c r="R10" i="13"/>
  <c r="Q10" i="13"/>
  <c r="P10" i="13"/>
  <c r="O10" i="13"/>
  <c r="T1249" i="13"/>
  <c r="U1249" i="13" s="1"/>
  <c r="S1249" i="13"/>
  <c r="V1249" i="13" s="1"/>
  <c r="R1249" i="13"/>
  <c r="Q1249" i="13"/>
  <c r="P1249" i="13"/>
  <c r="O1249" i="13"/>
  <c r="T1248" i="13"/>
  <c r="U1248" i="13" s="1"/>
  <c r="S1248" i="13"/>
  <c r="V1248" i="13" s="1"/>
  <c r="R1248" i="13"/>
  <c r="Q1248" i="13"/>
  <c r="P1248" i="13"/>
  <c r="O1248" i="13"/>
  <c r="T1456" i="13"/>
  <c r="U1456" i="13" s="1"/>
  <c r="S1456" i="13"/>
  <c r="V1456" i="13" s="1"/>
  <c r="R1456" i="13"/>
  <c r="Q1456" i="13"/>
  <c r="P1456" i="13"/>
  <c r="O1456" i="13"/>
  <c r="T3593" i="13"/>
  <c r="U3593" i="13" s="1"/>
  <c r="S3593" i="13"/>
  <c r="V3593" i="13" s="1"/>
  <c r="R3593" i="13"/>
  <c r="Q3593" i="13"/>
  <c r="P3593" i="13"/>
  <c r="O3593" i="13"/>
  <c r="T75" i="13"/>
  <c r="U75" i="13" s="1"/>
  <c r="S75" i="13"/>
  <c r="V75" i="13" s="1"/>
  <c r="R75" i="13"/>
  <c r="Q75" i="13"/>
  <c r="P75" i="13"/>
  <c r="O75" i="13"/>
  <c r="T1645" i="13"/>
  <c r="U1645" i="13" s="1"/>
  <c r="S1645" i="13"/>
  <c r="V1645" i="13" s="1"/>
  <c r="R1645" i="13"/>
  <c r="Q1645" i="13"/>
  <c r="P1645" i="13"/>
  <c r="O1645" i="13"/>
  <c r="T57" i="13"/>
  <c r="U57" i="13" s="1"/>
  <c r="S57" i="13"/>
  <c r="V57" i="13" s="1"/>
  <c r="R57" i="13"/>
  <c r="Q57" i="13"/>
  <c r="P57" i="13"/>
  <c r="O57" i="13"/>
  <c r="T781" i="13"/>
  <c r="U781" i="13" s="1"/>
  <c r="S781" i="13"/>
  <c r="V781" i="13" s="1"/>
  <c r="R781" i="13"/>
  <c r="Q781" i="13"/>
  <c r="P781" i="13"/>
  <c r="O781" i="13"/>
  <c r="T274" i="13"/>
  <c r="U274" i="13" s="1"/>
  <c r="S274" i="13"/>
  <c r="V274" i="13" s="1"/>
  <c r="R274" i="13"/>
  <c r="Q274" i="13"/>
  <c r="P274" i="13"/>
  <c r="O274" i="13"/>
  <c r="T2667" i="13"/>
  <c r="U2667" i="13" s="1"/>
  <c r="S2667" i="13"/>
  <c r="V2667" i="13" s="1"/>
  <c r="R2667" i="13"/>
  <c r="Q2667" i="13"/>
  <c r="P2667" i="13"/>
  <c r="O2667" i="13"/>
  <c r="T1455" i="13"/>
  <c r="U1455" i="13" s="1"/>
  <c r="S1455" i="13"/>
  <c r="V1455" i="13" s="1"/>
  <c r="R1455" i="13"/>
  <c r="Q1455" i="13"/>
  <c r="P1455" i="13"/>
  <c r="O1455" i="13"/>
  <c r="T24" i="13"/>
  <c r="U24" i="13" s="1"/>
  <c r="S24" i="13"/>
  <c r="V24" i="13" s="1"/>
  <c r="R24" i="13"/>
  <c r="Q24" i="13"/>
  <c r="P24" i="13"/>
  <c r="O24" i="13"/>
  <c r="T79" i="13"/>
  <c r="U79" i="13" s="1"/>
  <c r="S79" i="13"/>
  <c r="V79" i="13" s="1"/>
  <c r="R79" i="13"/>
  <c r="Q79" i="13"/>
  <c r="P79" i="13"/>
  <c r="O79" i="13"/>
  <c r="T1122" i="13"/>
  <c r="U1122" i="13" s="1"/>
  <c r="S1122" i="13"/>
  <c r="V1122" i="13" s="1"/>
  <c r="R1122" i="13"/>
  <c r="Q1122" i="13"/>
  <c r="P1122" i="13"/>
  <c r="O1122" i="13"/>
  <c r="T980" i="13"/>
  <c r="U980" i="13" s="1"/>
  <c r="S980" i="13"/>
  <c r="V980" i="13" s="1"/>
  <c r="R980" i="13"/>
  <c r="Q980" i="13"/>
  <c r="P980" i="13"/>
  <c r="O980" i="13"/>
  <c r="T444" i="13"/>
  <c r="U444" i="13" s="1"/>
  <c r="S444" i="13"/>
  <c r="V444" i="13" s="1"/>
  <c r="R444" i="13"/>
  <c r="Q444" i="13"/>
  <c r="P444" i="13"/>
  <c r="O444" i="13"/>
  <c r="T780" i="13"/>
  <c r="U780" i="13" s="1"/>
  <c r="S780" i="13"/>
  <c r="V780" i="13" s="1"/>
  <c r="R780" i="13"/>
  <c r="Q780" i="13"/>
  <c r="P780" i="13"/>
  <c r="O780" i="13"/>
  <c r="T923" i="13"/>
  <c r="U923" i="13" s="1"/>
  <c r="S923" i="13"/>
  <c r="V923" i="13" s="1"/>
  <c r="R923" i="13"/>
  <c r="Q923" i="13"/>
  <c r="P923" i="13"/>
  <c r="O923" i="13"/>
  <c r="T4008" i="13"/>
  <c r="U4008" i="13" s="1"/>
  <c r="S4008" i="13"/>
  <c r="V4008" i="13" s="1"/>
  <c r="R4008" i="13"/>
  <c r="Q4008" i="13"/>
  <c r="P4008" i="13"/>
  <c r="O4008" i="13"/>
  <c r="T1454" i="13"/>
  <c r="U1454" i="13" s="1"/>
  <c r="S1454" i="13"/>
  <c r="V1454" i="13" s="1"/>
  <c r="R1454" i="13"/>
  <c r="Q1454" i="13"/>
  <c r="P1454" i="13"/>
  <c r="O1454" i="13"/>
  <c r="T443" i="13"/>
  <c r="U443" i="13" s="1"/>
  <c r="S443" i="13"/>
  <c r="V443" i="13" s="1"/>
  <c r="R443" i="13"/>
  <c r="Q443" i="13"/>
  <c r="P443" i="13"/>
  <c r="O443" i="13"/>
  <c r="T2475" i="13"/>
  <c r="U2475" i="13" s="1"/>
  <c r="S2475" i="13"/>
  <c r="V2475" i="13" s="1"/>
  <c r="R2475" i="13"/>
  <c r="Q2475" i="13"/>
  <c r="P2475" i="13"/>
  <c r="O2475" i="13"/>
  <c r="T3799" i="13"/>
  <c r="U3799" i="13" s="1"/>
  <c r="S3799" i="13"/>
  <c r="V3799" i="13" s="1"/>
  <c r="R3799" i="13"/>
  <c r="Q3799" i="13"/>
  <c r="P3799" i="13"/>
  <c r="O3799" i="13"/>
  <c r="T2410" i="13"/>
  <c r="U2410" i="13" s="1"/>
  <c r="S2410" i="13"/>
  <c r="V2410" i="13" s="1"/>
  <c r="R2410" i="13"/>
  <c r="Q2410" i="13"/>
  <c r="P2410" i="13"/>
  <c r="O2410" i="13"/>
  <c r="T2152" i="13"/>
  <c r="U2152" i="13" s="1"/>
  <c r="S2152" i="13"/>
  <c r="V2152" i="13" s="1"/>
  <c r="R2152" i="13"/>
  <c r="Q2152" i="13"/>
  <c r="P2152" i="13"/>
  <c r="O2152" i="13"/>
  <c r="T3885" i="13"/>
  <c r="U3885" i="13" s="1"/>
  <c r="S3885" i="13"/>
  <c r="V3885" i="13" s="1"/>
  <c r="R3885" i="13"/>
  <c r="Q3885" i="13"/>
  <c r="P3885" i="13"/>
  <c r="O3885" i="13"/>
  <c r="T1664" i="13"/>
  <c r="U1664" i="13" s="1"/>
  <c r="S1664" i="13"/>
  <c r="V1664" i="13" s="1"/>
  <c r="R1664" i="13"/>
  <c r="Q1664" i="13"/>
  <c r="P1664" i="13"/>
  <c r="O1664" i="13"/>
  <c r="T2365" i="13"/>
  <c r="U2365" i="13" s="1"/>
  <c r="S2365" i="13"/>
  <c r="V2365" i="13" s="1"/>
  <c r="R2365" i="13"/>
  <c r="Q2365" i="13"/>
  <c r="P2365" i="13"/>
  <c r="O2365" i="13"/>
  <c r="T1247" i="13"/>
  <c r="U1247" i="13" s="1"/>
  <c r="S1247" i="13"/>
  <c r="V1247" i="13" s="1"/>
  <c r="R1247" i="13"/>
  <c r="Q1247" i="13"/>
  <c r="P1247" i="13"/>
  <c r="O1247" i="13"/>
  <c r="T1121" i="13"/>
  <c r="U1121" i="13" s="1"/>
  <c r="S1121" i="13"/>
  <c r="V1121" i="13" s="1"/>
  <c r="R1121" i="13"/>
  <c r="Q1121" i="13"/>
  <c r="P1121" i="13"/>
  <c r="O1121" i="13"/>
  <c r="T3319" i="13"/>
  <c r="U3319" i="13" s="1"/>
  <c r="S3319" i="13"/>
  <c r="V3319" i="13" s="1"/>
  <c r="R3319" i="13"/>
  <c r="Q3319" i="13"/>
  <c r="P3319" i="13"/>
  <c r="O3319" i="13"/>
  <c r="T1577" i="13"/>
  <c r="U1577" i="13" s="1"/>
  <c r="S1577" i="13"/>
  <c r="V1577" i="13" s="1"/>
  <c r="R1577" i="13"/>
  <c r="Q1577" i="13"/>
  <c r="P1577" i="13"/>
  <c r="O1577" i="13"/>
  <c r="T2666" i="13"/>
  <c r="U2666" i="13" s="1"/>
  <c r="S2666" i="13"/>
  <c r="V2666" i="13" s="1"/>
  <c r="R2666" i="13"/>
  <c r="Q2666" i="13"/>
  <c r="P2666" i="13"/>
  <c r="O2666" i="13"/>
  <c r="T922" i="13"/>
  <c r="U922" i="13" s="1"/>
  <c r="S922" i="13"/>
  <c r="V922" i="13" s="1"/>
  <c r="R922" i="13"/>
  <c r="Q922" i="13"/>
  <c r="P922" i="13"/>
  <c r="O922" i="13"/>
  <c r="T3592" i="13"/>
  <c r="U3592" i="13" s="1"/>
  <c r="S3592" i="13"/>
  <c r="V3592" i="13" s="1"/>
  <c r="R3592" i="13"/>
  <c r="Q3592" i="13"/>
  <c r="P3592" i="13"/>
  <c r="O3592" i="13"/>
  <c r="T3884" i="13"/>
  <c r="U3884" i="13" s="1"/>
  <c r="S3884" i="13"/>
  <c r="V3884" i="13" s="1"/>
  <c r="R3884" i="13"/>
  <c r="Q3884" i="13"/>
  <c r="P3884" i="13"/>
  <c r="O3884" i="13"/>
  <c r="T779" i="13"/>
  <c r="U779" i="13" s="1"/>
  <c r="S779" i="13"/>
  <c r="V779" i="13" s="1"/>
  <c r="R779" i="13"/>
  <c r="Q779" i="13"/>
  <c r="P779" i="13"/>
  <c r="O779" i="13"/>
  <c r="T778" i="13"/>
  <c r="U778" i="13" s="1"/>
  <c r="S778" i="13"/>
  <c r="V778" i="13" s="1"/>
  <c r="R778" i="13"/>
  <c r="Q778" i="13"/>
  <c r="P778" i="13"/>
  <c r="O778" i="13"/>
  <c r="T212" i="13"/>
  <c r="U212" i="13" s="1"/>
  <c r="S212" i="13"/>
  <c r="V212" i="13" s="1"/>
  <c r="R212" i="13"/>
  <c r="Q212" i="13"/>
  <c r="P212" i="13"/>
  <c r="O212" i="13"/>
  <c r="T2665" i="13"/>
  <c r="U2665" i="13" s="1"/>
  <c r="S2665" i="13"/>
  <c r="V2665" i="13" s="1"/>
  <c r="R2665" i="13"/>
  <c r="Q2665" i="13"/>
  <c r="P2665" i="13"/>
  <c r="O2665" i="13"/>
  <c r="T3591" i="13"/>
  <c r="U3591" i="13" s="1"/>
  <c r="S3591" i="13"/>
  <c r="V3591" i="13" s="1"/>
  <c r="R3591" i="13"/>
  <c r="Q3591" i="13"/>
  <c r="P3591" i="13"/>
  <c r="O3591" i="13"/>
  <c r="T3318" i="13"/>
  <c r="U3318" i="13" s="1"/>
  <c r="S3318" i="13"/>
  <c r="V3318" i="13" s="1"/>
  <c r="R3318" i="13"/>
  <c r="Q3318" i="13"/>
  <c r="P3318" i="13"/>
  <c r="O3318" i="13"/>
  <c r="T3212" i="13"/>
  <c r="U3212" i="13" s="1"/>
  <c r="S3212" i="13"/>
  <c r="V3212" i="13" s="1"/>
  <c r="R3212" i="13"/>
  <c r="Q3212" i="13"/>
  <c r="P3212" i="13"/>
  <c r="O3212" i="13"/>
  <c r="T643" i="13"/>
  <c r="U643" i="13" s="1"/>
  <c r="S643" i="13"/>
  <c r="V643" i="13" s="1"/>
  <c r="R643" i="13"/>
  <c r="Q643" i="13"/>
  <c r="P643" i="13"/>
  <c r="O643" i="13"/>
  <c r="T2151" i="13"/>
  <c r="U2151" i="13" s="1"/>
  <c r="S2151" i="13"/>
  <c r="V2151" i="13" s="1"/>
  <c r="R2151" i="13"/>
  <c r="Q2151" i="13"/>
  <c r="P2151" i="13"/>
  <c r="O2151" i="13"/>
  <c r="T511" i="13"/>
  <c r="U511" i="13" s="1"/>
  <c r="S511" i="13"/>
  <c r="V511" i="13" s="1"/>
  <c r="R511" i="13"/>
  <c r="Q511" i="13"/>
  <c r="P511" i="13"/>
  <c r="O511" i="13"/>
  <c r="T3669" i="13"/>
  <c r="U3669" i="13" s="1"/>
  <c r="S3669" i="13"/>
  <c r="V3669" i="13" s="1"/>
  <c r="R3669" i="13"/>
  <c r="Q3669" i="13"/>
  <c r="P3669" i="13"/>
  <c r="O3669" i="13"/>
  <c r="T2883" i="13"/>
  <c r="U2883" i="13" s="1"/>
  <c r="S2883" i="13"/>
  <c r="V2883" i="13" s="1"/>
  <c r="R2883" i="13"/>
  <c r="Q2883" i="13"/>
  <c r="P2883" i="13"/>
  <c r="O2883" i="13"/>
  <c r="T2150" i="13"/>
  <c r="U2150" i="13" s="1"/>
  <c r="S2150" i="13"/>
  <c r="V2150" i="13" s="1"/>
  <c r="R2150" i="13"/>
  <c r="Q2150" i="13"/>
  <c r="P2150" i="13"/>
  <c r="O2150" i="13"/>
  <c r="T3750" i="13"/>
  <c r="U3750" i="13" s="1"/>
  <c r="S3750" i="13"/>
  <c r="V3750" i="13" s="1"/>
  <c r="R3750" i="13"/>
  <c r="Q3750" i="13"/>
  <c r="P3750" i="13"/>
  <c r="O3750" i="13"/>
  <c r="T1453" i="13"/>
  <c r="U1453" i="13" s="1"/>
  <c r="S1453" i="13"/>
  <c r="V1453" i="13" s="1"/>
  <c r="R1453" i="13"/>
  <c r="Q1453" i="13"/>
  <c r="P1453" i="13"/>
  <c r="O1453" i="13"/>
  <c r="T2262" i="13"/>
  <c r="U2262" i="13" s="1"/>
  <c r="S2262" i="13"/>
  <c r="V2262" i="13" s="1"/>
  <c r="R2262" i="13"/>
  <c r="Q2262" i="13"/>
  <c r="P2262" i="13"/>
  <c r="O2262" i="13"/>
  <c r="T1751" i="13"/>
  <c r="U1751" i="13" s="1"/>
  <c r="S1751" i="13"/>
  <c r="V1751" i="13" s="1"/>
  <c r="R1751" i="13"/>
  <c r="Q1751" i="13"/>
  <c r="P1751" i="13"/>
  <c r="O1751" i="13"/>
  <c r="T1120" i="13"/>
  <c r="U1120" i="13" s="1"/>
  <c r="S1120" i="13"/>
  <c r="V1120" i="13" s="1"/>
  <c r="R1120" i="13"/>
  <c r="Q1120" i="13"/>
  <c r="P1120" i="13"/>
  <c r="O1120" i="13"/>
  <c r="T2286" i="13"/>
  <c r="U2286" i="13" s="1"/>
  <c r="S2286" i="13"/>
  <c r="V2286" i="13" s="1"/>
  <c r="R2286" i="13"/>
  <c r="Q2286" i="13"/>
  <c r="P2286" i="13"/>
  <c r="O2286" i="13"/>
  <c r="T821" i="13"/>
  <c r="U821" i="13" s="1"/>
  <c r="S821" i="13"/>
  <c r="V821" i="13" s="1"/>
  <c r="R821" i="13"/>
  <c r="Q821" i="13"/>
  <c r="P821" i="13"/>
  <c r="O821" i="13"/>
  <c r="T1572" i="13"/>
  <c r="U1572" i="13" s="1"/>
  <c r="S1572" i="13"/>
  <c r="V1572" i="13" s="1"/>
  <c r="R1572" i="13"/>
  <c r="Q1572" i="13"/>
  <c r="P1572" i="13"/>
  <c r="O1572" i="13"/>
  <c r="T2506" i="13"/>
  <c r="U2506" i="13" s="1"/>
  <c r="S2506" i="13"/>
  <c r="V2506" i="13" s="1"/>
  <c r="R2506" i="13"/>
  <c r="Q2506" i="13"/>
  <c r="P2506" i="13"/>
  <c r="O2506" i="13"/>
  <c r="T777" i="13"/>
  <c r="U777" i="13" s="1"/>
  <c r="S777" i="13"/>
  <c r="V777" i="13" s="1"/>
  <c r="R777" i="13"/>
  <c r="Q777" i="13"/>
  <c r="P777" i="13"/>
  <c r="O777" i="13"/>
  <c r="T1452" i="13"/>
  <c r="U1452" i="13" s="1"/>
  <c r="S1452" i="13"/>
  <c r="V1452" i="13" s="1"/>
  <c r="R1452" i="13"/>
  <c r="Q1452" i="13"/>
  <c r="P1452" i="13"/>
  <c r="O1452" i="13"/>
  <c r="T2364" i="13"/>
  <c r="U2364" i="13" s="1"/>
  <c r="S2364" i="13"/>
  <c r="V2364" i="13" s="1"/>
  <c r="R2364" i="13"/>
  <c r="Q2364" i="13"/>
  <c r="P2364" i="13"/>
  <c r="O2364" i="13"/>
  <c r="T4007" i="13"/>
  <c r="U4007" i="13" s="1"/>
  <c r="S4007" i="13"/>
  <c r="V4007" i="13" s="1"/>
  <c r="R4007" i="13"/>
  <c r="Q4007" i="13"/>
  <c r="P4007" i="13"/>
  <c r="O4007" i="13"/>
  <c r="T3317" i="13"/>
  <c r="U3317" i="13" s="1"/>
  <c r="S3317" i="13"/>
  <c r="V3317" i="13" s="1"/>
  <c r="R3317" i="13"/>
  <c r="Q3317" i="13"/>
  <c r="P3317" i="13"/>
  <c r="O3317" i="13"/>
  <c r="T776" i="13"/>
  <c r="U776" i="13" s="1"/>
  <c r="S776" i="13"/>
  <c r="V776" i="13" s="1"/>
  <c r="R776" i="13"/>
  <c r="Q776" i="13"/>
  <c r="P776" i="13"/>
  <c r="O776" i="13"/>
  <c r="T2664" i="13"/>
  <c r="U2664" i="13" s="1"/>
  <c r="S2664" i="13"/>
  <c r="V2664" i="13" s="1"/>
  <c r="R2664" i="13"/>
  <c r="Q2664" i="13"/>
  <c r="P2664" i="13"/>
  <c r="O2664" i="13"/>
  <c r="T3798" i="13"/>
  <c r="U3798" i="13" s="1"/>
  <c r="S3798" i="13"/>
  <c r="V3798" i="13" s="1"/>
  <c r="R3798" i="13"/>
  <c r="Q3798" i="13"/>
  <c r="P3798" i="13"/>
  <c r="O3798" i="13"/>
  <c r="T1644" i="13"/>
  <c r="U1644" i="13" s="1"/>
  <c r="S1644" i="13"/>
  <c r="V1644" i="13" s="1"/>
  <c r="R1644" i="13"/>
  <c r="Q1644" i="13"/>
  <c r="P1644" i="13"/>
  <c r="O1644" i="13"/>
  <c r="T1275" i="13"/>
  <c r="U1275" i="13" s="1"/>
  <c r="S1275" i="13"/>
  <c r="V1275" i="13" s="1"/>
  <c r="R1275" i="13"/>
  <c r="Q1275" i="13"/>
  <c r="P1275" i="13"/>
  <c r="O1275" i="13"/>
  <c r="T510" i="13"/>
  <c r="U510" i="13" s="1"/>
  <c r="S510" i="13"/>
  <c r="V510" i="13" s="1"/>
  <c r="R510" i="13"/>
  <c r="Q510" i="13"/>
  <c r="P510" i="13"/>
  <c r="O510" i="13"/>
  <c r="T2663" i="13"/>
  <c r="U2663" i="13" s="1"/>
  <c r="S2663" i="13"/>
  <c r="V2663" i="13" s="1"/>
  <c r="R2663" i="13"/>
  <c r="Q2663" i="13"/>
  <c r="P2663" i="13"/>
  <c r="O2663" i="13"/>
  <c r="T1750" i="13"/>
  <c r="U1750" i="13" s="1"/>
  <c r="S1750" i="13"/>
  <c r="V1750" i="13" s="1"/>
  <c r="R1750" i="13"/>
  <c r="Q1750" i="13"/>
  <c r="P1750" i="13"/>
  <c r="O1750" i="13"/>
  <c r="T1717" i="13"/>
  <c r="U1717" i="13" s="1"/>
  <c r="S1717" i="13"/>
  <c r="V1717" i="13" s="1"/>
  <c r="R1717" i="13"/>
  <c r="Q1717" i="13"/>
  <c r="P1717" i="13"/>
  <c r="O1717" i="13"/>
  <c r="T3883" i="13"/>
  <c r="U3883" i="13" s="1"/>
  <c r="S3883" i="13"/>
  <c r="V3883" i="13" s="1"/>
  <c r="R3883" i="13"/>
  <c r="Q3883" i="13"/>
  <c r="P3883" i="13"/>
  <c r="O3883" i="13"/>
  <c r="T3385" i="13"/>
  <c r="U3385" i="13" s="1"/>
  <c r="S3385" i="13"/>
  <c r="V3385" i="13" s="1"/>
  <c r="R3385" i="13"/>
  <c r="Q3385" i="13"/>
  <c r="P3385" i="13"/>
  <c r="O3385" i="13"/>
  <c r="T442" i="13"/>
  <c r="U442" i="13" s="1"/>
  <c r="S442" i="13"/>
  <c r="V442" i="13" s="1"/>
  <c r="R442" i="13"/>
  <c r="Q442" i="13"/>
  <c r="P442" i="13"/>
  <c r="O442" i="13"/>
  <c r="T1451" i="13"/>
  <c r="U1451" i="13" s="1"/>
  <c r="S1451" i="13"/>
  <c r="V1451" i="13" s="1"/>
  <c r="R1451" i="13"/>
  <c r="Q1451" i="13"/>
  <c r="P1451" i="13"/>
  <c r="O1451" i="13"/>
  <c r="T566" i="13"/>
  <c r="U566" i="13" s="1"/>
  <c r="S566" i="13"/>
  <c r="V566" i="13" s="1"/>
  <c r="R566" i="13"/>
  <c r="Q566" i="13"/>
  <c r="P566" i="13"/>
  <c r="O566" i="13"/>
  <c r="T1119" i="13"/>
  <c r="U1119" i="13" s="1"/>
  <c r="S1119" i="13"/>
  <c r="V1119" i="13" s="1"/>
  <c r="R1119" i="13"/>
  <c r="Q1119" i="13"/>
  <c r="P1119" i="13"/>
  <c r="O1119" i="13"/>
  <c r="T4006" i="13"/>
  <c r="U4006" i="13" s="1"/>
  <c r="S4006" i="13"/>
  <c r="V4006" i="13" s="1"/>
  <c r="R4006" i="13"/>
  <c r="Q4006" i="13"/>
  <c r="P4006" i="13"/>
  <c r="O4006" i="13"/>
  <c r="T3590" i="13"/>
  <c r="U3590" i="13" s="1"/>
  <c r="S3590" i="13"/>
  <c r="V3590" i="13" s="1"/>
  <c r="R3590" i="13"/>
  <c r="Q3590" i="13"/>
  <c r="P3590" i="13"/>
  <c r="O3590" i="13"/>
  <c r="T2662" i="13"/>
  <c r="U2662" i="13" s="1"/>
  <c r="S2662" i="13"/>
  <c r="V2662" i="13" s="1"/>
  <c r="R2662" i="13"/>
  <c r="Q2662" i="13"/>
  <c r="P2662" i="13"/>
  <c r="O2662" i="13"/>
  <c r="T1571" i="13"/>
  <c r="U1571" i="13" s="1"/>
  <c r="S1571" i="13"/>
  <c r="V1571" i="13" s="1"/>
  <c r="R1571" i="13"/>
  <c r="Q1571" i="13"/>
  <c r="P1571" i="13"/>
  <c r="O1571" i="13"/>
  <c r="T1450" i="13"/>
  <c r="U1450" i="13" s="1"/>
  <c r="S1450" i="13"/>
  <c r="V1450" i="13" s="1"/>
  <c r="R1450" i="13"/>
  <c r="Q1450" i="13"/>
  <c r="P1450" i="13"/>
  <c r="O1450" i="13"/>
  <c r="T921" i="13"/>
  <c r="U921" i="13" s="1"/>
  <c r="S921" i="13"/>
  <c r="V921" i="13" s="1"/>
  <c r="R921" i="13"/>
  <c r="Q921" i="13"/>
  <c r="P921" i="13"/>
  <c r="O921" i="13"/>
  <c r="T3589" i="13"/>
  <c r="U3589" i="13" s="1"/>
  <c r="S3589" i="13"/>
  <c r="V3589" i="13" s="1"/>
  <c r="R3589" i="13"/>
  <c r="Q3589" i="13"/>
  <c r="P3589" i="13"/>
  <c r="O3589" i="13"/>
  <c r="T775" i="13"/>
  <c r="U775" i="13" s="1"/>
  <c r="S775" i="13"/>
  <c r="V775" i="13" s="1"/>
  <c r="R775" i="13"/>
  <c r="Q775" i="13"/>
  <c r="P775" i="13"/>
  <c r="O775" i="13"/>
  <c r="T2939" i="13"/>
  <c r="U2939" i="13" s="1"/>
  <c r="S2939" i="13"/>
  <c r="V2939" i="13" s="1"/>
  <c r="R2939" i="13"/>
  <c r="Q2939" i="13"/>
  <c r="P2939" i="13"/>
  <c r="O2939" i="13"/>
  <c r="T1449" i="13"/>
  <c r="U1449" i="13" s="1"/>
  <c r="S1449" i="13"/>
  <c r="V1449" i="13" s="1"/>
  <c r="R1449" i="13"/>
  <c r="Q1449" i="13"/>
  <c r="P1449" i="13"/>
  <c r="O1449" i="13"/>
  <c r="T774" i="13"/>
  <c r="U774" i="13" s="1"/>
  <c r="S774" i="13"/>
  <c r="V774" i="13" s="1"/>
  <c r="R774" i="13"/>
  <c r="Q774" i="13"/>
  <c r="P774" i="13"/>
  <c r="O774" i="13"/>
  <c r="T145" i="13"/>
  <c r="U145" i="13" s="1"/>
  <c r="S145" i="13"/>
  <c r="V145" i="13" s="1"/>
  <c r="R145" i="13"/>
  <c r="Q145" i="13"/>
  <c r="P145" i="13"/>
  <c r="O145" i="13"/>
  <c r="T2149" i="13"/>
  <c r="U2149" i="13" s="1"/>
  <c r="S2149" i="13"/>
  <c r="V2149" i="13" s="1"/>
  <c r="R2149" i="13"/>
  <c r="Q2149" i="13"/>
  <c r="P2149" i="13"/>
  <c r="O2149" i="13"/>
  <c r="T2363" i="13"/>
  <c r="U2363" i="13" s="1"/>
  <c r="S2363" i="13"/>
  <c r="V2363" i="13" s="1"/>
  <c r="R2363" i="13"/>
  <c r="Q2363" i="13"/>
  <c r="P2363" i="13"/>
  <c r="O2363" i="13"/>
  <c r="T2661" i="13"/>
  <c r="U2661" i="13" s="1"/>
  <c r="S2661" i="13"/>
  <c r="V2661" i="13" s="1"/>
  <c r="R2661" i="13"/>
  <c r="Q2661" i="13"/>
  <c r="P2661" i="13"/>
  <c r="O2661" i="13"/>
  <c r="T2148" i="13"/>
  <c r="U2148" i="13" s="1"/>
  <c r="S2148" i="13"/>
  <c r="V2148" i="13" s="1"/>
  <c r="R2148" i="13"/>
  <c r="Q2148" i="13"/>
  <c r="P2148" i="13"/>
  <c r="O2148" i="13"/>
  <c r="T3732" i="13"/>
  <c r="U3732" i="13" s="1"/>
  <c r="S3732" i="13"/>
  <c r="V3732" i="13" s="1"/>
  <c r="R3732" i="13"/>
  <c r="Q3732" i="13"/>
  <c r="P3732" i="13"/>
  <c r="O3732" i="13"/>
  <c r="T2660" i="13"/>
  <c r="U2660" i="13" s="1"/>
  <c r="S2660" i="13"/>
  <c r="V2660" i="13" s="1"/>
  <c r="R2660" i="13"/>
  <c r="Q2660" i="13"/>
  <c r="P2660" i="13"/>
  <c r="O2660" i="13"/>
  <c r="T4095" i="13"/>
  <c r="U4095" i="13" s="1"/>
  <c r="S4095" i="13"/>
  <c r="V4095" i="13" s="1"/>
  <c r="R4095" i="13"/>
  <c r="Q4095" i="13"/>
  <c r="P4095" i="13"/>
  <c r="O4095" i="13"/>
  <c r="T1643" i="13"/>
  <c r="U1643" i="13" s="1"/>
  <c r="S1643" i="13"/>
  <c r="V1643" i="13" s="1"/>
  <c r="R1643" i="13"/>
  <c r="Q1643" i="13"/>
  <c r="P1643" i="13"/>
  <c r="O1643" i="13"/>
  <c r="T2147" i="13"/>
  <c r="U2147" i="13" s="1"/>
  <c r="S2147" i="13"/>
  <c r="V2147" i="13" s="1"/>
  <c r="R2147" i="13"/>
  <c r="Q2147" i="13"/>
  <c r="P2147" i="13"/>
  <c r="O2147" i="13"/>
  <c r="T2146" i="13"/>
  <c r="U2146" i="13" s="1"/>
  <c r="S2146" i="13"/>
  <c r="V2146" i="13" s="1"/>
  <c r="R2146" i="13"/>
  <c r="Q2146" i="13"/>
  <c r="P2146" i="13"/>
  <c r="O2146" i="13"/>
  <c r="T3101" i="13"/>
  <c r="U3101" i="13" s="1"/>
  <c r="S3101" i="13"/>
  <c r="V3101" i="13" s="1"/>
  <c r="R3101" i="13"/>
  <c r="Q3101" i="13"/>
  <c r="P3101" i="13"/>
  <c r="O3101" i="13"/>
  <c r="T2535" i="13"/>
  <c r="U2535" i="13" s="1"/>
  <c r="S2535" i="13"/>
  <c r="V2535" i="13" s="1"/>
  <c r="R2535" i="13"/>
  <c r="Q2535" i="13"/>
  <c r="P2535" i="13"/>
  <c r="O2535" i="13"/>
  <c r="T1863" i="13"/>
  <c r="U1863" i="13" s="1"/>
  <c r="S1863" i="13"/>
  <c r="V1863" i="13" s="1"/>
  <c r="R1863" i="13"/>
  <c r="Q1863" i="13"/>
  <c r="P1863" i="13"/>
  <c r="O1863" i="13"/>
  <c r="T3588" i="13"/>
  <c r="U3588" i="13" s="1"/>
  <c r="S3588" i="13"/>
  <c r="V3588" i="13" s="1"/>
  <c r="R3588" i="13"/>
  <c r="Q3588" i="13"/>
  <c r="P3588" i="13"/>
  <c r="O3588" i="13"/>
  <c r="T2474" i="13"/>
  <c r="U2474" i="13" s="1"/>
  <c r="S2474" i="13"/>
  <c r="V2474" i="13" s="1"/>
  <c r="R2474" i="13"/>
  <c r="Q2474" i="13"/>
  <c r="P2474" i="13"/>
  <c r="O2474" i="13"/>
  <c r="T2145" i="13"/>
  <c r="U2145" i="13" s="1"/>
  <c r="S2145" i="13"/>
  <c r="V2145" i="13" s="1"/>
  <c r="R2145" i="13"/>
  <c r="Q2145" i="13"/>
  <c r="P2145" i="13"/>
  <c r="O2145" i="13"/>
  <c r="T1448" i="13"/>
  <c r="U1448" i="13" s="1"/>
  <c r="S1448" i="13"/>
  <c r="V1448" i="13" s="1"/>
  <c r="R1448" i="13"/>
  <c r="Q1448" i="13"/>
  <c r="P1448" i="13"/>
  <c r="O1448" i="13"/>
  <c r="T3316" i="13"/>
  <c r="U3316" i="13" s="1"/>
  <c r="S3316" i="13"/>
  <c r="V3316" i="13" s="1"/>
  <c r="R3316" i="13"/>
  <c r="Q3316" i="13"/>
  <c r="P3316" i="13"/>
  <c r="O3316" i="13"/>
  <c r="T2144" i="13"/>
  <c r="U2144" i="13" s="1"/>
  <c r="S2144" i="13"/>
  <c r="V2144" i="13" s="1"/>
  <c r="R2144" i="13"/>
  <c r="Q2144" i="13"/>
  <c r="P2144" i="13"/>
  <c r="O2144" i="13"/>
  <c r="T1447" i="13"/>
  <c r="U1447" i="13" s="1"/>
  <c r="S1447" i="13"/>
  <c r="V1447" i="13" s="1"/>
  <c r="R1447" i="13"/>
  <c r="Q1447" i="13"/>
  <c r="P1447" i="13"/>
  <c r="O1447" i="13"/>
  <c r="T3587" i="13"/>
  <c r="U3587" i="13" s="1"/>
  <c r="S3587" i="13"/>
  <c r="V3587" i="13" s="1"/>
  <c r="R3587" i="13"/>
  <c r="Q3587" i="13"/>
  <c r="P3587" i="13"/>
  <c r="O3587" i="13"/>
  <c r="T2143" i="13"/>
  <c r="U2143" i="13" s="1"/>
  <c r="S2143" i="13"/>
  <c r="V2143" i="13" s="1"/>
  <c r="R2143" i="13"/>
  <c r="Q2143" i="13"/>
  <c r="P2143" i="13"/>
  <c r="O2143" i="13"/>
  <c r="T3" i="13"/>
  <c r="U3" i="13" s="1"/>
  <c r="S3" i="13"/>
  <c r="V3" i="13" s="1"/>
  <c r="R3" i="13"/>
  <c r="Q3" i="13"/>
  <c r="P3" i="13"/>
  <c r="O3" i="13"/>
  <c r="T1446" i="13"/>
  <c r="U1446" i="13" s="1"/>
  <c r="S1446" i="13"/>
  <c r="V1446" i="13" s="1"/>
  <c r="R1446" i="13"/>
  <c r="Q1446" i="13"/>
  <c r="P1446" i="13"/>
  <c r="O1446" i="13"/>
  <c r="T257" i="13"/>
  <c r="U257" i="13" s="1"/>
  <c r="S257" i="13"/>
  <c r="V257" i="13" s="1"/>
  <c r="R257" i="13"/>
  <c r="Q257" i="13"/>
  <c r="P257" i="13"/>
  <c r="O257" i="13"/>
  <c r="T1118" i="13"/>
  <c r="U1118" i="13" s="1"/>
  <c r="S1118" i="13"/>
  <c r="V1118" i="13" s="1"/>
  <c r="R1118" i="13"/>
  <c r="Q1118" i="13"/>
  <c r="P1118" i="13"/>
  <c r="O1118" i="13"/>
  <c r="T1663" i="13"/>
  <c r="U1663" i="13" s="1"/>
  <c r="S1663" i="13"/>
  <c r="V1663" i="13" s="1"/>
  <c r="R1663" i="13"/>
  <c r="Q1663" i="13"/>
  <c r="P1663" i="13"/>
  <c r="O1663" i="13"/>
  <c r="T3433" i="13"/>
  <c r="U3433" i="13" s="1"/>
  <c r="S3433" i="13"/>
  <c r="V3433" i="13" s="1"/>
  <c r="R3433" i="13"/>
  <c r="Q3433" i="13"/>
  <c r="P3433" i="13"/>
  <c r="O3433" i="13"/>
  <c r="T1117" i="13"/>
  <c r="U1117" i="13" s="1"/>
  <c r="S1117" i="13"/>
  <c r="V1117" i="13" s="1"/>
  <c r="R1117" i="13"/>
  <c r="Q1117" i="13"/>
  <c r="P1117" i="13"/>
  <c r="O1117" i="13"/>
  <c r="T50" i="13"/>
  <c r="U50" i="13" s="1"/>
  <c r="S50" i="13"/>
  <c r="V50" i="13" s="1"/>
  <c r="R50" i="13"/>
  <c r="Q50" i="13"/>
  <c r="P50" i="13"/>
  <c r="O50" i="13"/>
  <c r="T920" i="13"/>
  <c r="U920" i="13" s="1"/>
  <c r="S920" i="13"/>
  <c r="V920" i="13" s="1"/>
  <c r="R920" i="13"/>
  <c r="Q920" i="13"/>
  <c r="P920" i="13"/>
  <c r="O920" i="13"/>
  <c r="T441" i="13"/>
  <c r="U441" i="13" s="1"/>
  <c r="S441" i="13"/>
  <c r="V441" i="13" s="1"/>
  <c r="R441" i="13"/>
  <c r="Q441" i="13"/>
  <c r="P441" i="13"/>
  <c r="O441" i="13"/>
  <c r="T8" i="13"/>
  <c r="U8" i="13" s="1"/>
  <c r="S8" i="13"/>
  <c r="V8" i="13" s="1"/>
  <c r="R8" i="13"/>
  <c r="Q8" i="13"/>
  <c r="P8" i="13"/>
  <c r="O8" i="13"/>
  <c r="T3586" i="13"/>
  <c r="U3586" i="13" s="1"/>
  <c r="S3586" i="13"/>
  <c r="V3586" i="13" s="1"/>
  <c r="R3586" i="13"/>
  <c r="Q3586" i="13"/>
  <c r="P3586" i="13"/>
  <c r="O3586" i="13"/>
  <c r="T44" i="13"/>
  <c r="U44" i="13" s="1"/>
  <c r="S44" i="13"/>
  <c r="V44" i="13" s="1"/>
  <c r="R44" i="13"/>
  <c r="Q44" i="13"/>
  <c r="P44" i="13"/>
  <c r="O44" i="13"/>
  <c r="T773" i="13"/>
  <c r="U773" i="13" s="1"/>
  <c r="S773" i="13"/>
  <c r="V773" i="13" s="1"/>
  <c r="R773" i="13"/>
  <c r="Q773" i="13"/>
  <c r="P773" i="13"/>
  <c r="O773" i="13"/>
  <c r="T3100" i="13"/>
  <c r="U3100" i="13" s="1"/>
  <c r="S3100" i="13"/>
  <c r="V3100" i="13" s="1"/>
  <c r="R3100" i="13"/>
  <c r="Q3100" i="13"/>
  <c r="P3100" i="13"/>
  <c r="O3100" i="13"/>
  <c r="T440" i="13"/>
  <c r="U440" i="13" s="1"/>
  <c r="S440" i="13"/>
  <c r="V440" i="13" s="1"/>
  <c r="R440" i="13"/>
  <c r="Q440" i="13"/>
  <c r="P440" i="13"/>
  <c r="O440" i="13"/>
  <c r="T1445" i="13"/>
  <c r="U1445" i="13" s="1"/>
  <c r="S1445" i="13"/>
  <c r="V1445" i="13" s="1"/>
  <c r="R1445" i="13"/>
  <c r="Q1445" i="13"/>
  <c r="P1445" i="13"/>
  <c r="O1445" i="13"/>
  <c r="T2659" i="13"/>
  <c r="U2659" i="13" s="1"/>
  <c r="S2659" i="13"/>
  <c r="V2659" i="13" s="1"/>
  <c r="R2659" i="13"/>
  <c r="Q2659" i="13"/>
  <c r="P2659" i="13"/>
  <c r="O2659" i="13"/>
  <c r="T95" i="13"/>
  <c r="U95" i="13" s="1"/>
  <c r="S95" i="13"/>
  <c r="V95" i="13" s="1"/>
  <c r="R95" i="13"/>
  <c r="Q95" i="13"/>
  <c r="P95" i="13"/>
  <c r="O95" i="13"/>
  <c r="T772" i="13"/>
  <c r="U772" i="13" s="1"/>
  <c r="S772" i="13"/>
  <c r="V772" i="13" s="1"/>
  <c r="R772" i="13"/>
  <c r="Q772" i="13"/>
  <c r="P772" i="13"/>
  <c r="O772" i="13"/>
  <c r="T2882" i="13"/>
  <c r="U2882" i="13" s="1"/>
  <c r="S2882" i="13"/>
  <c r="V2882" i="13" s="1"/>
  <c r="R2882" i="13"/>
  <c r="Q2882" i="13"/>
  <c r="P2882" i="13"/>
  <c r="O2882" i="13"/>
  <c r="T1642" i="13"/>
  <c r="U1642" i="13" s="1"/>
  <c r="S1642" i="13"/>
  <c r="V1642" i="13" s="1"/>
  <c r="R1642" i="13"/>
  <c r="Q1642" i="13"/>
  <c r="P1642" i="13"/>
  <c r="O1642" i="13"/>
  <c r="T2362" i="13"/>
  <c r="U2362" i="13" s="1"/>
  <c r="S2362" i="13"/>
  <c r="V2362" i="13" s="1"/>
  <c r="R2362" i="13"/>
  <c r="Q2362" i="13"/>
  <c r="P2362" i="13"/>
  <c r="O2362" i="13"/>
  <c r="T3315" i="13"/>
  <c r="U3315" i="13" s="1"/>
  <c r="S3315" i="13"/>
  <c r="V3315" i="13" s="1"/>
  <c r="R3315" i="13"/>
  <c r="Q3315" i="13"/>
  <c r="P3315" i="13"/>
  <c r="O3315" i="13"/>
  <c r="T3585" i="13"/>
  <c r="U3585" i="13" s="1"/>
  <c r="S3585" i="13"/>
  <c r="V3585" i="13" s="1"/>
  <c r="R3585" i="13"/>
  <c r="Q3585" i="13"/>
  <c r="P3585" i="13"/>
  <c r="O3585" i="13"/>
  <c r="T2473" i="13"/>
  <c r="U2473" i="13" s="1"/>
  <c r="S2473" i="13"/>
  <c r="V2473" i="13" s="1"/>
  <c r="R2473" i="13"/>
  <c r="Q2473" i="13"/>
  <c r="P2473" i="13"/>
  <c r="O2473" i="13"/>
  <c r="T2881" i="13"/>
  <c r="U2881" i="13" s="1"/>
  <c r="S2881" i="13"/>
  <c r="V2881" i="13" s="1"/>
  <c r="R2881" i="13"/>
  <c r="Q2881" i="13"/>
  <c r="P2881" i="13"/>
  <c r="O2881" i="13"/>
  <c r="T2880" i="13"/>
  <c r="U2880" i="13" s="1"/>
  <c r="S2880" i="13"/>
  <c r="V2880" i="13" s="1"/>
  <c r="R2880" i="13"/>
  <c r="Q2880" i="13"/>
  <c r="P2880" i="13"/>
  <c r="O2880" i="13"/>
  <c r="T2539" i="13"/>
  <c r="U2539" i="13" s="1"/>
  <c r="S2539" i="13"/>
  <c r="V2539" i="13" s="1"/>
  <c r="R2539" i="13"/>
  <c r="Q2539" i="13"/>
  <c r="P2539" i="13"/>
  <c r="O2539" i="13"/>
  <c r="T3731" i="13"/>
  <c r="U3731" i="13" s="1"/>
  <c r="S3731" i="13"/>
  <c r="V3731" i="13" s="1"/>
  <c r="R3731" i="13"/>
  <c r="Q3731" i="13"/>
  <c r="P3731" i="13"/>
  <c r="O3731" i="13"/>
  <c r="T1444" i="13"/>
  <c r="U1444" i="13" s="1"/>
  <c r="S1444" i="13"/>
  <c r="V1444" i="13" s="1"/>
  <c r="R1444" i="13"/>
  <c r="Q1444" i="13"/>
  <c r="P1444" i="13"/>
  <c r="O1444" i="13"/>
  <c r="T1641" i="13"/>
  <c r="U1641" i="13" s="1"/>
  <c r="S1641" i="13"/>
  <c r="V1641" i="13" s="1"/>
  <c r="R1641" i="13"/>
  <c r="Q1641" i="13"/>
  <c r="P1641" i="13"/>
  <c r="O1641" i="13"/>
  <c r="T3584" i="13"/>
  <c r="U3584" i="13" s="1"/>
  <c r="S3584" i="13"/>
  <c r="V3584" i="13" s="1"/>
  <c r="R3584" i="13"/>
  <c r="Q3584" i="13"/>
  <c r="P3584" i="13"/>
  <c r="O3584" i="13"/>
  <c r="T3201" i="13"/>
  <c r="U3201" i="13" s="1"/>
  <c r="S3201" i="13"/>
  <c r="V3201" i="13" s="1"/>
  <c r="R3201" i="13"/>
  <c r="Q3201" i="13"/>
  <c r="P3201" i="13"/>
  <c r="O3201" i="13"/>
  <c r="T2658" i="13"/>
  <c r="U2658" i="13" s="1"/>
  <c r="S2658" i="13"/>
  <c r="V2658" i="13" s="1"/>
  <c r="R2658" i="13"/>
  <c r="Q2658" i="13"/>
  <c r="P2658" i="13"/>
  <c r="O2658" i="13"/>
  <c r="T471" i="13"/>
  <c r="U471" i="13" s="1"/>
  <c r="S471" i="13"/>
  <c r="V471" i="13" s="1"/>
  <c r="R471" i="13"/>
  <c r="Q471" i="13"/>
  <c r="P471" i="13"/>
  <c r="O471" i="13"/>
  <c r="T771" i="13"/>
  <c r="U771" i="13" s="1"/>
  <c r="S771" i="13"/>
  <c r="V771" i="13" s="1"/>
  <c r="R771" i="13"/>
  <c r="Q771" i="13"/>
  <c r="P771" i="13"/>
  <c r="O771" i="13"/>
  <c r="T4005" i="13"/>
  <c r="U4005" i="13" s="1"/>
  <c r="S4005" i="13"/>
  <c r="V4005" i="13" s="1"/>
  <c r="R4005" i="13"/>
  <c r="Q4005" i="13"/>
  <c r="P4005" i="13"/>
  <c r="O4005" i="13"/>
  <c r="T3882" i="13"/>
  <c r="U3882" i="13" s="1"/>
  <c r="S3882" i="13"/>
  <c r="V3882" i="13" s="1"/>
  <c r="R3882" i="13"/>
  <c r="Q3882" i="13"/>
  <c r="P3882" i="13"/>
  <c r="O3882" i="13"/>
  <c r="T4088" i="13"/>
  <c r="U4088" i="13" s="1"/>
  <c r="S4088" i="13"/>
  <c r="V4088" i="13" s="1"/>
  <c r="R4088" i="13"/>
  <c r="Q4088" i="13"/>
  <c r="P4088" i="13"/>
  <c r="O4088" i="13"/>
  <c r="T2879" i="13"/>
  <c r="U2879" i="13" s="1"/>
  <c r="S2879" i="13"/>
  <c r="V2879" i="13" s="1"/>
  <c r="R2879" i="13"/>
  <c r="Q2879" i="13"/>
  <c r="P2879" i="13"/>
  <c r="O2879" i="13"/>
  <c r="T3797" i="13"/>
  <c r="U3797" i="13" s="1"/>
  <c r="S3797" i="13"/>
  <c r="V3797" i="13" s="1"/>
  <c r="R3797" i="13"/>
  <c r="Q3797" i="13"/>
  <c r="P3797" i="13"/>
  <c r="O3797" i="13"/>
  <c r="T2142" i="13"/>
  <c r="U2142" i="13" s="1"/>
  <c r="S2142" i="13"/>
  <c r="V2142" i="13" s="1"/>
  <c r="R2142" i="13"/>
  <c r="Q2142" i="13"/>
  <c r="P2142" i="13"/>
  <c r="O2142" i="13"/>
  <c r="T3099" i="13"/>
  <c r="U3099" i="13" s="1"/>
  <c r="S3099" i="13"/>
  <c r="V3099" i="13" s="1"/>
  <c r="R3099" i="13"/>
  <c r="Q3099" i="13"/>
  <c r="P3099" i="13"/>
  <c r="O3099" i="13"/>
  <c r="T3195" i="13"/>
  <c r="U3195" i="13" s="1"/>
  <c r="S3195" i="13"/>
  <c r="V3195" i="13" s="1"/>
  <c r="R3195" i="13"/>
  <c r="Q3195" i="13"/>
  <c r="P3195" i="13"/>
  <c r="O3195" i="13"/>
  <c r="T3583" i="13"/>
  <c r="U3583" i="13" s="1"/>
  <c r="S3583" i="13"/>
  <c r="V3583" i="13" s="1"/>
  <c r="R3583" i="13"/>
  <c r="Q3583" i="13"/>
  <c r="P3583" i="13"/>
  <c r="O3583" i="13"/>
  <c r="T770" i="13"/>
  <c r="U770" i="13" s="1"/>
  <c r="S770" i="13"/>
  <c r="V770" i="13" s="1"/>
  <c r="R770" i="13"/>
  <c r="Q770" i="13"/>
  <c r="P770" i="13"/>
  <c r="O770" i="13"/>
  <c r="T1443" i="13"/>
  <c r="U1443" i="13" s="1"/>
  <c r="S1443" i="13"/>
  <c r="V1443" i="13" s="1"/>
  <c r="R1443" i="13"/>
  <c r="Q1443" i="13"/>
  <c r="P1443" i="13"/>
  <c r="O1443" i="13"/>
  <c r="T1152" i="13"/>
  <c r="U1152" i="13" s="1"/>
  <c r="S1152" i="13"/>
  <c r="V1152" i="13" s="1"/>
  <c r="R1152" i="13"/>
  <c r="Q1152" i="13"/>
  <c r="P1152" i="13"/>
  <c r="O1152" i="13"/>
  <c r="T3200" i="13"/>
  <c r="U3200" i="13" s="1"/>
  <c r="S3200" i="13"/>
  <c r="V3200" i="13" s="1"/>
  <c r="R3200" i="13"/>
  <c r="Q3200" i="13"/>
  <c r="P3200" i="13"/>
  <c r="O3200" i="13"/>
  <c r="T642" i="13"/>
  <c r="U642" i="13" s="1"/>
  <c r="S642" i="13"/>
  <c r="V642" i="13" s="1"/>
  <c r="R642" i="13"/>
  <c r="Q642" i="13"/>
  <c r="P642" i="13"/>
  <c r="O642" i="13"/>
  <c r="T102" i="13"/>
  <c r="U102" i="13" s="1"/>
  <c r="S102" i="13"/>
  <c r="V102" i="13" s="1"/>
  <c r="R102" i="13"/>
  <c r="Q102" i="13"/>
  <c r="P102" i="13"/>
  <c r="O102" i="13"/>
  <c r="T1515" i="13"/>
  <c r="U1515" i="13" s="1"/>
  <c r="S1515" i="13"/>
  <c r="V1515" i="13" s="1"/>
  <c r="R1515" i="13"/>
  <c r="Q1515" i="13"/>
  <c r="P1515" i="13"/>
  <c r="O1515" i="13"/>
  <c r="T2878" i="13"/>
  <c r="U2878" i="13" s="1"/>
  <c r="S2878" i="13"/>
  <c r="V2878" i="13" s="1"/>
  <c r="R2878" i="13"/>
  <c r="Q2878" i="13"/>
  <c r="P2878" i="13"/>
  <c r="O2878" i="13"/>
  <c r="T1862" i="13"/>
  <c r="U1862" i="13" s="1"/>
  <c r="S1862" i="13"/>
  <c r="V1862" i="13" s="1"/>
  <c r="R1862" i="13"/>
  <c r="Q1862" i="13"/>
  <c r="P1862" i="13"/>
  <c r="O1862" i="13"/>
  <c r="T2472" i="13"/>
  <c r="U2472" i="13" s="1"/>
  <c r="S2472" i="13"/>
  <c r="V2472" i="13" s="1"/>
  <c r="R2472" i="13"/>
  <c r="Q2472" i="13"/>
  <c r="P2472" i="13"/>
  <c r="O2472" i="13"/>
  <c r="T3314" i="13"/>
  <c r="U3314" i="13" s="1"/>
  <c r="S3314" i="13"/>
  <c r="V3314" i="13" s="1"/>
  <c r="R3314" i="13"/>
  <c r="Q3314" i="13"/>
  <c r="P3314" i="13"/>
  <c r="O3314" i="13"/>
  <c r="T2141" i="13"/>
  <c r="U2141" i="13" s="1"/>
  <c r="S2141" i="13"/>
  <c r="V2141" i="13" s="1"/>
  <c r="R2141" i="13"/>
  <c r="Q2141" i="13"/>
  <c r="P2141" i="13"/>
  <c r="O2141" i="13"/>
  <c r="T125" i="13"/>
  <c r="U125" i="13" s="1"/>
  <c r="S125" i="13"/>
  <c r="V125" i="13" s="1"/>
  <c r="R125" i="13"/>
  <c r="Q125" i="13"/>
  <c r="P125" i="13"/>
  <c r="O125" i="13"/>
  <c r="T3730" i="13"/>
  <c r="U3730" i="13" s="1"/>
  <c r="S3730" i="13"/>
  <c r="V3730" i="13" s="1"/>
  <c r="R3730" i="13"/>
  <c r="Q3730" i="13"/>
  <c r="P3730" i="13"/>
  <c r="O3730" i="13"/>
  <c r="T1912" i="13"/>
  <c r="U1912" i="13" s="1"/>
  <c r="S1912" i="13"/>
  <c r="V1912" i="13" s="1"/>
  <c r="R1912" i="13"/>
  <c r="Q1912" i="13"/>
  <c r="P1912" i="13"/>
  <c r="O1912" i="13"/>
  <c r="T1442" i="13"/>
  <c r="U1442" i="13" s="1"/>
  <c r="S1442" i="13"/>
  <c r="V1442" i="13" s="1"/>
  <c r="R1442" i="13"/>
  <c r="Q1442" i="13"/>
  <c r="P1442" i="13"/>
  <c r="O1442" i="13"/>
  <c r="T1710" i="13"/>
  <c r="U1710" i="13" s="1"/>
  <c r="S1710" i="13"/>
  <c r="V1710" i="13" s="1"/>
  <c r="R1710" i="13"/>
  <c r="Q1710" i="13"/>
  <c r="P1710" i="13"/>
  <c r="O1710" i="13"/>
  <c r="T1246" i="13"/>
  <c r="U1246" i="13" s="1"/>
  <c r="S1246" i="13"/>
  <c r="V1246" i="13" s="1"/>
  <c r="R1246" i="13"/>
  <c r="Q1246" i="13"/>
  <c r="P1246" i="13"/>
  <c r="O1246" i="13"/>
  <c r="T2657" i="13"/>
  <c r="U2657" i="13" s="1"/>
  <c r="S2657" i="13"/>
  <c r="V2657" i="13" s="1"/>
  <c r="R2657" i="13"/>
  <c r="Q2657" i="13"/>
  <c r="P2657" i="13"/>
  <c r="O2657" i="13"/>
  <c r="T3881" i="13"/>
  <c r="U3881" i="13" s="1"/>
  <c r="S3881" i="13"/>
  <c r="V3881" i="13" s="1"/>
  <c r="R3881" i="13"/>
  <c r="Q3881" i="13"/>
  <c r="P3881" i="13"/>
  <c r="O3881" i="13"/>
  <c r="T439" i="13"/>
  <c r="U439" i="13" s="1"/>
  <c r="S439" i="13"/>
  <c r="V439" i="13" s="1"/>
  <c r="R439" i="13"/>
  <c r="Q439" i="13"/>
  <c r="P439" i="13"/>
  <c r="O439" i="13"/>
  <c r="T2140" i="13"/>
  <c r="U2140" i="13" s="1"/>
  <c r="S2140" i="13"/>
  <c r="V2140" i="13" s="1"/>
  <c r="R2140" i="13"/>
  <c r="Q2140" i="13"/>
  <c r="P2140" i="13"/>
  <c r="O2140" i="13"/>
  <c r="T1911" i="13"/>
  <c r="U1911" i="13" s="1"/>
  <c r="S1911" i="13"/>
  <c r="V1911" i="13" s="1"/>
  <c r="R1911" i="13"/>
  <c r="Q1911" i="13"/>
  <c r="P1911" i="13"/>
  <c r="O1911" i="13"/>
  <c r="T1441" i="13"/>
  <c r="U1441" i="13" s="1"/>
  <c r="S1441" i="13"/>
  <c r="V1441" i="13" s="1"/>
  <c r="R1441" i="13"/>
  <c r="Q1441" i="13"/>
  <c r="P1441" i="13"/>
  <c r="O1441" i="13"/>
  <c r="T3098" i="13"/>
  <c r="U3098" i="13" s="1"/>
  <c r="S3098" i="13"/>
  <c r="V3098" i="13" s="1"/>
  <c r="R3098" i="13"/>
  <c r="Q3098" i="13"/>
  <c r="P3098" i="13"/>
  <c r="O3098" i="13"/>
  <c r="T2656" i="13"/>
  <c r="U2656" i="13" s="1"/>
  <c r="S2656" i="13"/>
  <c r="V2656" i="13" s="1"/>
  <c r="R2656" i="13"/>
  <c r="Q2656" i="13"/>
  <c r="P2656" i="13"/>
  <c r="O2656" i="13"/>
  <c r="T641" i="13"/>
  <c r="U641" i="13" s="1"/>
  <c r="S641" i="13"/>
  <c r="V641" i="13" s="1"/>
  <c r="R641" i="13"/>
  <c r="Q641" i="13"/>
  <c r="P641" i="13"/>
  <c r="O641" i="13"/>
  <c r="T2655" i="13"/>
  <c r="U2655" i="13" s="1"/>
  <c r="S2655" i="13"/>
  <c r="V2655" i="13" s="1"/>
  <c r="R2655" i="13"/>
  <c r="Q2655" i="13"/>
  <c r="P2655" i="13"/>
  <c r="O2655" i="13"/>
  <c r="T4056" i="13"/>
  <c r="U4056" i="13" s="1"/>
  <c r="S4056" i="13"/>
  <c r="V4056" i="13" s="1"/>
  <c r="R4056" i="13"/>
  <c r="Q4056" i="13"/>
  <c r="P4056" i="13"/>
  <c r="O4056" i="13"/>
  <c r="T3967" i="13"/>
  <c r="U3967" i="13" s="1"/>
  <c r="S3967" i="13"/>
  <c r="V3967" i="13" s="1"/>
  <c r="R3967" i="13"/>
  <c r="Q3967" i="13"/>
  <c r="P3967" i="13"/>
  <c r="O3967" i="13"/>
  <c r="T470" i="13"/>
  <c r="U470" i="13" s="1"/>
  <c r="S470" i="13"/>
  <c r="V470" i="13" s="1"/>
  <c r="R470" i="13"/>
  <c r="Q470" i="13"/>
  <c r="P470" i="13"/>
  <c r="O470" i="13"/>
  <c r="T1440" i="13"/>
  <c r="U1440" i="13" s="1"/>
  <c r="S1440" i="13"/>
  <c r="V1440" i="13" s="1"/>
  <c r="R1440" i="13"/>
  <c r="Q1440" i="13"/>
  <c r="P1440" i="13"/>
  <c r="O1440" i="13"/>
  <c r="T3729" i="13"/>
  <c r="U3729" i="13" s="1"/>
  <c r="S3729" i="13"/>
  <c r="V3729" i="13" s="1"/>
  <c r="R3729" i="13"/>
  <c r="Q3729" i="13"/>
  <c r="P3729" i="13"/>
  <c r="O3729" i="13"/>
  <c r="T1910" i="13"/>
  <c r="U1910" i="13" s="1"/>
  <c r="S1910" i="13"/>
  <c r="V1910" i="13" s="1"/>
  <c r="R1910" i="13"/>
  <c r="Q1910" i="13"/>
  <c r="P1910" i="13"/>
  <c r="O1910" i="13"/>
  <c r="T1245" i="13"/>
  <c r="U1245" i="13" s="1"/>
  <c r="S1245" i="13"/>
  <c r="V1245" i="13" s="1"/>
  <c r="R1245" i="13"/>
  <c r="Q1245" i="13"/>
  <c r="P1245" i="13"/>
  <c r="O1245" i="13"/>
  <c r="T1263" i="13"/>
  <c r="U1263" i="13" s="1"/>
  <c r="S1263" i="13"/>
  <c r="V1263" i="13" s="1"/>
  <c r="R1263" i="13"/>
  <c r="Q1263" i="13"/>
  <c r="P1263" i="13"/>
  <c r="O1263" i="13"/>
  <c r="T2654" i="13"/>
  <c r="U2654" i="13" s="1"/>
  <c r="S2654" i="13"/>
  <c r="V2654" i="13" s="1"/>
  <c r="R2654" i="13"/>
  <c r="Q2654" i="13"/>
  <c r="P2654" i="13"/>
  <c r="O2654" i="13"/>
  <c r="T1861" i="13"/>
  <c r="U1861" i="13" s="1"/>
  <c r="S1861" i="13"/>
  <c r="V1861" i="13" s="1"/>
  <c r="R1861" i="13"/>
  <c r="Q1861" i="13"/>
  <c r="P1861" i="13"/>
  <c r="O1861" i="13"/>
  <c r="T124" i="13"/>
  <c r="U124" i="13" s="1"/>
  <c r="S124" i="13"/>
  <c r="V124" i="13" s="1"/>
  <c r="R124" i="13"/>
  <c r="Q124" i="13"/>
  <c r="P124" i="13"/>
  <c r="O124" i="13"/>
  <c r="T919" i="13"/>
  <c r="U919" i="13" s="1"/>
  <c r="S919" i="13"/>
  <c r="V919" i="13" s="1"/>
  <c r="R919" i="13"/>
  <c r="Q919" i="13"/>
  <c r="P919" i="13"/>
  <c r="O919" i="13"/>
  <c r="T2139" i="13"/>
  <c r="U2139" i="13" s="1"/>
  <c r="S2139" i="13"/>
  <c r="V2139" i="13" s="1"/>
  <c r="R2139" i="13"/>
  <c r="Q2139" i="13"/>
  <c r="P2139" i="13"/>
  <c r="O2139" i="13"/>
  <c r="T2877" i="13"/>
  <c r="U2877" i="13" s="1"/>
  <c r="S2877" i="13"/>
  <c r="V2877" i="13" s="1"/>
  <c r="R2877" i="13"/>
  <c r="Q2877" i="13"/>
  <c r="P2877" i="13"/>
  <c r="O2877" i="13"/>
  <c r="T2653" i="13"/>
  <c r="U2653" i="13" s="1"/>
  <c r="S2653" i="13"/>
  <c r="V2653" i="13" s="1"/>
  <c r="R2653" i="13"/>
  <c r="Q2653" i="13"/>
  <c r="P2653" i="13"/>
  <c r="O2653" i="13"/>
  <c r="T1439" i="13"/>
  <c r="U1439" i="13" s="1"/>
  <c r="S1439" i="13"/>
  <c r="V1439" i="13" s="1"/>
  <c r="R1439" i="13"/>
  <c r="Q1439" i="13"/>
  <c r="P1439" i="13"/>
  <c r="O1439" i="13"/>
  <c r="T2138" i="13"/>
  <c r="U2138" i="13" s="1"/>
  <c r="S2138" i="13"/>
  <c r="V2138" i="13" s="1"/>
  <c r="R2138" i="13"/>
  <c r="Q2138" i="13"/>
  <c r="P2138" i="13"/>
  <c r="O2138" i="13"/>
  <c r="T918" i="13"/>
  <c r="U918" i="13" s="1"/>
  <c r="S918" i="13"/>
  <c r="V918" i="13" s="1"/>
  <c r="R918" i="13"/>
  <c r="Q918" i="13"/>
  <c r="P918" i="13"/>
  <c r="O918" i="13"/>
  <c r="T1116" i="13"/>
  <c r="U1116" i="13" s="1"/>
  <c r="S1116" i="13"/>
  <c r="V1116" i="13" s="1"/>
  <c r="R1116" i="13"/>
  <c r="Q1116" i="13"/>
  <c r="P1116" i="13"/>
  <c r="O1116" i="13"/>
  <c r="T2876" i="13"/>
  <c r="U2876" i="13" s="1"/>
  <c r="S2876" i="13"/>
  <c r="V2876" i="13" s="1"/>
  <c r="R2876" i="13"/>
  <c r="Q2876" i="13"/>
  <c r="P2876" i="13"/>
  <c r="O2876" i="13"/>
  <c r="T2137" i="13"/>
  <c r="U2137" i="13" s="1"/>
  <c r="S2137" i="13"/>
  <c r="V2137" i="13" s="1"/>
  <c r="R2137" i="13"/>
  <c r="Q2137" i="13"/>
  <c r="P2137" i="13"/>
  <c r="O2137" i="13"/>
  <c r="T2744" i="13"/>
  <c r="U2744" i="13" s="1"/>
  <c r="S2744" i="13"/>
  <c r="V2744" i="13" s="1"/>
  <c r="R2744" i="13"/>
  <c r="Q2744" i="13"/>
  <c r="P2744" i="13"/>
  <c r="O2744" i="13"/>
  <c r="T2875" i="13"/>
  <c r="U2875" i="13" s="1"/>
  <c r="S2875" i="13"/>
  <c r="V2875" i="13" s="1"/>
  <c r="R2875" i="13"/>
  <c r="Q2875" i="13"/>
  <c r="P2875" i="13"/>
  <c r="O2875" i="13"/>
  <c r="T438" i="13"/>
  <c r="U438" i="13" s="1"/>
  <c r="S438" i="13"/>
  <c r="V438" i="13" s="1"/>
  <c r="R438" i="13"/>
  <c r="Q438" i="13"/>
  <c r="P438" i="13"/>
  <c r="O438" i="13"/>
  <c r="T1187" i="13"/>
  <c r="U1187" i="13" s="1"/>
  <c r="S1187" i="13"/>
  <c r="V1187" i="13" s="1"/>
  <c r="R1187" i="13"/>
  <c r="Q1187" i="13"/>
  <c r="P1187" i="13"/>
  <c r="O1187" i="13"/>
  <c r="T4032" i="13"/>
  <c r="U4032" i="13" s="1"/>
  <c r="S4032" i="13"/>
  <c r="V4032" i="13" s="1"/>
  <c r="R4032" i="13"/>
  <c r="Q4032" i="13"/>
  <c r="P4032" i="13"/>
  <c r="O4032" i="13"/>
  <c r="T2361" i="13"/>
  <c r="U2361" i="13" s="1"/>
  <c r="S2361" i="13"/>
  <c r="V2361" i="13" s="1"/>
  <c r="R2361" i="13"/>
  <c r="Q2361" i="13"/>
  <c r="P2361" i="13"/>
  <c r="O2361" i="13"/>
  <c r="T3097" i="13"/>
  <c r="U3097" i="13" s="1"/>
  <c r="S3097" i="13"/>
  <c r="V3097" i="13" s="1"/>
  <c r="R3097" i="13"/>
  <c r="Q3097" i="13"/>
  <c r="P3097" i="13"/>
  <c r="O3097" i="13"/>
  <c r="T3582" i="13"/>
  <c r="U3582" i="13" s="1"/>
  <c r="S3582" i="13"/>
  <c r="V3582" i="13" s="1"/>
  <c r="R3582" i="13"/>
  <c r="Q3582" i="13"/>
  <c r="P3582" i="13"/>
  <c r="O3582" i="13"/>
  <c r="T523" i="13"/>
  <c r="U523" i="13" s="1"/>
  <c r="S523" i="13"/>
  <c r="V523" i="13" s="1"/>
  <c r="R523" i="13"/>
  <c r="Q523" i="13"/>
  <c r="P523" i="13"/>
  <c r="O523" i="13"/>
  <c r="T2652" i="13"/>
  <c r="U2652" i="13" s="1"/>
  <c r="S2652" i="13"/>
  <c r="V2652" i="13" s="1"/>
  <c r="R2652" i="13"/>
  <c r="Q2652" i="13"/>
  <c r="P2652" i="13"/>
  <c r="O2652" i="13"/>
  <c r="T3796" i="13"/>
  <c r="U3796" i="13" s="1"/>
  <c r="S3796" i="13"/>
  <c r="V3796" i="13" s="1"/>
  <c r="R3796" i="13"/>
  <c r="Q3796" i="13"/>
  <c r="P3796" i="13"/>
  <c r="O3796" i="13"/>
  <c r="T3581" i="13"/>
  <c r="U3581" i="13" s="1"/>
  <c r="S3581" i="13"/>
  <c r="V3581" i="13" s="1"/>
  <c r="R3581" i="13"/>
  <c r="Q3581" i="13"/>
  <c r="P3581" i="13"/>
  <c r="O3581" i="13"/>
  <c r="T1522" i="13"/>
  <c r="U1522" i="13" s="1"/>
  <c r="S1522" i="13"/>
  <c r="V1522" i="13" s="1"/>
  <c r="R1522" i="13"/>
  <c r="Q1522" i="13"/>
  <c r="P1522" i="13"/>
  <c r="O1522" i="13"/>
  <c r="T2136" i="13"/>
  <c r="U2136" i="13" s="1"/>
  <c r="S2136" i="13"/>
  <c r="V2136" i="13" s="1"/>
  <c r="R2136" i="13"/>
  <c r="Q2136" i="13"/>
  <c r="P2136" i="13"/>
  <c r="O2136" i="13"/>
  <c r="T2261" i="13"/>
  <c r="U2261" i="13" s="1"/>
  <c r="S2261" i="13"/>
  <c r="V2261" i="13" s="1"/>
  <c r="R2261" i="13"/>
  <c r="Q2261" i="13"/>
  <c r="P2261" i="13"/>
  <c r="O2261" i="13"/>
  <c r="T1640" i="13"/>
  <c r="U1640" i="13" s="1"/>
  <c r="S1640" i="13"/>
  <c r="V1640" i="13" s="1"/>
  <c r="R1640" i="13"/>
  <c r="Q1640" i="13"/>
  <c r="P1640" i="13"/>
  <c r="O1640" i="13"/>
  <c r="T3880" i="13"/>
  <c r="U3880" i="13" s="1"/>
  <c r="S3880" i="13"/>
  <c r="V3880" i="13" s="1"/>
  <c r="R3880" i="13"/>
  <c r="Q3880" i="13"/>
  <c r="P3880" i="13"/>
  <c r="O3880" i="13"/>
  <c r="T565" i="13"/>
  <c r="U565" i="13" s="1"/>
  <c r="S565" i="13"/>
  <c r="V565" i="13" s="1"/>
  <c r="R565" i="13"/>
  <c r="Q565" i="13"/>
  <c r="P565" i="13"/>
  <c r="O565" i="13"/>
  <c r="T3096" i="13"/>
  <c r="U3096" i="13" s="1"/>
  <c r="S3096" i="13"/>
  <c r="V3096" i="13" s="1"/>
  <c r="R3096" i="13"/>
  <c r="Q3096" i="13"/>
  <c r="P3096" i="13"/>
  <c r="O3096" i="13"/>
  <c r="T1639" i="13"/>
  <c r="U1639" i="13" s="1"/>
  <c r="S1639" i="13"/>
  <c r="V1639" i="13" s="1"/>
  <c r="R1639" i="13"/>
  <c r="Q1639" i="13"/>
  <c r="P1639" i="13"/>
  <c r="O1639" i="13"/>
  <c r="T1709" i="13"/>
  <c r="U1709" i="13" s="1"/>
  <c r="S1709" i="13"/>
  <c r="V1709" i="13" s="1"/>
  <c r="R1709" i="13"/>
  <c r="Q1709" i="13"/>
  <c r="P1709" i="13"/>
  <c r="O1709" i="13"/>
  <c r="T3814" i="13"/>
  <c r="U3814" i="13" s="1"/>
  <c r="S3814" i="13"/>
  <c r="V3814" i="13" s="1"/>
  <c r="R3814" i="13"/>
  <c r="Q3814" i="13"/>
  <c r="P3814" i="13"/>
  <c r="O3814" i="13"/>
  <c r="T3432" i="13"/>
  <c r="U3432" i="13" s="1"/>
  <c r="S3432" i="13"/>
  <c r="V3432" i="13" s="1"/>
  <c r="R3432" i="13"/>
  <c r="Q3432" i="13"/>
  <c r="P3432" i="13"/>
  <c r="O3432" i="13"/>
  <c r="T3313" i="13"/>
  <c r="U3313" i="13" s="1"/>
  <c r="S3313" i="13"/>
  <c r="V3313" i="13" s="1"/>
  <c r="R3313" i="13"/>
  <c r="Q3313" i="13"/>
  <c r="P3313" i="13"/>
  <c r="O3313" i="13"/>
  <c r="T3580" i="13"/>
  <c r="U3580" i="13" s="1"/>
  <c r="S3580" i="13"/>
  <c r="V3580" i="13" s="1"/>
  <c r="R3580" i="13"/>
  <c r="Q3580" i="13"/>
  <c r="P3580" i="13"/>
  <c r="O3580" i="13"/>
  <c r="T2874" i="13"/>
  <c r="U2874" i="13" s="1"/>
  <c r="S2874" i="13"/>
  <c r="V2874" i="13" s="1"/>
  <c r="R2874" i="13"/>
  <c r="Q2874" i="13"/>
  <c r="P2874" i="13"/>
  <c r="O2874" i="13"/>
  <c r="T2471" i="13"/>
  <c r="U2471" i="13" s="1"/>
  <c r="S2471" i="13"/>
  <c r="V2471" i="13" s="1"/>
  <c r="R2471" i="13"/>
  <c r="Q2471" i="13"/>
  <c r="P2471" i="13"/>
  <c r="O2471" i="13"/>
  <c r="T3095" i="13"/>
  <c r="U3095" i="13" s="1"/>
  <c r="S3095" i="13"/>
  <c r="V3095" i="13" s="1"/>
  <c r="R3095" i="13"/>
  <c r="Q3095" i="13"/>
  <c r="P3095" i="13"/>
  <c r="O3095" i="13"/>
  <c r="T3677" i="13"/>
  <c r="U3677" i="13" s="1"/>
  <c r="S3677" i="13"/>
  <c r="V3677" i="13" s="1"/>
  <c r="R3677" i="13"/>
  <c r="Q3677" i="13"/>
  <c r="P3677" i="13"/>
  <c r="O3677" i="13"/>
  <c r="T3950" i="13"/>
  <c r="U3950" i="13" s="1"/>
  <c r="S3950" i="13"/>
  <c r="V3950" i="13" s="1"/>
  <c r="R3950" i="13"/>
  <c r="Q3950" i="13"/>
  <c r="P3950" i="13"/>
  <c r="O3950" i="13"/>
  <c r="T3579" i="13"/>
  <c r="U3579" i="13" s="1"/>
  <c r="S3579" i="13"/>
  <c r="V3579" i="13" s="1"/>
  <c r="R3579" i="13"/>
  <c r="Q3579" i="13"/>
  <c r="P3579" i="13"/>
  <c r="O3579" i="13"/>
  <c r="T3696" i="13"/>
  <c r="U3696" i="13" s="1"/>
  <c r="S3696" i="13"/>
  <c r="V3696" i="13" s="1"/>
  <c r="R3696" i="13"/>
  <c r="Q3696" i="13"/>
  <c r="P3696" i="13"/>
  <c r="O3696" i="13"/>
  <c r="T2771" i="13"/>
  <c r="U2771" i="13" s="1"/>
  <c r="S2771" i="13"/>
  <c r="V2771" i="13" s="1"/>
  <c r="R2771" i="13"/>
  <c r="Q2771" i="13"/>
  <c r="P2771" i="13"/>
  <c r="O2771" i="13"/>
  <c r="T2873" i="13"/>
  <c r="U2873" i="13" s="1"/>
  <c r="S2873" i="13"/>
  <c r="V2873" i="13" s="1"/>
  <c r="R2873" i="13"/>
  <c r="Q2873" i="13"/>
  <c r="P2873" i="13"/>
  <c r="O2873" i="13"/>
  <c r="T2651" i="13"/>
  <c r="U2651" i="13" s="1"/>
  <c r="S2651" i="13"/>
  <c r="V2651" i="13" s="1"/>
  <c r="R2651" i="13"/>
  <c r="Q2651" i="13"/>
  <c r="P2651" i="13"/>
  <c r="O2651" i="13"/>
  <c r="T2650" i="13"/>
  <c r="U2650" i="13" s="1"/>
  <c r="S2650" i="13"/>
  <c r="V2650" i="13" s="1"/>
  <c r="R2650" i="13"/>
  <c r="Q2650" i="13"/>
  <c r="P2650" i="13"/>
  <c r="O2650" i="13"/>
  <c r="T2872" i="13"/>
  <c r="U2872" i="13" s="1"/>
  <c r="S2872" i="13"/>
  <c r="V2872" i="13" s="1"/>
  <c r="R2872" i="13"/>
  <c r="Q2872" i="13"/>
  <c r="P2872" i="13"/>
  <c r="O2872" i="13"/>
  <c r="T1521" i="13"/>
  <c r="U1521" i="13" s="1"/>
  <c r="S1521" i="13"/>
  <c r="V1521" i="13" s="1"/>
  <c r="R1521" i="13"/>
  <c r="Q1521" i="13"/>
  <c r="P1521" i="13"/>
  <c r="O1521" i="13"/>
  <c r="T3094" i="13"/>
  <c r="U3094" i="13" s="1"/>
  <c r="S3094" i="13"/>
  <c r="V3094" i="13" s="1"/>
  <c r="R3094" i="13"/>
  <c r="Q3094" i="13"/>
  <c r="P3094" i="13"/>
  <c r="O3094" i="13"/>
  <c r="T3093" i="13"/>
  <c r="U3093" i="13" s="1"/>
  <c r="S3093" i="13"/>
  <c r="V3093" i="13" s="1"/>
  <c r="R3093" i="13"/>
  <c r="Q3093" i="13"/>
  <c r="P3093" i="13"/>
  <c r="O3093" i="13"/>
  <c r="T2649" i="13"/>
  <c r="U2649" i="13" s="1"/>
  <c r="S2649" i="13"/>
  <c r="V2649" i="13" s="1"/>
  <c r="R2649" i="13"/>
  <c r="Q2649" i="13"/>
  <c r="P2649" i="13"/>
  <c r="O2649" i="13"/>
  <c r="T3771" i="13"/>
  <c r="U3771" i="13" s="1"/>
  <c r="S3771" i="13"/>
  <c r="V3771" i="13" s="1"/>
  <c r="R3771" i="13"/>
  <c r="Q3771" i="13"/>
  <c r="P3771" i="13"/>
  <c r="O3771" i="13"/>
  <c r="T4087" i="13"/>
  <c r="U4087" i="13" s="1"/>
  <c r="S4087" i="13"/>
  <c r="V4087" i="13" s="1"/>
  <c r="R4087" i="13"/>
  <c r="Q4087" i="13"/>
  <c r="P4087" i="13"/>
  <c r="O4087" i="13"/>
  <c r="T1860" i="13"/>
  <c r="U1860" i="13" s="1"/>
  <c r="S1860" i="13"/>
  <c r="V1860" i="13" s="1"/>
  <c r="R1860" i="13"/>
  <c r="Q1860" i="13"/>
  <c r="P1860" i="13"/>
  <c r="O1860" i="13"/>
  <c r="T3578" i="13"/>
  <c r="U3578" i="13" s="1"/>
  <c r="S3578" i="13"/>
  <c r="V3578" i="13" s="1"/>
  <c r="R3578" i="13"/>
  <c r="Q3578" i="13"/>
  <c r="P3578" i="13"/>
  <c r="O3578" i="13"/>
  <c r="T4055" i="13"/>
  <c r="U4055" i="13" s="1"/>
  <c r="S4055" i="13"/>
  <c r="V4055" i="13" s="1"/>
  <c r="R4055" i="13"/>
  <c r="Q4055" i="13"/>
  <c r="P4055" i="13"/>
  <c r="O4055" i="13"/>
  <c r="T2135" i="13"/>
  <c r="U2135" i="13" s="1"/>
  <c r="S2135" i="13"/>
  <c r="V2135" i="13" s="1"/>
  <c r="R2135" i="13"/>
  <c r="Q2135" i="13"/>
  <c r="P2135" i="13"/>
  <c r="O2135" i="13"/>
  <c r="T1438" i="13"/>
  <c r="U1438" i="13" s="1"/>
  <c r="S1438" i="13"/>
  <c r="V1438" i="13" s="1"/>
  <c r="R1438" i="13"/>
  <c r="Q1438" i="13"/>
  <c r="P1438" i="13"/>
  <c r="O1438" i="13"/>
  <c r="T3795" i="13"/>
  <c r="U3795" i="13" s="1"/>
  <c r="S3795" i="13"/>
  <c r="V3795" i="13" s="1"/>
  <c r="R3795" i="13"/>
  <c r="Q3795" i="13"/>
  <c r="P3795" i="13"/>
  <c r="O3795" i="13"/>
  <c r="T2648" i="13"/>
  <c r="U2648" i="13" s="1"/>
  <c r="S2648" i="13"/>
  <c r="V2648" i="13" s="1"/>
  <c r="R2648" i="13"/>
  <c r="Q2648" i="13"/>
  <c r="P2648" i="13"/>
  <c r="O2648" i="13"/>
  <c r="T4031" i="13"/>
  <c r="U4031" i="13" s="1"/>
  <c r="S4031" i="13"/>
  <c r="V4031" i="13" s="1"/>
  <c r="R4031" i="13"/>
  <c r="Q4031" i="13"/>
  <c r="P4031" i="13"/>
  <c r="O4031" i="13"/>
  <c r="T3312" i="13"/>
  <c r="U3312" i="13" s="1"/>
  <c r="S3312" i="13"/>
  <c r="V3312" i="13" s="1"/>
  <c r="R3312" i="13"/>
  <c r="Q3312" i="13"/>
  <c r="P3312" i="13"/>
  <c r="O3312" i="13"/>
  <c r="T2756" i="13"/>
  <c r="U2756" i="13" s="1"/>
  <c r="S2756" i="13"/>
  <c r="V2756" i="13" s="1"/>
  <c r="R2756" i="13"/>
  <c r="Q2756" i="13"/>
  <c r="P2756" i="13"/>
  <c r="O2756" i="13"/>
  <c r="T2134" i="13"/>
  <c r="U2134" i="13" s="1"/>
  <c r="S2134" i="13"/>
  <c r="V2134" i="13" s="1"/>
  <c r="R2134" i="13"/>
  <c r="Q2134" i="13"/>
  <c r="P2134" i="13"/>
  <c r="O2134" i="13"/>
  <c r="T1437" i="13"/>
  <c r="U1437" i="13" s="1"/>
  <c r="S1437" i="13"/>
  <c r="V1437" i="13" s="1"/>
  <c r="R1437" i="13"/>
  <c r="Q1437" i="13"/>
  <c r="P1437" i="13"/>
  <c r="O1437" i="13"/>
  <c r="T2871" i="13"/>
  <c r="U2871" i="13" s="1"/>
  <c r="S2871" i="13"/>
  <c r="V2871" i="13" s="1"/>
  <c r="R2871" i="13"/>
  <c r="Q2871" i="13"/>
  <c r="P2871" i="13"/>
  <c r="O2871" i="13"/>
  <c r="T2870" i="13"/>
  <c r="U2870" i="13" s="1"/>
  <c r="S2870" i="13"/>
  <c r="V2870" i="13" s="1"/>
  <c r="R2870" i="13"/>
  <c r="Q2870" i="13"/>
  <c r="P2870" i="13"/>
  <c r="O2870" i="13"/>
  <c r="T2260" i="13"/>
  <c r="U2260" i="13" s="1"/>
  <c r="S2260" i="13"/>
  <c r="V2260" i="13" s="1"/>
  <c r="R2260" i="13"/>
  <c r="Q2260" i="13"/>
  <c r="P2260" i="13"/>
  <c r="O2260" i="13"/>
  <c r="T2133" i="13"/>
  <c r="U2133" i="13" s="1"/>
  <c r="S2133" i="13"/>
  <c r="V2133" i="13" s="1"/>
  <c r="R2133" i="13"/>
  <c r="Q2133" i="13"/>
  <c r="P2133" i="13"/>
  <c r="O2133" i="13"/>
  <c r="T2647" i="13"/>
  <c r="U2647" i="13" s="1"/>
  <c r="S2647" i="13"/>
  <c r="V2647" i="13" s="1"/>
  <c r="R2647" i="13"/>
  <c r="Q2647" i="13"/>
  <c r="P2647" i="13"/>
  <c r="O2647" i="13"/>
  <c r="T3966" i="13"/>
  <c r="U3966" i="13" s="1"/>
  <c r="S3966" i="13"/>
  <c r="V3966" i="13" s="1"/>
  <c r="R3966" i="13"/>
  <c r="Q3966" i="13"/>
  <c r="P3966" i="13"/>
  <c r="O3966" i="13"/>
  <c r="T3577" i="13"/>
  <c r="U3577" i="13" s="1"/>
  <c r="S3577" i="13"/>
  <c r="V3577" i="13" s="1"/>
  <c r="R3577" i="13"/>
  <c r="Q3577" i="13"/>
  <c r="P3577" i="13"/>
  <c r="O3577" i="13"/>
  <c r="T1436" i="13"/>
  <c r="U1436" i="13" s="1"/>
  <c r="S1436" i="13"/>
  <c r="V1436" i="13" s="1"/>
  <c r="R1436" i="13"/>
  <c r="Q1436" i="13"/>
  <c r="P1436" i="13"/>
  <c r="O1436" i="13"/>
  <c r="T2646" i="13"/>
  <c r="U2646" i="13" s="1"/>
  <c r="S2646" i="13"/>
  <c r="V2646" i="13" s="1"/>
  <c r="R2646" i="13"/>
  <c r="Q2646" i="13"/>
  <c r="P2646" i="13"/>
  <c r="O2646" i="13"/>
  <c r="T3879" i="13"/>
  <c r="U3879" i="13" s="1"/>
  <c r="S3879" i="13"/>
  <c r="V3879" i="13" s="1"/>
  <c r="R3879" i="13"/>
  <c r="Q3879" i="13"/>
  <c r="P3879" i="13"/>
  <c r="O3879" i="13"/>
  <c r="T3576" i="13"/>
  <c r="U3576" i="13" s="1"/>
  <c r="S3576" i="13"/>
  <c r="V3576" i="13" s="1"/>
  <c r="R3576" i="13"/>
  <c r="Q3576" i="13"/>
  <c r="P3576" i="13"/>
  <c r="O3576" i="13"/>
  <c r="T2132" i="13"/>
  <c r="U2132" i="13" s="1"/>
  <c r="S2132" i="13"/>
  <c r="V2132" i="13" s="1"/>
  <c r="R2132" i="13"/>
  <c r="Q2132" i="13"/>
  <c r="P2132" i="13"/>
  <c r="O2132" i="13"/>
  <c r="T2131" i="13"/>
  <c r="U2131" i="13" s="1"/>
  <c r="S2131" i="13"/>
  <c r="V2131" i="13" s="1"/>
  <c r="R2131" i="13"/>
  <c r="Q2131" i="13"/>
  <c r="P2131" i="13"/>
  <c r="O2131" i="13"/>
  <c r="T1638" i="13"/>
  <c r="U1638" i="13" s="1"/>
  <c r="S1638" i="13"/>
  <c r="V1638" i="13" s="1"/>
  <c r="R1638" i="13"/>
  <c r="Q1638" i="13"/>
  <c r="P1638" i="13"/>
  <c r="O1638" i="13"/>
  <c r="T3695" i="13"/>
  <c r="U3695" i="13" s="1"/>
  <c r="S3695" i="13"/>
  <c r="V3695" i="13" s="1"/>
  <c r="R3695" i="13"/>
  <c r="Q3695" i="13"/>
  <c r="P3695" i="13"/>
  <c r="O3695" i="13"/>
  <c r="T3749" i="13"/>
  <c r="U3749" i="13" s="1"/>
  <c r="S3749" i="13"/>
  <c r="V3749" i="13" s="1"/>
  <c r="R3749" i="13"/>
  <c r="Q3749" i="13"/>
  <c r="P3749" i="13"/>
  <c r="O3749" i="13"/>
  <c r="T4099" i="13"/>
  <c r="U4099" i="13" s="1"/>
  <c r="S4099" i="13"/>
  <c r="V4099" i="13" s="1"/>
  <c r="R4099" i="13"/>
  <c r="Q4099" i="13"/>
  <c r="P4099" i="13"/>
  <c r="O4099" i="13"/>
  <c r="T1435" i="13"/>
  <c r="U1435" i="13" s="1"/>
  <c r="S1435" i="13"/>
  <c r="V1435" i="13" s="1"/>
  <c r="R1435" i="13"/>
  <c r="Q1435" i="13"/>
  <c r="P1435" i="13"/>
  <c r="O1435" i="13"/>
  <c r="T3092" i="13"/>
  <c r="U3092" i="13" s="1"/>
  <c r="S3092" i="13"/>
  <c r="V3092" i="13" s="1"/>
  <c r="R3092" i="13"/>
  <c r="Q3092" i="13"/>
  <c r="P3092" i="13"/>
  <c r="O3092" i="13"/>
  <c r="T3091" i="13"/>
  <c r="U3091" i="13" s="1"/>
  <c r="S3091" i="13"/>
  <c r="V3091" i="13" s="1"/>
  <c r="R3091" i="13"/>
  <c r="Q3091" i="13"/>
  <c r="P3091" i="13"/>
  <c r="O3091" i="13"/>
  <c r="T2645" i="13"/>
  <c r="U2645" i="13" s="1"/>
  <c r="S2645" i="13"/>
  <c r="V2645" i="13" s="1"/>
  <c r="R2645" i="13"/>
  <c r="Q2645" i="13"/>
  <c r="P2645" i="13"/>
  <c r="O2645" i="13"/>
  <c r="T2644" i="13"/>
  <c r="U2644" i="13" s="1"/>
  <c r="S2644" i="13"/>
  <c r="V2644" i="13" s="1"/>
  <c r="R2644" i="13"/>
  <c r="Q2644" i="13"/>
  <c r="P2644" i="13"/>
  <c r="O2644" i="13"/>
  <c r="T3090" i="13"/>
  <c r="U3090" i="13" s="1"/>
  <c r="S3090" i="13"/>
  <c r="V3090" i="13" s="1"/>
  <c r="R3090" i="13"/>
  <c r="Q3090" i="13"/>
  <c r="P3090" i="13"/>
  <c r="O3090" i="13"/>
  <c r="T3575" i="13"/>
  <c r="U3575" i="13" s="1"/>
  <c r="S3575" i="13"/>
  <c r="V3575" i="13" s="1"/>
  <c r="R3575" i="13"/>
  <c r="Q3575" i="13"/>
  <c r="P3575" i="13"/>
  <c r="O3575" i="13"/>
  <c r="T2869" i="13"/>
  <c r="U2869" i="13" s="1"/>
  <c r="S2869" i="13"/>
  <c r="V2869" i="13" s="1"/>
  <c r="R2869" i="13"/>
  <c r="Q2869" i="13"/>
  <c r="P2869" i="13"/>
  <c r="O2869" i="13"/>
  <c r="T2130" i="13"/>
  <c r="U2130" i="13" s="1"/>
  <c r="S2130" i="13"/>
  <c r="V2130" i="13" s="1"/>
  <c r="R2130" i="13"/>
  <c r="Q2130" i="13"/>
  <c r="P2130" i="13"/>
  <c r="O2130" i="13"/>
  <c r="T1859" i="13"/>
  <c r="U1859" i="13" s="1"/>
  <c r="S1859" i="13"/>
  <c r="V1859" i="13" s="1"/>
  <c r="R1859" i="13"/>
  <c r="Q1859" i="13"/>
  <c r="P1859" i="13"/>
  <c r="O1859" i="13"/>
  <c r="T3574" i="13"/>
  <c r="U3574" i="13" s="1"/>
  <c r="S3574" i="13"/>
  <c r="V3574" i="13" s="1"/>
  <c r="R3574" i="13"/>
  <c r="Q3574" i="13"/>
  <c r="P3574" i="13"/>
  <c r="O3574" i="13"/>
  <c r="T3573" i="13"/>
  <c r="U3573" i="13" s="1"/>
  <c r="S3573" i="13"/>
  <c r="V3573" i="13" s="1"/>
  <c r="R3573" i="13"/>
  <c r="Q3573" i="13"/>
  <c r="P3573" i="13"/>
  <c r="O3573" i="13"/>
  <c r="T3398" i="13"/>
  <c r="U3398" i="13" s="1"/>
  <c r="S3398" i="13"/>
  <c r="V3398" i="13" s="1"/>
  <c r="R3398" i="13"/>
  <c r="Q3398" i="13"/>
  <c r="P3398" i="13"/>
  <c r="O3398" i="13"/>
  <c r="T211" i="13"/>
  <c r="U211" i="13" s="1"/>
  <c r="S211" i="13"/>
  <c r="V211" i="13" s="1"/>
  <c r="R211" i="13"/>
  <c r="Q211" i="13"/>
  <c r="P211" i="13"/>
  <c r="O211" i="13"/>
  <c r="T2868" i="13"/>
  <c r="U2868" i="13" s="1"/>
  <c r="S2868" i="13"/>
  <c r="V2868" i="13" s="1"/>
  <c r="R2868" i="13"/>
  <c r="Q2868" i="13"/>
  <c r="P2868" i="13"/>
  <c r="O2868" i="13"/>
  <c r="T1909" i="13"/>
  <c r="U1909" i="13" s="1"/>
  <c r="S1909" i="13"/>
  <c r="V1909" i="13" s="1"/>
  <c r="R1909" i="13"/>
  <c r="Q1909" i="13"/>
  <c r="P1909" i="13"/>
  <c r="O1909" i="13"/>
  <c r="T2643" i="13"/>
  <c r="U2643" i="13" s="1"/>
  <c r="S2643" i="13"/>
  <c r="V2643" i="13" s="1"/>
  <c r="R2643" i="13"/>
  <c r="Q2643" i="13"/>
  <c r="P2643" i="13"/>
  <c r="O2643" i="13"/>
  <c r="T826" i="13"/>
  <c r="U826" i="13" s="1"/>
  <c r="S826" i="13"/>
  <c r="V826" i="13" s="1"/>
  <c r="R826" i="13"/>
  <c r="Q826" i="13"/>
  <c r="P826" i="13"/>
  <c r="O826" i="13"/>
  <c r="T2129" i="13"/>
  <c r="U2129" i="13" s="1"/>
  <c r="S2129" i="13"/>
  <c r="V2129" i="13" s="1"/>
  <c r="R2129" i="13"/>
  <c r="Q2129" i="13"/>
  <c r="P2129" i="13"/>
  <c r="O2129" i="13"/>
  <c r="T2360" i="13"/>
  <c r="U2360" i="13" s="1"/>
  <c r="S2360" i="13"/>
  <c r="V2360" i="13" s="1"/>
  <c r="R2360" i="13"/>
  <c r="Q2360" i="13"/>
  <c r="P2360" i="13"/>
  <c r="O2360" i="13"/>
  <c r="T3819" i="13"/>
  <c r="U3819" i="13" s="1"/>
  <c r="S3819" i="13"/>
  <c r="V3819" i="13" s="1"/>
  <c r="R3819" i="13"/>
  <c r="Q3819" i="13"/>
  <c r="P3819" i="13"/>
  <c r="O3819" i="13"/>
  <c r="T1637" i="13"/>
  <c r="U1637" i="13" s="1"/>
  <c r="S1637" i="13"/>
  <c r="V1637" i="13" s="1"/>
  <c r="R1637" i="13"/>
  <c r="Q1637" i="13"/>
  <c r="P1637" i="13"/>
  <c r="O1637" i="13"/>
  <c r="T942" i="13"/>
  <c r="U942" i="13" s="1"/>
  <c r="S942" i="13"/>
  <c r="V942" i="13" s="1"/>
  <c r="R942" i="13"/>
  <c r="Q942" i="13"/>
  <c r="P942" i="13"/>
  <c r="O942" i="13"/>
  <c r="T917" i="13"/>
  <c r="U917" i="13" s="1"/>
  <c r="S917" i="13"/>
  <c r="V917" i="13" s="1"/>
  <c r="R917" i="13"/>
  <c r="Q917" i="13"/>
  <c r="P917" i="13"/>
  <c r="O917" i="13"/>
  <c r="T3694" i="13"/>
  <c r="U3694" i="13" s="1"/>
  <c r="S3694" i="13"/>
  <c r="V3694" i="13" s="1"/>
  <c r="R3694" i="13"/>
  <c r="Q3694" i="13"/>
  <c r="P3694" i="13"/>
  <c r="O3694" i="13"/>
  <c r="T1749" i="13"/>
  <c r="U1749" i="13" s="1"/>
  <c r="S1749" i="13"/>
  <c r="V1749" i="13" s="1"/>
  <c r="R1749" i="13"/>
  <c r="Q1749" i="13"/>
  <c r="P1749" i="13"/>
  <c r="O1749" i="13"/>
  <c r="T2359" i="13"/>
  <c r="U2359" i="13" s="1"/>
  <c r="S2359" i="13"/>
  <c r="V2359" i="13" s="1"/>
  <c r="R2359" i="13"/>
  <c r="Q2359" i="13"/>
  <c r="P2359" i="13"/>
  <c r="O2359" i="13"/>
  <c r="T2128" i="13"/>
  <c r="U2128" i="13" s="1"/>
  <c r="S2128" i="13"/>
  <c r="V2128" i="13" s="1"/>
  <c r="R2128" i="13"/>
  <c r="Q2128" i="13"/>
  <c r="P2128" i="13"/>
  <c r="O2128" i="13"/>
  <c r="T2358" i="13"/>
  <c r="U2358" i="13" s="1"/>
  <c r="S2358" i="13"/>
  <c r="V2358" i="13" s="1"/>
  <c r="R2358" i="13"/>
  <c r="Q2358" i="13"/>
  <c r="P2358" i="13"/>
  <c r="O2358" i="13"/>
  <c r="T2357" i="13"/>
  <c r="U2357" i="13" s="1"/>
  <c r="S2357" i="13"/>
  <c r="V2357" i="13" s="1"/>
  <c r="R2357" i="13"/>
  <c r="Q2357" i="13"/>
  <c r="P2357" i="13"/>
  <c r="O2357" i="13"/>
  <c r="T516" i="13"/>
  <c r="U516" i="13" s="1"/>
  <c r="S516" i="13"/>
  <c r="V516" i="13" s="1"/>
  <c r="R516" i="13"/>
  <c r="Q516" i="13"/>
  <c r="P516" i="13"/>
  <c r="O516" i="13"/>
  <c r="T2529" i="13"/>
  <c r="U2529" i="13" s="1"/>
  <c r="S2529" i="13"/>
  <c r="V2529" i="13" s="1"/>
  <c r="R2529" i="13"/>
  <c r="Q2529" i="13"/>
  <c r="P2529" i="13"/>
  <c r="O2529" i="13"/>
  <c r="T2127" i="13"/>
  <c r="U2127" i="13" s="1"/>
  <c r="S2127" i="13"/>
  <c r="V2127" i="13" s="1"/>
  <c r="R2127" i="13"/>
  <c r="Q2127" i="13"/>
  <c r="P2127" i="13"/>
  <c r="O2127" i="13"/>
  <c r="T2126" i="13"/>
  <c r="U2126" i="13" s="1"/>
  <c r="S2126" i="13"/>
  <c r="V2126" i="13" s="1"/>
  <c r="R2126" i="13"/>
  <c r="Q2126" i="13"/>
  <c r="P2126" i="13"/>
  <c r="O2126" i="13"/>
  <c r="T3572" i="13"/>
  <c r="U3572" i="13" s="1"/>
  <c r="S3572" i="13"/>
  <c r="V3572" i="13" s="1"/>
  <c r="R3572" i="13"/>
  <c r="Q3572" i="13"/>
  <c r="P3572" i="13"/>
  <c r="O3572" i="13"/>
  <c r="T3089" i="13"/>
  <c r="U3089" i="13" s="1"/>
  <c r="S3089" i="13"/>
  <c r="V3089" i="13" s="1"/>
  <c r="R3089" i="13"/>
  <c r="Q3089" i="13"/>
  <c r="P3089" i="13"/>
  <c r="O3089" i="13"/>
  <c r="T3311" i="13"/>
  <c r="U3311" i="13" s="1"/>
  <c r="S3311" i="13"/>
  <c r="V3311" i="13" s="1"/>
  <c r="R3311" i="13"/>
  <c r="Q3311" i="13"/>
  <c r="P3311" i="13"/>
  <c r="O3311" i="13"/>
  <c r="T1434" i="13"/>
  <c r="U1434" i="13" s="1"/>
  <c r="S1434" i="13"/>
  <c r="V1434" i="13" s="1"/>
  <c r="R1434" i="13"/>
  <c r="Q1434" i="13"/>
  <c r="P1434" i="13"/>
  <c r="O1434" i="13"/>
  <c r="T3878" i="13"/>
  <c r="U3878" i="13" s="1"/>
  <c r="S3878" i="13"/>
  <c r="V3878" i="13" s="1"/>
  <c r="R3878" i="13"/>
  <c r="Q3878" i="13"/>
  <c r="P3878" i="13"/>
  <c r="O3878" i="13"/>
  <c r="T1433" i="13"/>
  <c r="U1433" i="13" s="1"/>
  <c r="S1433" i="13"/>
  <c r="V1433" i="13" s="1"/>
  <c r="R1433" i="13"/>
  <c r="Q1433" i="13"/>
  <c r="P1433" i="13"/>
  <c r="O1433" i="13"/>
  <c r="T3088" i="13"/>
  <c r="U3088" i="13" s="1"/>
  <c r="S3088" i="13"/>
  <c r="V3088" i="13" s="1"/>
  <c r="R3088" i="13"/>
  <c r="Q3088" i="13"/>
  <c r="P3088" i="13"/>
  <c r="O3088" i="13"/>
  <c r="T2237" i="13"/>
  <c r="U2237" i="13" s="1"/>
  <c r="S2237" i="13"/>
  <c r="V2237" i="13" s="1"/>
  <c r="R2237" i="13"/>
  <c r="Q2237" i="13"/>
  <c r="P2237" i="13"/>
  <c r="O2237" i="13"/>
  <c r="T2523" i="13"/>
  <c r="U2523" i="13" s="1"/>
  <c r="S2523" i="13"/>
  <c r="V2523" i="13" s="1"/>
  <c r="R2523" i="13"/>
  <c r="Q2523" i="13"/>
  <c r="P2523" i="13"/>
  <c r="O2523" i="13"/>
  <c r="T3187" i="13"/>
  <c r="U3187" i="13" s="1"/>
  <c r="S3187" i="13"/>
  <c r="V3187" i="13" s="1"/>
  <c r="R3187" i="13"/>
  <c r="Q3187" i="13"/>
  <c r="P3187" i="13"/>
  <c r="O3187" i="13"/>
  <c r="T1432" i="13"/>
  <c r="U1432" i="13" s="1"/>
  <c r="S1432" i="13"/>
  <c r="V1432" i="13" s="1"/>
  <c r="R1432" i="13"/>
  <c r="Q1432" i="13"/>
  <c r="P1432" i="13"/>
  <c r="O1432" i="13"/>
  <c r="T2125" i="13"/>
  <c r="U2125" i="13" s="1"/>
  <c r="S2125" i="13"/>
  <c r="V2125" i="13" s="1"/>
  <c r="R2125" i="13"/>
  <c r="Q2125" i="13"/>
  <c r="P2125" i="13"/>
  <c r="O2125" i="13"/>
  <c r="T3877" i="13"/>
  <c r="U3877" i="13" s="1"/>
  <c r="S3877" i="13"/>
  <c r="V3877" i="13" s="1"/>
  <c r="R3877" i="13"/>
  <c r="Q3877" i="13"/>
  <c r="P3877" i="13"/>
  <c r="O3877" i="13"/>
  <c r="T2642" i="13"/>
  <c r="U2642" i="13" s="1"/>
  <c r="S2642" i="13"/>
  <c r="V2642" i="13" s="1"/>
  <c r="R2642" i="13"/>
  <c r="Q2642" i="13"/>
  <c r="P2642" i="13"/>
  <c r="O2642" i="13"/>
  <c r="T1636" i="13"/>
  <c r="U1636" i="13" s="1"/>
  <c r="S1636" i="13"/>
  <c r="V1636" i="13" s="1"/>
  <c r="R1636" i="13"/>
  <c r="Q1636" i="13"/>
  <c r="P1636" i="13"/>
  <c r="O1636" i="13"/>
  <c r="T1014" i="13"/>
  <c r="U1014" i="13" s="1"/>
  <c r="S1014" i="13"/>
  <c r="V1014" i="13" s="1"/>
  <c r="R1014" i="13"/>
  <c r="Q1014" i="13"/>
  <c r="P1014" i="13"/>
  <c r="O1014" i="13"/>
  <c r="T1880" i="13"/>
  <c r="U1880" i="13" s="1"/>
  <c r="S1880" i="13"/>
  <c r="V1880" i="13" s="1"/>
  <c r="R1880" i="13"/>
  <c r="Q1880" i="13"/>
  <c r="P1880" i="13"/>
  <c r="O1880" i="13"/>
  <c r="T2867" i="13"/>
  <c r="U2867" i="13" s="1"/>
  <c r="S2867" i="13"/>
  <c r="V2867" i="13" s="1"/>
  <c r="R2867" i="13"/>
  <c r="Q2867" i="13"/>
  <c r="P2867" i="13"/>
  <c r="O2867" i="13"/>
  <c r="T1635" i="13"/>
  <c r="U1635" i="13" s="1"/>
  <c r="S1635" i="13"/>
  <c r="V1635" i="13" s="1"/>
  <c r="R1635" i="13"/>
  <c r="Q1635" i="13"/>
  <c r="P1635" i="13"/>
  <c r="O1635" i="13"/>
  <c r="T4004" i="13"/>
  <c r="U4004" i="13" s="1"/>
  <c r="S4004" i="13"/>
  <c r="V4004" i="13" s="1"/>
  <c r="R4004" i="13"/>
  <c r="Q4004" i="13"/>
  <c r="P4004" i="13"/>
  <c r="O4004" i="13"/>
  <c r="T3458" i="13"/>
  <c r="U3458" i="13" s="1"/>
  <c r="S3458" i="13"/>
  <c r="V3458" i="13" s="1"/>
  <c r="R3458" i="13"/>
  <c r="Q3458" i="13"/>
  <c r="P3458" i="13"/>
  <c r="O3458" i="13"/>
  <c r="T2124" i="13"/>
  <c r="U2124" i="13" s="1"/>
  <c r="S2124" i="13"/>
  <c r="V2124" i="13" s="1"/>
  <c r="R2124" i="13"/>
  <c r="Q2124" i="13"/>
  <c r="P2124" i="13"/>
  <c r="O2124" i="13"/>
  <c r="T640" i="13"/>
  <c r="U640" i="13" s="1"/>
  <c r="S640" i="13"/>
  <c r="V640" i="13" s="1"/>
  <c r="R640" i="13"/>
  <c r="Q640" i="13"/>
  <c r="P640" i="13"/>
  <c r="O640" i="13"/>
  <c r="T1634" i="13"/>
  <c r="U1634" i="13" s="1"/>
  <c r="S1634" i="13"/>
  <c r="V1634" i="13" s="1"/>
  <c r="R1634" i="13"/>
  <c r="Q1634" i="13"/>
  <c r="P1634" i="13"/>
  <c r="O1634" i="13"/>
  <c r="T3728" i="13"/>
  <c r="U3728" i="13" s="1"/>
  <c r="S3728" i="13"/>
  <c r="V3728" i="13" s="1"/>
  <c r="R3728" i="13"/>
  <c r="Q3728" i="13"/>
  <c r="P3728" i="13"/>
  <c r="O3728" i="13"/>
  <c r="T4114" i="13"/>
  <c r="U4114" i="13" s="1"/>
  <c r="S4114" i="13"/>
  <c r="V4114" i="13" s="1"/>
  <c r="R4114" i="13"/>
  <c r="Q4114" i="13"/>
  <c r="P4114" i="13"/>
  <c r="O4114" i="13"/>
  <c r="T437" i="13"/>
  <c r="U437" i="13" s="1"/>
  <c r="S437" i="13"/>
  <c r="V437" i="13" s="1"/>
  <c r="R437" i="13"/>
  <c r="Q437" i="13"/>
  <c r="P437" i="13"/>
  <c r="O437" i="13"/>
  <c r="T1244" i="13"/>
  <c r="U1244" i="13" s="1"/>
  <c r="S1244" i="13"/>
  <c r="V1244" i="13" s="1"/>
  <c r="R1244" i="13"/>
  <c r="Q1244" i="13"/>
  <c r="P1244" i="13"/>
  <c r="O1244" i="13"/>
  <c r="T639" i="13"/>
  <c r="U639" i="13" s="1"/>
  <c r="S639" i="13"/>
  <c r="V639" i="13" s="1"/>
  <c r="R639" i="13"/>
  <c r="Q639" i="13"/>
  <c r="P639" i="13"/>
  <c r="O639" i="13"/>
  <c r="T671" i="13"/>
  <c r="U671" i="13" s="1"/>
  <c r="S671" i="13"/>
  <c r="V671" i="13" s="1"/>
  <c r="R671" i="13"/>
  <c r="Q671" i="13"/>
  <c r="P671" i="13"/>
  <c r="O671" i="13"/>
  <c r="T1708" i="13"/>
  <c r="U1708" i="13" s="1"/>
  <c r="S1708" i="13"/>
  <c r="V1708" i="13" s="1"/>
  <c r="R1708" i="13"/>
  <c r="Q1708" i="13"/>
  <c r="P1708" i="13"/>
  <c r="O1708" i="13"/>
  <c r="T1115" i="13"/>
  <c r="U1115" i="13" s="1"/>
  <c r="S1115" i="13"/>
  <c r="V1115" i="13" s="1"/>
  <c r="R1115" i="13"/>
  <c r="Q1115" i="13"/>
  <c r="P1115" i="13"/>
  <c r="O1115" i="13"/>
  <c r="T1431" i="13"/>
  <c r="U1431" i="13" s="1"/>
  <c r="S1431" i="13"/>
  <c r="V1431" i="13" s="1"/>
  <c r="R1431" i="13"/>
  <c r="Q1431" i="13"/>
  <c r="P1431" i="13"/>
  <c r="O1431" i="13"/>
  <c r="T210" i="13"/>
  <c r="U210" i="13" s="1"/>
  <c r="S210" i="13"/>
  <c r="V210" i="13" s="1"/>
  <c r="R210" i="13"/>
  <c r="Q210" i="13"/>
  <c r="P210" i="13"/>
  <c r="O210" i="13"/>
  <c r="T509" i="13"/>
  <c r="U509" i="13" s="1"/>
  <c r="S509" i="13"/>
  <c r="V509" i="13" s="1"/>
  <c r="R509" i="13"/>
  <c r="Q509" i="13"/>
  <c r="P509" i="13"/>
  <c r="O509" i="13"/>
  <c r="T2934" i="13"/>
  <c r="U2934" i="13" s="1"/>
  <c r="S2934" i="13"/>
  <c r="V2934" i="13" s="1"/>
  <c r="R2934" i="13"/>
  <c r="Q2934" i="13"/>
  <c r="P2934" i="13"/>
  <c r="O2934" i="13"/>
  <c r="T1243" i="13"/>
  <c r="U1243" i="13" s="1"/>
  <c r="S1243" i="13"/>
  <c r="V1243" i="13" s="1"/>
  <c r="R1243" i="13"/>
  <c r="Q1243" i="13"/>
  <c r="P1243" i="13"/>
  <c r="O1243" i="13"/>
  <c r="T2123" i="13"/>
  <c r="U2123" i="13" s="1"/>
  <c r="S2123" i="13"/>
  <c r="V2123" i="13" s="1"/>
  <c r="R2123" i="13"/>
  <c r="Q2123" i="13"/>
  <c r="P2123" i="13"/>
  <c r="O2123" i="13"/>
  <c r="T3727" i="13"/>
  <c r="U3727" i="13" s="1"/>
  <c r="S3727" i="13"/>
  <c r="V3727" i="13" s="1"/>
  <c r="R3727" i="13"/>
  <c r="Q3727" i="13"/>
  <c r="P3727" i="13"/>
  <c r="O3727" i="13"/>
  <c r="T769" i="13"/>
  <c r="U769" i="13" s="1"/>
  <c r="S769" i="13"/>
  <c r="V769" i="13" s="1"/>
  <c r="R769" i="13"/>
  <c r="Q769" i="13"/>
  <c r="P769" i="13"/>
  <c r="O769" i="13"/>
  <c r="T1858" i="13"/>
  <c r="U1858" i="13" s="1"/>
  <c r="S1858" i="13"/>
  <c r="V1858" i="13" s="1"/>
  <c r="R1858" i="13"/>
  <c r="Q1858" i="13"/>
  <c r="P1858" i="13"/>
  <c r="O1858" i="13"/>
  <c r="T979" i="13"/>
  <c r="U979" i="13" s="1"/>
  <c r="S979" i="13"/>
  <c r="V979" i="13" s="1"/>
  <c r="R979" i="13"/>
  <c r="Q979" i="13"/>
  <c r="P979" i="13"/>
  <c r="O979" i="13"/>
  <c r="T768" i="13"/>
  <c r="U768" i="13" s="1"/>
  <c r="S768" i="13"/>
  <c r="V768" i="13" s="1"/>
  <c r="R768" i="13"/>
  <c r="Q768" i="13"/>
  <c r="P768" i="13"/>
  <c r="O768" i="13"/>
  <c r="T1430" i="13"/>
  <c r="U1430" i="13" s="1"/>
  <c r="S1430" i="13"/>
  <c r="V1430" i="13" s="1"/>
  <c r="R1430" i="13"/>
  <c r="Q1430" i="13"/>
  <c r="P1430" i="13"/>
  <c r="O1430" i="13"/>
  <c r="T1242" i="13"/>
  <c r="U1242" i="13" s="1"/>
  <c r="S1242" i="13"/>
  <c r="V1242" i="13" s="1"/>
  <c r="R1242" i="13"/>
  <c r="Q1242" i="13"/>
  <c r="P1242" i="13"/>
  <c r="O1242" i="13"/>
  <c r="T767" i="13"/>
  <c r="U767" i="13" s="1"/>
  <c r="S767" i="13"/>
  <c r="V767" i="13" s="1"/>
  <c r="R767" i="13"/>
  <c r="Q767" i="13"/>
  <c r="P767" i="13"/>
  <c r="O767" i="13"/>
  <c r="T123" i="13"/>
  <c r="U123" i="13" s="1"/>
  <c r="S123" i="13"/>
  <c r="V123" i="13" s="1"/>
  <c r="R123" i="13"/>
  <c r="Q123" i="13"/>
  <c r="P123" i="13"/>
  <c r="O123" i="13"/>
  <c r="T1908" i="13"/>
  <c r="U1908" i="13" s="1"/>
  <c r="S1908" i="13"/>
  <c r="V1908" i="13" s="1"/>
  <c r="R1908" i="13"/>
  <c r="Q1908" i="13"/>
  <c r="P1908" i="13"/>
  <c r="O1908" i="13"/>
  <c r="T2399" i="13"/>
  <c r="U2399" i="13" s="1"/>
  <c r="S2399" i="13"/>
  <c r="V2399" i="13" s="1"/>
  <c r="R2399" i="13"/>
  <c r="Q2399" i="13"/>
  <c r="P2399" i="13"/>
  <c r="O2399" i="13"/>
  <c r="T321" i="13"/>
  <c r="U321" i="13" s="1"/>
  <c r="S321" i="13"/>
  <c r="V321" i="13" s="1"/>
  <c r="R321" i="13"/>
  <c r="Q321" i="13"/>
  <c r="P321" i="13"/>
  <c r="O321" i="13"/>
  <c r="T436" i="13"/>
  <c r="U436" i="13" s="1"/>
  <c r="S436" i="13"/>
  <c r="V436" i="13" s="1"/>
  <c r="R436" i="13"/>
  <c r="Q436" i="13"/>
  <c r="P436" i="13"/>
  <c r="O436" i="13"/>
  <c r="T916" i="13"/>
  <c r="U916" i="13" s="1"/>
  <c r="S916" i="13"/>
  <c r="V916" i="13" s="1"/>
  <c r="R916" i="13"/>
  <c r="Q916" i="13"/>
  <c r="P916" i="13"/>
  <c r="O916" i="13"/>
  <c r="T1633" i="13"/>
  <c r="U1633" i="13" s="1"/>
  <c r="S1633" i="13"/>
  <c r="V1633" i="13" s="1"/>
  <c r="R1633" i="13"/>
  <c r="Q1633" i="13"/>
  <c r="P1633" i="13"/>
  <c r="O1633" i="13"/>
  <c r="T564" i="13"/>
  <c r="U564" i="13" s="1"/>
  <c r="S564" i="13"/>
  <c r="V564" i="13" s="1"/>
  <c r="R564" i="13"/>
  <c r="Q564" i="13"/>
  <c r="P564" i="13"/>
  <c r="O564" i="13"/>
  <c r="T1002" i="13"/>
  <c r="U1002" i="13" s="1"/>
  <c r="S1002" i="13"/>
  <c r="V1002" i="13" s="1"/>
  <c r="R1002" i="13"/>
  <c r="Q1002" i="13"/>
  <c r="P1002" i="13"/>
  <c r="O1002" i="13"/>
  <c r="T950" i="13"/>
  <c r="U950" i="13" s="1"/>
  <c r="S950" i="13"/>
  <c r="V950" i="13" s="1"/>
  <c r="R950" i="13"/>
  <c r="Q950" i="13"/>
  <c r="P950" i="13"/>
  <c r="O950" i="13"/>
  <c r="T508" i="13"/>
  <c r="U508" i="13" s="1"/>
  <c r="S508" i="13"/>
  <c r="V508" i="13" s="1"/>
  <c r="R508" i="13"/>
  <c r="Q508" i="13"/>
  <c r="P508" i="13"/>
  <c r="O508" i="13"/>
  <c r="T1429" i="13"/>
  <c r="U1429" i="13" s="1"/>
  <c r="S1429" i="13"/>
  <c r="V1429" i="13" s="1"/>
  <c r="R1429" i="13"/>
  <c r="Q1429" i="13"/>
  <c r="P1429" i="13"/>
  <c r="O1429" i="13"/>
  <c r="T2505" i="13"/>
  <c r="U2505" i="13" s="1"/>
  <c r="S2505" i="13"/>
  <c r="V2505" i="13" s="1"/>
  <c r="R2505" i="13"/>
  <c r="Q2505" i="13"/>
  <c r="P2505" i="13"/>
  <c r="O2505" i="13"/>
  <c r="T1510" i="13"/>
  <c r="U1510" i="13" s="1"/>
  <c r="S1510" i="13"/>
  <c r="V1510" i="13" s="1"/>
  <c r="R1510" i="13"/>
  <c r="Q1510" i="13"/>
  <c r="P1510" i="13"/>
  <c r="O1510" i="13"/>
  <c r="T4112" i="13"/>
  <c r="U4112" i="13" s="1"/>
  <c r="S4112" i="13"/>
  <c r="V4112" i="13" s="1"/>
  <c r="R4112" i="13"/>
  <c r="Q4112" i="13"/>
  <c r="P4112" i="13"/>
  <c r="O4112" i="13"/>
  <c r="T1632" i="13"/>
  <c r="U1632" i="13" s="1"/>
  <c r="S1632" i="13"/>
  <c r="V1632" i="13" s="1"/>
  <c r="R1632" i="13"/>
  <c r="Q1632" i="13"/>
  <c r="P1632" i="13"/>
  <c r="O1632" i="13"/>
  <c r="T804" i="13"/>
  <c r="U804" i="13" s="1"/>
  <c r="S804" i="13"/>
  <c r="V804" i="13" s="1"/>
  <c r="R804" i="13"/>
  <c r="Q804" i="13"/>
  <c r="P804" i="13"/>
  <c r="O804" i="13"/>
  <c r="T320" i="13"/>
  <c r="U320" i="13" s="1"/>
  <c r="S320" i="13"/>
  <c r="V320" i="13" s="1"/>
  <c r="R320" i="13"/>
  <c r="Q320" i="13"/>
  <c r="P320" i="13"/>
  <c r="O320" i="13"/>
  <c r="T1114" i="13"/>
  <c r="U1114" i="13" s="1"/>
  <c r="S1114" i="13"/>
  <c r="V1114" i="13" s="1"/>
  <c r="R1114" i="13"/>
  <c r="Q1114" i="13"/>
  <c r="P1114" i="13"/>
  <c r="O1114" i="13"/>
  <c r="T638" i="13"/>
  <c r="U638" i="13" s="1"/>
  <c r="S638" i="13"/>
  <c r="V638" i="13" s="1"/>
  <c r="R638" i="13"/>
  <c r="Q638" i="13"/>
  <c r="P638" i="13"/>
  <c r="O638" i="13"/>
  <c r="T2122" i="13"/>
  <c r="U2122" i="13" s="1"/>
  <c r="S2122" i="13"/>
  <c r="V2122" i="13" s="1"/>
  <c r="R2122" i="13"/>
  <c r="Q2122" i="13"/>
  <c r="P2122" i="13"/>
  <c r="O2122" i="13"/>
  <c r="T2470" i="13"/>
  <c r="U2470" i="13" s="1"/>
  <c r="S2470" i="13"/>
  <c r="V2470" i="13" s="1"/>
  <c r="R2470" i="13"/>
  <c r="Q2470" i="13"/>
  <c r="P2470" i="13"/>
  <c r="O2470" i="13"/>
  <c r="T300" i="13"/>
  <c r="U300" i="13" s="1"/>
  <c r="S300" i="13"/>
  <c r="V300" i="13" s="1"/>
  <c r="R300" i="13"/>
  <c r="Q300" i="13"/>
  <c r="P300" i="13"/>
  <c r="O300" i="13"/>
  <c r="T256" i="13"/>
  <c r="U256" i="13" s="1"/>
  <c r="S256" i="13"/>
  <c r="V256" i="13" s="1"/>
  <c r="R256" i="13"/>
  <c r="Q256" i="13"/>
  <c r="P256" i="13"/>
  <c r="O256" i="13"/>
  <c r="T563" i="13"/>
  <c r="U563" i="13" s="1"/>
  <c r="S563" i="13"/>
  <c r="V563" i="13" s="1"/>
  <c r="R563" i="13"/>
  <c r="Q563" i="13"/>
  <c r="P563" i="13"/>
  <c r="O563" i="13"/>
  <c r="T435" i="13"/>
  <c r="U435" i="13" s="1"/>
  <c r="S435" i="13"/>
  <c r="V435" i="13" s="1"/>
  <c r="R435" i="13"/>
  <c r="Q435" i="13"/>
  <c r="P435" i="13"/>
  <c r="O435" i="13"/>
  <c r="T1113" i="13"/>
  <c r="U1113" i="13" s="1"/>
  <c r="S1113" i="13"/>
  <c r="V1113" i="13" s="1"/>
  <c r="R1113" i="13"/>
  <c r="Q1113" i="13"/>
  <c r="P1113" i="13"/>
  <c r="O1113" i="13"/>
  <c r="T637" i="13"/>
  <c r="U637" i="13" s="1"/>
  <c r="S637" i="13"/>
  <c r="V637" i="13" s="1"/>
  <c r="R637" i="13"/>
  <c r="Q637" i="13"/>
  <c r="P637" i="13"/>
  <c r="O637" i="13"/>
  <c r="T434" i="13"/>
  <c r="U434" i="13" s="1"/>
  <c r="S434" i="13"/>
  <c r="V434" i="13" s="1"/>
  <c r="R434" i="13"/>
  <c r="Q434" i="13"/>
  <c r="P434" i="13"/>
  <c r="O434" i="13"/>
  <c r="T288" i="13"/>
  <c r="U288" i="13" s="1"/>
  <c r="S288" i="13"/>
  <c r="V288" i="13" s="1"/>
  <c r="R288" i="13"/>
  <c r="Q288" i="13"/>
  <c r="P288" i="13"/>
  <c r="O288" i="13"/>
  <c r="T1112" i="13"/>
  <c r="U1112" i="13" s="1"/>
  <c r="S1112" i="13"/>
  <c r="V1112" i="13" s="1"/>
  <c r="R1112" i="13"/>
  <c r="Q1112" i="13"/>
  <c r="P1112" i="13"/>
  <c r="O1112" i="13"/>
  <c r="T1857" i="13"/>
  <c r="U1857" i="13" s="1"/>
  <c r="S1857" i="13"/>
  <c r="V1857" i="13" s="1"/>
  <c r="R1857" i="13"/>
  <c r="Q1857" i="13"/>
  <c r="P1857" i="13"/>
  <c r="O1857" i="13"/>
  <c r="T1631" i="13"/>
  <c r="U1631" i="13" s="1"/>
  <c r="S1631" i="13"/>
  <c r="V1631" i="13" s="1"/>
  <c r="R1631" i="13"/>
  <c r="Q1631" i="13"/>
  <c r="P1631" i="13"/>
  <c r="O1631" i="13"/>
  <c r="T581" i="13"/>
  <c r="U581" i="13" s="1"/>
  <c r="S581" i="13"/>
  <c r="V581" i="13" s="1"/>
  <c r="R581" i="13"/>
  <c r="Q581" i="13"/>
  <c r="P581" i="13"/>
  <c r="O581" i="13"/>
  <c r="T507" i="13"/>
  <c r="U507" i="13" s="1"/>
  <c r="S507" i="13"/>
  <c r="V507" i="13" s="1"/>
  <c r="R507" i="13"/>
  <c r="Q507" i="13"/>
  <c r="P507" i="13"/>
  <c r="O507" i="13"/>
  <c r="T6" i="13"/>
  <c r="U6" i="13" s="1"/>
  <c r="S6" i="13"/>
  <c r="V6" i="13" s="1"/>
  <c r="R6" i="13"/>
  <c r="Q6" i="13"/>
  <c r="P6" i="13"/>
  <c r="O6" i="13"/>
  <c r="T945" i="13"/>
  <c r="U945" i="13" s="1"/>
  <c r="S945" i="13"/>
  <c r="V945" i="13" s="1"/>
  <c r="R945" i="13"/>
  <c r="Q945" i="13"/>
  <c r="P945" i="13"/>
  <c r="O945" i="13"/>
  <c r="T2966" i="13"/>
  <c r="U2966" i="13" s="1"/>
  <c r="S2966" i="13"/>
  <c r="V2966" i="13" s="1"/>
  <c r="R2966" i="13"/>
  <c r="Q2966" i="13"/>
  <c r="P2966" i="13"/>
  <c r="O2966" i="13"/>
  <c r="T766" i="13"/>
  <c r="U766" i="13" s="1"/>
  <c r="S766" i="13"/>
  <c r="V766" i="13" s="1"/>
  <c r="R766" i="13"/>
  <c r="Q766" i="13"/>
  <c r="P766" i="13"/>
  <c r="O766" i="13"/>
  <c r="T562" i="13"/>
  <c r="U562" i="13" s="1"/>
  <c r="S562" i="13"/>
  <c r="V562" i="13" s="1"/>
  <c r="R562" i="13"/>
  <c r="Q562" i="13"/>
  <c r="P562" i="13"/>
  <c r="O562" i="13"/>
  <c r="T506" i="13"/>
  <c r="U506" i="13" s="1"/>
  <c r="S506" i="13"/>
  <c r="V506" i="13" s="1"/>
  <c r="R506" i="13"/>
  <c r="Q506" i="13"/>
  <c r="P506" i="13"/>
  <c r="O506" i="13"/>
  <c r="T1428" i="13"/>
  <c r="U1428" i="13" s="1"/>
  <c r="S1428" i="13"/>
  <c r="V1428" i="13" s="1"/>
  <c r="R1428" i="13"/>
  <c r="Q1428" i="13"/>
  <c r="P1428" i="13"/>
  <c r="O1428" i="13"/>
  <c r="T765" i="13"/>
  <c r="U765" i="13" s="1"/>
  <c r="S765" i="13"/>
  <c r="V765" i="13" s="1"/>
  <c r="R765" i="13"/>
  <c r="Q765" i="13"/>
  <c r="P765" i="13"/>
  <c r="O765" i="13"/>
  <c r="T519" i="13"/>
  <c r="U519" i="13" s="1"/>
  <c r="S519" i="13"/>
  <c r="V519" i="13" s="1"/>
  <c r="R519" i="13"/>
  <c r="Q519" i="13"/>
  <c r="P519" i="13"/>
  <c r="O519" i="13"/>
  <c r="T3693" i="13"/>
  <c r="U3693" i="13" s="1"/>
  <c r="S3693" i="13"/>
  <c r="V3693" i="13" s="1"/>
  <c r="R3693" i="13"/>
  <c r="Q3693" i="13"/>
  <c r="P3693" i="13"/>
  <c r="O3693" i="13"/>
  <c r="T3571" i="13"/>
  <c r="U3571" i="13" s="1"/>
  <c r="S3571" i="13"/>
  <c r="V3571" i="13" s="1"/>
  <c r="R3571" i="13"/>
  <c r="Q3571" i="13"/>
  <c r="P3571" i="13"/>
  <c r="O3571" i="13"/>
  <c r="T3310" i="13"/>
  <c r="U3310" i="13" s="1"/>
  <c r="S3310" i="13"/>
  <c r="V3310" i="13" s="1"/>
  <c r="R3310" i="13"/>
  <c r="Q3310" i="13"/>
  <c r="P3310" i="13"/>
  <c r="O3310" i="13"/>
  <c r="T1427" i="13"/>
  <c r="U1427" i="13" s="1"/>
  <c r="S1427" i="13"/>
  <c r="V1427" i="13" s="1"/>
  <c r="R1427" i="13"/>
  <c r="Q1427" i="13"/>
  <c r="P1427" i="13"/>
  <c r="O1427" i="13"/>
  <c r="T2469" i="13"/>
  <c r="U2469" i="13" s="1"/>
  <c r="S2469" i="13"/>
  <c r="V2469" i="13" s="1"/>
  <c r="R2469" i="13"/>
  <c r="Q2469" i="13"/>
  <c r="P2469" i="13"/>
  <c r="O2469" i="13"/>
  <c r="T988" i="13"/>
  <c r="U988" i="13" s="1"/>
  <c r="S988" i="13"/>
  <c r="V988" i="13" s="1"/>
  <c r="R988" i="13"/>
  <c r="Q988" i="13"/>
  <c r="P988" i="13"/>
  <c r="O988" i="13"/>
  <c r="T915" i="13"/>
  <c r="U915" i="13" s="1"/>
  <c r="S915" i="13"/>
  <c r="V915" i="13" s="1"/>
  <c r="R915" i="13"/>
  <c r="Q915" i="13"/>
  <c r="P915" i="13"/>
  <c r="O915" i="13"/>
  <c r="T914" i="13"/>
  <c r="U914" i="13" s="1"/>
  <c r="S914" i="13"/>
  <c r="V914" i="13" s="1"/>
  <c r="R914" i="13"/>
  <c r="Q914" i="13"/>
  <c r="P914" i="13"/>
  <c r="O914" i="13"/>
  <c r="T2121" i="13"/>
  <c r="U2121" i="13" s="1"/>
  <c r="S2121" i="13"/>
  <c r="V2121" i="13" s="1"/>
  <c r="R2121" i="13"/>
  <c r="Q2121" i="13"/>
  <c r="P2121" i="13"/>
  <c r="O2121" i="13"/>
  <c r="T913" i="13"/>
  <c r="U913" i="13" s="1"/>
  <c r="S913" i="13"/>
  <c r="V913" i="13" s="1"/>
  <c r="R913" i="13"/>
  <c r="Q913" i="13"/>
  <c r="P913" i="13"/>
  <c r="O913" i="13"/>
  <c r="T452" i="13"/>
  <c r="U452" i="13" s="1"/>
  <c r="S452" i="13"/>
  <c r="V452" i="13" s="1"/>
  <c r="R452" i="13"/>
  <c r="Q452" i="13"/>
  <c r="P452" i="13"/>
  <c r="O452" i="13"/>
  <c r="T222" i="13"/>
  <c r="U222" i="13" s="1"/>
  <c r="S222" i="13"/>
  <c r="V222" i="13" s="1"/>
  <c r="R222" i="13"/>
  <c r="Q222" i="13"/>
  <c r="P222" i="13"/>
  <c r="O222" i="13"/>
  <c r="T636" i="13"/>
  <c r="U636" i="13" s="1"/>
  <c r="S636" i="13"/>
  <c r="V636" i="13" s="1"/>
  <c r="R636" i="13"/>
  <c r="Q636" i="13"/>
  <c r="P636" i="13"/>
  <c r="O636" i="13"/>
  <c r="T122" i="13"/>
  <c r="U122" i="13" s="1"/>
  <c r="S122" i="13"/>
  <c r="V122" i="13" s="1"/>
  <c r="R122" i="13"/>
  <c r="Q122" i="13"/>
  <c r="P122" i="13"/>
  <c r="O122" i="13"/>
  <c r="T1111" i="13"/>
  <c r="U1111" i="13" s="1"/>
  <c r="S1111" i="13"/>
  <c r="V1111" i="13" s="1"/>
  <c r="R1111" i="13"/>
  <c r="Q1111" i="13"/>
  <c r="P1111" i="13"/>
  <c r="O1111" i="13"/>
  <c r="T209" i="13"/>
  <c r="U209" i="13" s="1"/>
  <c r="S209" i="13"/>
  <c r="V209" i="13" s="1"/>
  <c r="R209" i="13"/>
  <c r="Q209" i="13"/>
  <c r="P209" i="13"/>
  <c r="O209" i="13"/>
  <c r="T340" i="13"/>
  <c r="U340" i="13" s="1"/>
  <c r="S340" i="13"/>
  <c r="V340" i="13" s="1"/>
  <c r="R340" i="13"/>
  <c r="Q340" i="13"/>
  <c r="P340" i="13"/>
  <c r="O340" i="13"/>
  <c r="T208" i="13"/>
  <c r="U208" i="13" s="1"/>
  <c r="S208" i="13"/>
  <c r="V208" i="13" s="1"/>
  <c r="R208" i="13"/>
  <c r="Q208" i="13"/>
  <c r="P208" i="13"/>
  <c r="O208" i="13"/>
  <c r="T64" i="13"/>
  <c r="U64" i="13" s="1"/>
  <c r="S64" i="13"/>
  <c r="V64" i="13" s="1"/>
  <c r="R64" i="13"/>
  <c r="Q64" i="13"/>
  <c r="P64" i="13"/>
  <c r="O64" i="13"/>
  <c r="T319" i="13"/>
  <c r="U319" i="13" s="1"/>
  <c r="S319" i="13"/>
  <c r="V319" i="13" s="1"/>
  <c r="R319" i="13"/>
  <c r="Q319" i="13"/>
  <c r="P319" i="13"/>
  <c r="O319" i="13"/>
  <c r="T140" i="13"/>
  <c r="U140" i="13" s="1"/>
  <c r="S140" i="13"/>
  <c r="V140" i="13" s="1"/>
  <c r="R140" i="13"/>
  <c r="Q140" i="13"/>
  <c r="P140" i="13"/>
  <c r="O140" i="13"/>
  <c r="T1241" i="13"/>
  <c r="U1241" i="13" s="1"/>
  <c r="S1241" i="13"/>
  <c r="V1241" i="13" s="1"/>
  <c r="R1241" i="13"/>
  <c r="Q1241" i="13"/>
  <c r="P1241" i="13"/>
  <c r="O1241" i="13"/>
  <c r="T2866" i="13"/>
  <c r="U2866" i="13" s="1"/>
  <c r="S2866" i="13"/>
  <c r="V2866" i="13" s="1"/>
  <c r="R2866" i="13"/>
  <c r="Q2866" i="13"/>
  <c r="P2866" i="13"/>
  <c r="O2866" i="13"/>
  <c r="T43" i="13"/>
  <c r="U43" i="13" s="1"/>
  <c r="S43" i="13"/>
  <c r="V43" i="13" s="1"/>
  <c r="R43" i="13"/>
  <c r="Q43" i="13"/>
  <c r="P43" i="13"/>
  <c r="O43" i="13"/>
  <c r="T912" i="13"/>
  <c r="U912" i="13" s="1"/>
  <c r="S912" i="13"/>
  <c r="V912" i="13" s="1"/>
  <c r="R912" i="13"/>
  <c r="Q912" i="13"/>
  <c r="P912" i="13"/>
  <c r="O912" i="13"/>
  <c r="T207" i="13"/>
  <c r="U207" i="13" s="1"/>
  <c r="S207" i="13"/>
  <c r="V207" i="13" s="1"/>
  <c r="R207" i="13"/>
  <c r="Q207" i="13"/>
  <c r="P207" i="13"/>
  <c r="O207" i="13"/>
  <c r="T23" i="13"/>
  <c r="U23" i="13" s="1"/>
  <c r="S23" i="13"/>
  <c r="V23" i="13" s="1"/>
  <c r="R23" i="13"/>
  <c r="Q23" i="13"/>
  <c r="P23" i="13"/>
  <c r="O23" i="13"/>
  <c r="T42" i="13"/>
  <c r="U42" i="13" s="1"/>
  <c r="S42" i="13"/>
  <c r="V42" i="13" s="1"/>
  <c r="R42" i="13"/>
  <c r="Q42" i="13"/>
  <c r="P42" i="13"/>
  <c r="O42" i="13"/>
  <c r="T3309" i="13"/>
  <c r="U3309" i="13" s="1"/>
  <c r="S3309" i="13"/>
  <c r="V3309" i="13" s="1"/>
  <c r="R3309" i="13"/>
  <c r="Q3309" i="13"/>
  <c r="P3309" i="13"/>
  <c r="O3309" i="13"/>
  <c r="T2641" i="13"/>
  <c r="U2641" i="13" s="1"/>
  <c r="S2641" i="13"/>
  <c r="V2641" i="13" s="1"/>
  <c r="R2641" i="13"/>
  <c r="Q2641" i="13"/>
  <c r="P2641" i="13"/>
  <c r="O2641" i="13"/>
  <c r="T4003" i="13"/>
  <c r="U4003" i="13" s="1"/>
  <c r="S4003" i="13"/>
  <c r="V4003" i="13" s="1"/>
  <c r="R4003" i="13"/>
  <c r="Q4003" i="13"/>
  <c r="P4003" i="13"/>
  <c r="O4003" i="13"/>
  <c r="T3984" i="13"/>
  <c r="U3984" i="13" s="1"/>
  <c r="S3984" i="13"/>
  <c r="V3984" i="13" s="1"/>
  <c r="R3984" i="13"/>
  <c r="Q3984" i="13"/>
  <c r="P3984" i="13"/>
  <c r="O3984" i="13"/>
  <c r="T3876" i="13"/>
  <c r="U3876" i="13" s="1"/>
  <c r="S3876" i="13"/>
  <c r="V3876" i="13" s="1"/>
  <c r="R3876" i="13"/>
  <c r="Q3876" i="13"/>
  <c r="P3876" i="13"/>
  <c r="O3876" i="13"/>
  <c r="T3570" i="13"/>
  <c r="U3570" i="13" s="1"/>
  <c r="S3570" i="13"/>
  <c r="V3570" i="13" s="1"/>
  <c r="R3570" i="13"/>
  <c r="Q3570" i="13"/>
  <c r="P3570" i="13"/>
  <c r="O3570" i="13"/>
  <c r="T1260" i="13"/>
  <c r="U1260" i="13" s="1"/>
  <c r="S1260" i="13"/>
  <c r="V1260" i="13" s="1"/>
  <c r="R1260" i="13"/>
  <c r="Q1260" i="13"/>
  <c r="P1260" i="13"/>
  <c r="O1260" i="13"/>
  <c r="T3659" i="13"/>
  <c r="U3659" i="13" s="1"/>
  <c r="S3659" i="13"/>
  <c r="V3659" i="13" s="1"/>
  <c r="R3659" i="13"/>
  <c r="Q3659" i="13"/>
  <c r="P3659" i="13"/>
  <c r="O3659" i="13"/>
  <c r="T2120" i="13"/>
  <c r="U2120" i="13" s="1"/>
  <c r="S2120" i="13"/>
  <c r="V2120" i="13" s="1"/>
  <c r="R2120" i="13"/>
  <c r="Q2120" i="13"/>
  <c r="P2120" i="13"/>
  <c r="O2120" i="13"/>
  <c r="T3462" i="13"/>
  <c r="U3462" i="13" s="1"/>
  <c r="S3462" i="13"/>
  <c r="V3462" i="13" s="1"/>
  <c r="R3462" i="13"/>
  <c r="Q3462" i="13"/>
  <c r="P3462" i="13"/>
  <c r="O3462" i="13"/>
  <c r="T911" i="13"/>
  <c r="U911" i="13" s="1"/>
  <c r="S911" i="13"/>
  <c r="V911" i="13" s="1"/>
  <c r="R911" i="13"/>
  <c r="Q911" i="13"/>
  <c r="P911" i="13"/>
  <c r="O911" i="13"/>
  <c r="T3087" i="13"/>
  <c r="U3087" i="13" s="1"/>
  <c r="S3087" i="13"/>
  <c r="V3087" i="13" s="1"/>
  <c r="R3087" i="13"/>
  <c r="Q3087" i="13"/>
  <c r="P3087" i="13"/>
  <c r="O3087" i="13"/>
  <c r="T2119" i="13"/>
  <c r="U2119" i="13" s="1"/>
  <c r="S2119" i="13"/>
  <c r="V2119" i="13" s="1"/>
  <c r="R2119" i="13"/>
  <c r="Q2119" i="13"/>
  <c r="P2119" i="13"/>
  <c r="O2119" i="13"/>
  <c r="T3681" i="13"/>
  <c r="U3681" i="13" s="1"/>
  <c r="S3681" i="13"/>
  <c r="V3681" i="13" s="1"/>
  <c r="R3681" i="13"/>
  <c r="Q3681" i="13"/>
  <c r="P3681" i="13"/>
  <c r="O3681" i="13"/>
  <c r="T4070" i="13"/>
  <c r="U4070" i="13" s="1"/>
  <c r="S4070" i="13"/>
  <c r="V4070" i="13" s="1"/>
  <c r="R4070" i="13"/>
  <c r="Q4070" i="13"/>
  <c r="P4070" i="13"/>
  <c r="O4070" i="13"/>
  <c r="T2865" i="13"/>
  <c r="U2865" i="13" s="1"/>
  <c r="S2865" i="13"/>
  <c r="V2865" i="13" s="1"/>
  <c r="R2865" i="13"/>
  <c r="Q2865" i="13"/>
  <c r="P2865" i="13"/>
  <c r="O2865" i="13"/>
  <c r="T4069" i="13"/>
  <c r="U4069" i="13" s="1"/>
  <c r="S4069" i="13"/>
  <c r="V4069" i="13" s="1"/>
  <c r="R4069" i="13"/>
  <c r="Q4069" i="13"/>
  <c r="P4069" i="13"/>
  <c r="O4069" i="13"/>
  <c r="T1630" i="13"/>
  <c r="U1630" i="13" s="1"/>
  <c r="S1630" i="13"/>
  <c r="V1630" i="13" s="1"/>
  <c r="R1630" i="13"/>
  <c r="Q1630" i="13"/>
  <c r="P1630" i="13"/>
  <c r="O1630" i="13"/>
  <c r="T3086" i="13"/>
  <c r="U3086" i="13" s="1"/>
  <c r="S3086" i="13"/>
  <c r="V3086" i="13" s="1"/>
  <c r="R3086" i="13"/>
  <c r="Q3086" i="13"/>
  <c r="P3086" i="13"/>
  <c r="O3086" i="13"/>
  <c r="T3308" i="13"/>
  <c r="U3308" i="13" s="1"/>
  <c r="S3308" i="13"/>
  <c r="V3308" i="13" s="1"/>
  <c r="R3308" i="13"/>
  <c r="Q3308" i="13"/>
  <c r="P3308" i="13"/>
  <c r="O3308" i="13"/>
  <c r="T1110" i="13"/>
  <c r="U1110" i="13" s="1"/>
  <c r="S1110" i="13"/>
  <c r="V1110" i="13" s="1"/>
  <c r="R1110" i="13"/>
  <c r="Q1110" i="13"/>
  <c r="P1110" i="13"/>
  <c r="O1110" i="13"/>
  <c r="T299" i="13"/>
  <c r="U299" i="13" s="1"/>
  <c r="S299" i="13"/>
  <c r="V299" i="13" s="1"/>
  <c r="R299" i="13"/>
  <c r="Q299" i="13"/>
  <c r="P299" i="13"/>
  <c r="O299" i="13"/>
  <c r="T3569" i="13"/>
  <c r="U3569" i="13" s="1"/>
  <c r="S3569" i="13"/>
  <c r="V3569" i="13" s="1"/>
  <c r="R3569" i="13"/>
  <c r="Q3569" i="13"/>
  <c r="P3569" i="13"/>
  <c r="O3569" i="13"/>
  <c r="T1109" i="13"/>
  <c r="U1109" i="13" s="1"/>
  <c r="S1109" i="13"/>
  <c r="V1109" i="13" s="1"/>
  <c r="R1109" i="13"/>
  <c r="Q1109" i="13"/>
  <c r="P1109" i="13"/>
  <c r="O1109" i="13"/>
  <c r="T3875" i="13"/>
  <c r="U3875" i="13" s="1"/>
  <c r="S3875" i="13"/>
  <c r="V3875" i="13" s="1"/>
  <c r="R3875" i="13"/>
  <c r="Q3875" i="13"/>
  <c r="P3875" i="13"/>
  <c r="O3875" i="13"/>
  <c r="T764" i="13"/>
  <c r="U764" i="13" s="1"/>
  <c r="S764" i="13"/>
  <c r="V764" i="13" s="1"/>
  <c r="R764" i="13"/>
  <c r="Q764" i="13"/>
  <c r="P764" i="13"/>
  <c r="O764" i="13"/>
  <c r="T2970" i="13"/>
  <c r="U2970" i="13" s="1"/>
  <c r="S2970" i="13"/>
  <c r="V2970" i="13" s="1"/>
  <c r="R2970" i="13"/>
  <c r="Q2970" i="13"/>
  <c r="P2970" i="13"/>
  <c r="O2970" i="13"/>
  <c r="T1280" i="13"/>
  <c r="U1280" i="13" s="1"/>
  <c r="S1280" i="13"/>
  <c r="V1280" i="13" s="1"/>
  <c r="R1280" i="13"/>
  <c r="Q1280" i="13"/>
  <c r="P1280" i="13"/>
  <c r="O1280" i="13"/>
  <c r="T1707" i="13"/>
  <c r="U1707" i="13" s="1"/>
  <c r="S1707" i="13"/>
  <c r="V1707" i="13" s="1"/>
  <c r="R1707" i="13"/>
  <c r="Q1707" i="13"/>
  <c r="P1707" i="13"/>
  <c r="O1707" i="13"/>
  <c r="T1426" i="13"/>
  <c r="U1426" i="13" s="1"/>
  <c r="S1426" i="13"/>
  <c r="V1426" i="13" s="1"/>
  <c r="R1426" i="13"/>
  <c r="Q1426" i="13"/>
  <c r="P1426" i="13"/>
  <c r="O1426" i="13"/>
  <c r="T1271" i="13"/>
  <c r="U1271" i="13" s="1"/>
  <c r="S1271" i="13"/>
  <c r="V1271" i="13" s="1"/>
  <c r="R1271" i="13"/>
  <c r="Q1271" i="13"/>
  <c r="P1271" i="13"/>
  <c r="O1271" i="13"/>
  <c r="T807" i="13"/>
  <c r="U807" i="13" s="1"/>
  <c r="S807" i="13"/>
  <c r="V807" i="13" s="1"/>
  <c r="R807" i="13"/>
  <c r="Q807" i="13"/>
  <c r="P807" i="13"/>
  <c r="O807" i="13"/>
  <c r="T561" i="13"/>
  <c r="U561" i="13" s="1"/>
  <c r="S561" i="13"/>
  <c r="V561" i="13" s="1"/>
  <c r="R561" i="13"/>
  <c r="Q561" i="13"/>
  <c r="P561" i="13"/>
  <c r="O561" i="13"/>
  <c r="T1629" i="13"/>
  <c r="U1629" i="13" s="1"/>
  <c r="S1629" i="13"/>
  <c r="V1629" i="13" s="1"/>
  <c r="R1629" i="13"/>
  <c r="Q1629" i="13"/>
  <c r="P1629" i="13"/>
  <c r="O1629" i="13"/>
  <c r="T1628" i="13"/>
  <c r="U1628" i="13" s="1"/>
  <c r="S1628" i="13"/>
  <c r="V1628" i="13" s="1"/>
  <c r="R1628" i="13"/>
  <c r="Q1628" i="13"/>
  <c r="P1628" i="13"/>
  <c r="O1628" i="13"/>
  <c r="T1270" i="13"/>
  <c r="U1270" i="13" s="1"/>
  <c r="S1270" i="13"/>
  <c r="V1270" i="13" s="1"/>
  <c r="R1270" i="13"/>
  <c r="Q1270" i="13"/>
  <c r="P1270" i="13"/>
  <c r="O1270" i="13"/>
  <c r="T206" i="13"/>
  <c r="U206" i="13" s="1"/>
  <c r="S206" i="13"/>
  <c r="V206" i="13" s="1"/>
  <c r="R206" i="13"/>
  <c r="Q206" i="13"/>
  <c r="P206" i="13"/>
  <c r="O206" i="13"/>
  <c r="T910" i="13"/>
  <c r="U910" i="13" s="1"/>
  <c r="S910" i="13"/>
  <c r="V910" i="13" s="1"/>
  <c r="R910" i="13"/>
  <c r="Q910" i="13"/>
  <c r="P910" i="13"/>
  <c r="O910" i="13"/>
  <c r="T3211" i="13"/>
  <c r="U3211" i="13" s="1"/>
  <c r="S3211" i="13"/>
  <c r="V3211" i="13" s="1"/>
  <c r="R3211" i="13"/>
  <c r="Q3211" i="13"/>
  <c r="P3211" i="13"/>
  <c r="O3211" i="13"/>
  <c r="T1240" i="13"/>
  <c r="U1240" i="13" s="1"/>
  <c r="S1240" i="13"/>
  <c r="V1240" i="13" s="1"/>
  <c r="R1240" i="13"/>
  <c r="Q1240" i="13"/>
  <c r="P1240" i="13"/>
  <c r="O1240" i="13"/>
  <c r="T3874" i="13"/>
  <c r="U3874" i="13" s="1"/>
  <c r="S3874" i="13"/>
  <c r="V3874" i="13" s="1"/>
  <c r="R3874" i="13"/>
  <c r="Q3874" i="13"/>
  <c r="P3874" i="13"/>
  <c r="O3874" i="13"/>
  <c r="T433" i="13"/>
  <c r="U433" i="13" s="1"/>
  <c r="S433" i="13"/>
  <c r="V433" i="13" s="1"/>
  <c r="R433" i="13"/>
  <c r="Q433" i="13"/>
  <c r="P433" i="13"/>
  <c r="O433" i="13"/>
  <c r="T1528" i="13"/>
  <c r="U1528" i="13" s="1"/>
  <c r="S1528" i="13"/>
  <c r="V1528" i="13" s="1"/>
  <c r="R1528" i="13"/>
  <c r="Q1528" i="13"/>
  <c r="P1528" i="13"/>
  <c r="O1528" i="13"/>
  <c r="T2640" i="13"/>
  <c r="U2640" i="13" s="1"/>
  <c r="S2640" i="13"/>
  <c r="V2640" i="13" s="1"/>
  <c r="R2640" i="13"/>
  <c r="Q2640" i="13"/>
  <c r="P2640" i="13"/>
  <c r="O2640" i="13"/>
  <c r="T3307" i="13"/>
  <c r="U3307" i="13" s="1"/>
  <c r="S3307" i="13"/>
  <c r="V3307" i="13" s="1"/>
  <c r="R3307" i="13"/>
  <c r="Q3307" i="13"/>
  <c r="P3307" i="13"/>
  <c r="O3307" i="13"/>
  <c r="T560" i="13"/>
  <c r="U560" i="13" s="1"/>
  <c r="S560" i="13"/>
  <c r="V560" i="13" s="1"/>
  <c r="R560" i="13"/>
  <c r="Q560" i="13"/>
  <c r="P560" i="13"/>
  <c r="O560" i="13"/>
  <c r="T1108" i="13"/>
  <c r="U1108" i="13" s="1"/>
  <c r="S1108" i="13"/>
  <c r="V1108" i="13" s="1"/>
  <c r="R1108" i="13"/>
  <c r="Q1108" i="13"/>
  <c r="P1108" i="13"/>
  <c r="O1108" i="13"/>
  <c r="T255" i="13"/>
  <c r="U255" i="13" s="1"/>
  <c r="S255" i="13"/>
  <c r="V255" i="13" s="1"/>
  <c r="R255" i="13"/>
  <c r="Q255" i="13"/>
  <c r="P255" i="13"/>
  <c r="O255" i="13"/>
  <c r="T1425" i="13"/>
  <c r="U1425" i="13" s="1"/>
  <c r="S1425" i="13"/>
  <c r="V1425" i="13" s="1"/>
  <c r="R1425" i="13"/>
  <c r="Q1425" i="13"/>
  <c r="P1425" i="13"/>
  <c r="O1425" i="13"/>
  <c r="T635" i="13"/>
  <c r="U635" i="13" s="1"/>
  <c r="S635" i="13"/>
  <c r="V635" i="13" s="1"/>
  <c r="R635" i="13"/>
  <c r="Q635" i="13"/>
  <c r="P635" i="13"/>
  <c r="O635" i="13"/>
  <c r="T3306" i="13"/>
  <c r="U3306" i="13" s="1"/>
  <c r="S3306" i="13"/>
  <c r="V3306" i="13" s="1"/>
  <c r="R3306" i="13"/>
  <c r="Q3306" i="13"/>
  <c r="P3306" i="13"/>
  <c r="O3306" i="13"/>
  <c r="T2639" i="13"/>
  <c r="U2639" i="13" s="1"/>
  <c r="S2639" i="13"/>
  <c r="V2639" i="13" s="1"/>
  <c r="R2639" i="13"/>
  <c r="Q2639" i="13"/>
  <c r="P2639" i="13"/>
  <c r="O2639" i="13"/>
  <c r="T432" i="13"/>
  <c r="U432" i="13" s="1"/>
  <c r="S432" i="13"/>
  <c r="V432" i="13" s="1"/>
  <c r="R432" i="13"/>
  <c r="Q432" i="13"/>
  <c r="P432" i="13"/>
  <c r="O432" i="13"/>
  <c r="T1856" i="13"/>
  <c r="U1856" i="13" s="1"/>
  <c r="S1856" i="13"/>
  <c r="V1856" i="13" s="1"/>
  <c r="R1856" i="13"/>
  <c r="Q1856" i="13"/>
  <c r="P1856" i="13"/>
  <c r="O1856" i="13"/>
  <c r="T431" i="13"/>
  <c r="U431" i="13" s="1"/>
  <c r="S431" i="13"/>
  <c r="V431" i="13" s="1"/>
  <c r="R431" i="13"/>
  <c r="Q431" i="13"/>
  <c r="P431" i="13"/>
  <c r="O431" i="13"/>
  <c r="T2638" i="13"/>
  <c r="U2638" i="13" s="1"/>
  <c r="S2638" i="13"/>
  <c r="V2638" i="13" s="1"/>
  <c r="R2638" i="13"/>
  <c r="Q2638" i="13"/>
  <c r="P2638" i="13"/>
  <c r="O2638" i="13"/>
  <c r="T634" i="13"/>
  <c r="U634" i="13" s="1"/>
  <c r="S634" i="13"/>
  <c r="V634" i="13" s="1"/>
  <c r="R634" i="13"/>
  <c r="Q634" i="13"/>
  <c r="P634" i="13"/>
  <c r="O634" i="13"/>
  <c r="T1424" i="13"/>
  <c r="U1424" i="13" s="1"/>
  <c r="S1424" i="13"/>
  <c r="V1424" i="13" s="1"/>
  <c r="R1424" i="13"/>
  <c r="Q1424" i="13"/>
  <c r="P1424" i="13"/>
  <c r="O1424" i="13"/>
  <c r="T3568" i="13"/>
  <c r="U3568" i="13" s="1"/>
  <c r="S3568" i="13"/>
  <c r="V3568" i="13" s="1"/>
  <c r="R3568" i="13"/>
  <c r="Q3568" i="13"/>
  <c r="P3568" i="13"/>
  <c r="O3568" i="13"/>
  <c r="T232" i="13"/>
  <c r="U232" i="13" s="1"/>
  <c r="S232" i="13"/>
  <c r="V232" i="13" s="1"/>
  <c r="R232" i="13"/>
  <c r="Q232" i="13"/>
  <c r="P232" i="13"/>
  <c r="O232" i="13"/>
  <c r="T2118" i="13"/>
  <c r="U2118" i="13" s="1"/>
  <c r="S2118" i="13"/>
  <c r="V2118" i="13" s="1"/>
  <c r="R2118" i="13"/>
  <c r="Q2118" i="13"/>
  <c r="P2118" i="13"/>
  <c r="O2118" i="13"/>
  <c r="T1570" i="13"/>
  <c r="U1570" i="13" s="1"/>
  <c r="S1570" i="13"/>
  <c r="V1570" i="13" s="1"/>
  <c r="R1570" i="13"/>
  <c r="Q1570" i="13"/>
  <c r="P1570" i="13"/>
  <c r="O1570" i="13"/>
  <c r="T94" i="13"/>
  <c r="U94" i="13" s="1"/>
  <c r="S94" i="13"/>
  <c r="V94" i="13" s="1"/>
  <c r="R94" i="13"/>
  <c r="Q94" i="13"/>
  <c r="P94" i="13"/>
  <c r="O94" i="13"/>
  <c r="T1855" i="13"/>
  <c r="U1855" i="13" s="1"/>
  <c r="S1855" i="13"/>
  <c r="V1855" i="13" s="1"/>
  <c r="R1855" i="13"/>
  <c r="Q1855" i="13"/>
  <c r="P1855" i="13"/>
  <c r="O1855" i="13"/>
  <c r="T1107" i="13"/>
  <c r="U1107" i="13" s="1"/>
  <c r="S1107" i="13"/>
  <c r="V1107" i="13" s="1"/>
  <c r="R1107" i="13"/>
  <c r="Q1107" i="13"/>
  <c r="P1107" i="13"/>
  <c r="O1107" i="13"/>
  <c r="T1423" i="13"/>
  <c r="U1423" i="13" s="1"/>
  <c r="S1423" i="13"/>
  <c r="V1423" i="13" s="1"/>
  <c r="R1423" i="13"/>
  <c r="Q1423" i="13"/>
  <c r="P1423" i="13"/>
  <c r="O1423" i="13"/>
  <c r="T244" i="13"/>
  <c r="U244" i="13" s="1"/>
  <c r="S244" i="13"/>
  <c r="V244" i="13" s="1"/>
  <c r="R244" i="13"/>
  <c r="Q244" i="13"/>
  <c r="P244" i="13"/>
  <c r="O244" i="13"/>
  <c r="T1422" i="13"/>
  <c r="U1422" i="13" s="1"/>
  <c r="S1422" i="13"/>
  <c r="V1422" i="13" s="1"/>
  <c r="R1422" i="13"/>
  <c r="Q1422" i="13"/>
  <c r="P1422" i="13"/>
  <c r="O1422" i="13"/>
  <c r="T1627" i="13"/>
  <c r="U1627" i="13" s="1"/>
  <c r="S1627" i="13"/>
  <c r="V1627" i="13" s="1"/>
  <c r="R1627" i="13"/>
  <c r="Q1627" i="13"/>
  <c r="P1627" i="13"/>
  <c r="O1627" i="13"/>
  <c r="T633" i="13"/>
  <c r="U633" i="13" s="1"/>
  <c r="S633" i="13"/>
  <c r="V633" i="13" s="1"/>
  <c r="R633" i="13"/>
  <c r="Q633" i="13"/>
  <c r="P633" i="13"/>
  <c r="O633" i="13"/>
  <c r="T205" i="13"/>
  <c r="U205" i="13" s="1"/>
  <c r="S205" i="13"/>
  <c r="V205" i="13" s="1"/>
  <c r="R205" i="13"/>
  <c r="Q205" i="13"/>
  <c r="P205" i="13"/>
  <c r="O205" i="13"/>
  <c r="T1748" i="13"/>
  <c r="U1748" i="13" s="1"/>
  <c r="S1748" i="13"/>
  <c r="V1748" i="13" s="1"/>
  <c r="R1748" i="13"/>
  <c r="Q1748" i="13"/>
  <c r="P1748" i="13"/>
  <c r="O1748" i="13"/>
  <c r="T1789" i="13"/>
  <c r="U1789" i="13" s="1"/>
  <c r="S1789" i="13"/>
  <c r="V1789" i="13" s="1"/>
  <c r="R1789" i="13"/>
  <c r="Q1789" i="13"/>
  <c r="P1789" i="13"/>
  <c r="O1789" i="13"/>
  <c r="T1421" i="13"/>
  <c r="U1421" i="13" s="1"/>
  <c r="S1421" i="13"/>
  <c r="V1421" i="13" s="1"/>
  <c r="R1421" i="13"/>
  <c r="Q1421" i="13"/>
  <c r="P1421" i="13"/>
  <c r="O1421" i="13"/>
  <c r="T469" i="13"/>
  <c r="U469" i="13" s="1"/>
  <c r="S469" i="13"/>
  <c r="V469" i="13" s="1"/>
  <c r="R469" i="13"/>
  <c r="Q469" i="13"/>
  <c r="P469" i="13"/>
  <c r="O469" i="13"/>
  <c r="T559" i="13"/>
  <c r="U559" i="13" s="1"/>
  <c r="S559" i="13"/>
  <c r="V559" i="13" s="1"/>
  <c r="R559" i="13"/>
  <c r="Q559" i="13"/>
  <c r="P559" i="13"/>
  <c r="O559" i="13"/>
  <c r="T1420" i="13"/>
  <c r="U1420" i="13" s="1"/>
  <c r="S1420" i="13"/>
  <c r="V1420" i="13" s="1"/>
  <c r="R1420" i="13"/>
  <c r="Q1420" i="13"/>
  <c r="P1420" i="13"/>
  <c r="O1420" i="13"/>
  <c r="T505" i="13"/>
  <c r="U505" i="13" s="1"/>
  <c r="S505" i="13"/>
  <c r="V505" i="13" s="1"/>
  <c r="R505" i="13"/>
  <c r="Q505" i="13"/>
  <c r="P505" i="13"/>
  <c r="O505" i="13"/>
  <c r="T909" i="13"/>
  <c r="U909" i="13" s="1"/>
  <c r="S909" i="13"/>
  <c r="V909" i="13" s="1"/>
  <c r="R909" i="13"/>
  <c r="Q909" i="13"/>
  <c r="P909" i="13"/>
  <c r="O909" i="13"/>
  <c r="T1419" i="13"/>
  <c r="U1419" i="13" s="1"/>
  <c r="S1419" i="13"/>
  <c r="V1419" i="13" s="1"/>
  <c r="R1419" i="13"/>
  <c r="Q1419" i="13"/>
  <c r="P1419" i="13"/>
  <c r="O1419" i="13"/>
  <c r="T204" i="13"/>
  <c r="U204" i="13" s="1"/>
  <c r="S204" i="13"/>
  <c r="V204" i="13" s="1"/>
  <c r="R204" i="13"/>
  <c r="Q204" i="13"/>
  <c r="P204" i="13"/>
  <c r="O204" i="13"/>
  <c r="T2637" i="13"/>
  <c r="U2637" i="13" s="1"/>
  <c r="S2637" i="13"/>
  <c r="V2637" i="13" s="1"/>
  <c r="R2637" i="13"/>
  <c r="Q2637" i="13"/>
  <c r="P2637" i="13"/>
  <c r="O2637" i="13"/>
  <c r="T3692" i="13"/>
  <c r="U3692" i="13" s="1"/>
  <c r="S3692" i="13"/>
  <c r="V3692" i="13" s="1"/>
  <c r="R3692" i="13"/>
  <c r="Q3692" i="13"/>
  <c r="P3692" i="13"/>
  <c r="O3692" i="13"/>
  <c r="T3397" i="13"/>
  <c r="U3397" i="13" s="1"/>
  <c r="S3397" i="13"/>
  <c r="V3397" i="13" s="1"/>
  <c r="R3397" i="13"/>
  <c r="Q3397" i="13"/>
  <c r="P3397" i="13"/>
  <c r="O3397" i="13"/>
  <c r="T3668" i="13"/>
  <c r="U3668" i="13" s="1"/>
  <c r="S3668" i="13"/>
  <c r="V3668" i="13" s="1"/>
  <c r="R3668" i="13"/>
  <c r="Q3668" i="13"/>
  <c r="P3668" i="13"/>
  <c r="O3668" i="13"/>
  <c r="T3740" i="13"/>
  <c r="U3740" i="13" s="1"/>
  <c r="S3740" i="13"/>
  <c r="V3740" i="13" s="1"/>
  <c r="R3740" i="13"/>
  <c r="Q3740" i="13"/>
  <c r="P3740" i="13"/>
  <c r="O3740" i="13"/>
  <c r="T3085" i="13"/>
  <c r="U3085" i="13" s="1"/>
  <c r="S3085" i="13"/>
  <c r="V3085" i="13" s="1"/>
  <c r="R3085" i="13"/>
  <c r="Q3085" i="13"/>
  <c r="P3085" i="13"/>
  <c r="O3085" i="13"/>
  <c r="T2636" i="13"/>
  <c r="U2636" i="13" s="1"/>
  <c r="S2636" i="13"/>
  <c r="V2636" i="13" s="1"/>
  <c r="R2636" i="13"/>
  <c r="Q2636" i="13"/>
  <c r="P2636" i="13"/>
  <c r="O2636" i="13"/>
  <c r="T3305" i="13"/>
  <c r="U3305" i="13" s="1"/>
  <c r="S3305" i="13"/>
  <c r="V3305" i="13" s="1"/>
  <c r="R3305" i="13"/>
  <c r="Q3305" i="13"/>
  <c r="P3305" i="13"/>
  <c r="O3305" i="13"/>
  <c r="T2635" i="13"/>
  <c r="U2635" i="13" s="1"/>
  <c r="S2635" i="13"/>
  <c r="V2635" i="13" s="1"/>
  <c r="R2635" i="13"/>
  <c r="Q2635" i="13"/>
  <c r="P2635" i="13"/>
  <c r="O2635" i="13"/>
  <c r="T2415" i="13"/>
  <c r="U2415" i="13" s="1"/>
  <c r="S2415" i="13"/>
  <c r="V2415" i="13" s="1"/>
  <c r="R2415" i="13"/>
  <c r="Q2415" i="13"/>
  <c r="P2415" i="13"/>
  <c r="O2415" i="13"/>
  <c r="T1788" i="13"/>
  <c r="U1788" i="13" s="1"/>
  <c r="S1788" i="13"/>
  <c r="V1788" i="13" s="1"/>
  <c r="R1788" i="13"/>
  <c r="Q1788" i="13"/>
  <c r="P1788" i="13"/>
  <c r="O1788" i="13"/>
  <c r="T3234" i="13"/>
  <c r="U3234" i="13" s="1"/>
  <c r="S3234" i="13"/>
  <c r="V3234" i="13" s="1"/>
  <c r="R3234" i="13"/>
  <c r="Q3234" i="13"/>
  <c r="P3234" i="13"/>
  <c r="O3234" i="13"/>
  <c r="T1854" i="13"/>
  <c r="U1854" i="13" s="1"/>
  <c r="S1854" i="13"/>
  <c r="V1854" i="13" s="1"/>
  <c r="R1854" i="13"/>
  <c r="Q1854" i="13"/>
  <c r="P1854" i="13"/>
  <c r="O1854" i="13"/>
  <c r="T1907" i="13"/>
  <c r="U1907" i="13" s="1"/>
  <c r="S1907" i="13"/>
  <c r="V1907" i="13" s="1"/>
  <c r="R1907" i="13"/>
  <c r="Q1907" i="13"/>
  <c r="P1907" i="13"/>
  <c r="O1907" i="13"/>
  <c r="T2468" i="13"/>
  <c r="U2468" i="13" s="1"/>
  <c r="S2468" i="13"/>
  <c r="V2468" i="13" s="1"/>
  <c r="R2468" i="13"/>
  <c r="Q2468" i="13"/>
  <c r="P2468" i="13"/>
  <c r="O2468" i="13"/>
  <c r="T3084" i="13"/>
  <c r="U3084" i="13" s="1"/>
  <c r="S3084" i="13"/>
  <c r="V3084" i="13" s="1"/>
  <c r="R3084" i="13"/>
  <c r="Q3084" i="13"/>
  <c r="P3084" i="13"/>
  <c r="O3084" i="13"/>
  <c r="T2117" i="13"/>
  <c r="U2117" i="13" s="1"/>
  <c r="S2117" i="13"/>
  <c r="V2117" i="13" s="1"/>
  <c r="R2117" i="13"/>
  <c r="Q2117" i="13"/>
  <c r="P2117" i="13"/>
  <c r="O2117" i="13"/>
  <c r="T4030" i="13"/>
  <c r="U4030" i="13" s="1"/>
  <c r="S4030" i="13"/>
  <c r="V4030" i="13" s="1"/>
  <c r="R4030" i="13"/>
  <c r="Q4030" i="13"/>
  <c r="P4030" i="13"/>
  <c r="O4030" i="13"/>
  <c r="T3748" i="13"/>
  <c r="U3748" i="13" s="1"/>
  <c r="S3748" i="13"/>
  <c r="V3748" i="13" s="1"/>
  <c r="R3748" i="13"/>
  <c r="Q3748" i="13"/>
  <c r="P3748" i="13"/>
  <c r="O3748" i="13"/>
  <c r="T2467" i="13"/>
  <c r="U2467" i="13" s="1"/>
  <c r="S2467" i="13"/>
  <c r="V2467" i="13" s="1"/>
  <c r="R2467" i="13"/>
  <c r="Q2467" i="13"/>
  <c r="P2467" i="13"/>
  <c r="O2467" i="13"/>
  <c r="T2864" i="13"/>
  <c r="U2864" i="13" s="1"/>
  <c r="S2864" i="13"/>
  <c r="V2864" i="13" s="1"/>
  <c r="R2864" i="13"/>
  <c r="Q2864" i="13"/>
  <c r="P2864" i="13"/>
  <c r="O2864" i="13"/>
  <c r="T1418" i="13"/>
  <c r="U1418" i="13" s="1"/>
  <c r="S1418" i="13"/>
  <c r="V1418" i="13" s="1"/>
  <c r="R1418" i="13"/>
  <c r="Q1418" i="13"/>
  <c r="P1418" i="13"/>
  <c r="O1418" i="13"/>
  <c r="T978" i="13"/>
  <c r="U978" i="13" s="1"/>
  <c r="S978" i="13"/>
  <c r="V978" i="13" s="1"/>
  <c r="R978" i="13"/>
  <c r="Q978" i="13"/>
  <c r="P978" i="13"/>
  <c r="O978" i="13"/>
  <c r="T3567" i="13"/>
  <c r="U3567" i="13" s="1"/>
  <c r="S3567" i="13"/>
  <c r="V3567" i="13" s="1"/>
  <c r="R3567" i="13"/>
  <c r="Q3567" i="13"/>
  <c r="P3567" i="13"/>
  <c r="O3567" i="13"/>
  <c r="T4105" i="13"/>
  <c r="U4105" i="13" s="1"/>
  <c r="S4105" i="13"/>
  <c r="V4105" i="13" s="1"/>
  <c r="R4105" i="13"/>
  <c r="Q4105" i="13"/>
  <c r="P4105" i="13"/>
  <c r="O4105" i="13"/>
  <c r="T908" i="13"/>
  <c r="U908" i="13" s="1"/>
  <c r="S908" i="13"/>
  <c r="V908" i="13" s="1"/>
  <c r="R908" i="13"/>
  <c r="Q908" i="13"/>
  <c r="P908" i="13"/>
  <c r="O908" i="13"/>
  <c r="T3083" i="13"/>
  <c r="U3083" i="13" s="1"/>
  <c r="S3083" i="13"/>
  <c r="V3083" i="13" s="1"/>
  <c r="R3083" i="13"/>
  <c r="Q3083" i="13"/>
  <c r="P3083" i="13"/>
  <c r="O3083" i="13"/>
  <c r="T1706" i="13"/>
  <c r="U1706" i="13" s="1"/>
  <c r="S1706" i="13"/>
  <c r="V1706" i="13" s="1"/>
  <c r="R1706" i="13"/>
  <c r="Q1706" i="13"/>
  <c r="P1706" i="13"/>
  <c r="O1706" i="13"/>
  <c r="T2356" i="13"/>
  <c r="U2356" i="13" s="1"/>
  <c r="S2356" i="13"/>
  <c r="V2356" i="13" s="1"/>
  <c r="R2356" i="13"/>
  <c r="Q2356" i="13"/>
  <c r="P2356" i="13"/>
  <c r="O2356" i="13"/>
  <c r="T2259" i="13"/>
  <c r="U2259" i="13" s="1"/>
  <c r="S2259" i="13"/>
  <c r="V2259" i="13" s="1"/>
  <c r="R2259" i="13"/>
  <c r="Q2259" i="13"/>
  <c r="P2259" i="13"/>
  <c r="O2259" i="13"/>
  <c r="T1787" i="13"/>
  <c r="U1787" i="13" s="1"/>
  <c r="S1787" i="13"/>
  <c r="V1787" i="13" s="1"/>
  <c r="R1787" i="13"/>
  <c r="Q1787" i="13"/>
  <c r="P1787" i="13"/>
  <c r="O1787" i="13"/>
  <c r="T1853" i="13"/>
  <c r="U1853" i="13" s="1"/>
  <c r="S1853" i="13"/>
  <c r="V1853" i="13" s="1"/>
  <c r="R1853" i="13"/>
  <c r="Q1853" i="13"/>
  <c r="P1853" i="13"/>
  <c r="O1853" i="13"/>
  <c r="T2355" i="13"/>
  <c r="U2355" i="13" s="1"/>
  <c r="S2355" i="13"/>
  <c r="V2355" i="13" s="1"/>
  <c r="R2355" i="13"/>
  <c r="Q2355" i="13"/>
  <c r="P2355" i="13"/>
  <c r="O2355" i="13"/>
  <c r="T2354" i="13"/>
  <c r="U2354" i="13" s="1"/>
  <c r="S2354" i="13"/>
  <c r="V2354" i="13" s="1"/>
  <c r="R2354" i="13"/>
  <c r="Q2354" i="13"/>
  <c r="P2354" i="13"/>
  <c r="O2354" i="13"/>
  <c r="T2353" i="13"/>
  <c r="U2353" i="13" s="1"/>
  <c r="S2353" i="13"/>
  <c r="V2353" i="13" s="1"/>
  <c r="R2353" i="13"/>
  <c r="Q2353" i="13"/>
  <c r="P2353" i="13"/>
  <c r="O2353" i="13"/>
  <c r="T1626" i="13"/>
  <c r="U1626" i="13" s="1"/>
  <c r="S1626" i="13"/>
  <c r="V1626" i="13" s="1"/>
  <c r="R1626" i="13"/>
  <c r="Q1626" i="13"/>
  <c r="P1626" i="13"/>
  <c r="O1626" i="13"/>
  <c r="T1705" i="13"/>
  <c r="U1705" i="13" s="1"/>
  <c r="S1705" i="13"/>
  <c r="V1705" i="13" s="1"/>
  <c r="R1705" i="13"/>
  <c r="Q1705" i="13"/>
  <c r="P1705" i="13"/>
  <c r="O1705" i="13"/>
  <c r="T3667" i="13"/>
  <c r="U3667" i="13" s="1"/>
  <c r="S3667" i="13"/>
  <c r="V3667" i="13" s="1"/>
  <c r="R3667" i="13"/>
  <c r="Q3667" i="13"/>
  <c r="P3667" i="13"/>
  <c r="O3667" i="13"/>
  <c r="T2116" i="13"/>
  <c r="U2116" i="13" s="1"/>
  <c r="S2116" i="13"/>
  <c r="V2116" i="13" s="1"/>
  <c r="R2116" i="13"/>
  <c r="Q2116" i="13"/>
  <c r="P2116" i="13"/>
  <c r="O2116" i="13"/>
  <c r="T1197" i="13"/>
  <c r="U1197" i="13" s="1"/>
  <c r="S1197" i="13"/>
  <c r="V1197" i="13" s="1"/>
  <c r="R1197" i="13"/>
  <c r="Q1197" i="13"/>
  <c r="P1197" i="13"/>
  <c r="O1197" i="13"/>
  <c r="T203" i="13"/>
  <c r="U203" i="13" s="1"/>
  <c r="S203" i="13"/>
  <c r="V203" i="13" s="1"/>
  <c r="R203" i="13"/>
  <c r="Q203" i="13"/>
  <c r="P203" i="13"/>
  <c r="O203" i="13"/>
  <c r="T121" i="13"/>
  <c r="U121" i="13" s="1"/>
  <c r="S121" i="13"/>
  <c r="V121" i="13" s="1"/>
  <c r="R121" i="13"/>
  <c r="Q121" i="13"/>
  <c r="P121" i="13"/>
  <c r="O121" i="13"/>
  <c r="T2115" i="13"/>
  <c r="U2115" i="13" s="1"/>
  <c r="S2115" i="13"/>
  <c r="V2115" i="13" s="1"/>
  <c r="R2115" i="13"/>
  <c r="Q2115" i="13"/>
  <c r="P2115" i="13"/>
  <c r="O2115" i="13"/>
  <c r="T977" i="13"/>
  <c r="U977" i="13" s="1"/>
  <c r="S977" i="13"/>
  <c r="V977" i="13" s="1"/>
  <c r="R977" i="13"/>
  <c r="Q977" i="13"/>
  <c r="P977" i="13"/>
  <c r="O977" i="13"/>
  <c r="T820" i="13"/>
  <c r="U820" i="13" s="1"/>
  <c r="S820" i="13"/>
  <c r="V820" i="13" s="1"/>
  <c r="R820" i="13"/>
  <c r="Q820" i="13"/>
  <c r="P820" i="13"/>
  <c r="O820" i="13"/>
  <c r="T2114" i="13"/>
  <c r="U2114" i="13" s="1"/>
  <c r="S2114" i="13"/>
  <c r="V2114" i="13" s="1"/>
  <c r="R2114" i="13"/>
  <c r="Q2114" i="13"/>
  <c r="P2114" i="13"/>
  <c r="O2114" i="13"/>
  <c r="T1239" i="13"/>
  <c r="U1239" i="13" s="1"/>
  <c r="S1239" i="13"/>
  <c r="V1239" i="13" s="1"/>
  <c r="R1239" i="13"/>
  <c r="Q1239" i="13"/>
  <c r="P1239" i="13"/>
  <c r="O1239" i="13"/>
  <c r="T101" i="13"/>
  <c r="U101" i="13" s="1"/>
  <c r="S101" i="13"/>
  <c r="V101" i="13" s="1"/>
  <c r="R101" i="13"/>
  <c r="Q101" i="13"/>
  <c r="P101" i="13"/>
  <c r="O101" i="13"/>
  <c r="T3449" i="13"/>
  <c r="U3449" i="13" s="1"/>
  <c r="S3449" i="13"/>
  <c r="V3449" i="13" s="1"/>
  <c r="R3449" i="13"/>
  <c r="Q3449" i="13"/>
  <c r="P3449" i="13"/>
  <c r="O3449" i="13"/>
  <c r="T202" i="13"/>
  <c r="U202" i="13" s="1"/>
  <c r="S202" i="13"/>
  <c r="V202" i="13" s="1"/>
  <c r="R202" i="13"/>
  <c r="Q202" i="13"/>
  <c r="P202" i="13"/>
  <c r="O202" i="13"/>
  <c r="T430" i="13"/>
  <c r="U430" i="13" s="1"/>
  <c r="S430" i="13"/>
  <c r="V430" i="13" s="1"/>
  <c r="R430" i="13"/>
  <c r="Q430" i="13"/>
  <c r="P430" i="13"/>
  <c r="O430" i="13"/>
  <c r="T226" i="13"/>
  <c r="U226" i="13" s="1"/>
  <c r="S226" i="13"/>
  <c r="V226" i="13" s="1"/>
  <c r="R226" i="13"/>
  <c r="Q226" i="13"/>
  <c r="P226" i="13"/>
  <c r="O226" i="13"/>
  <c r="T907" i="13"/>
  <c r="U907" i="13" s="1"/>
  <c r="S907" i="13"/>
  <c r="V907" i="13" s="1"/>
  <c r="R907" i="13"/>
  <c r="Q907" i="13"/>
  <c r="P907" i="13"/>
  <c r="O907" i="13"/>
  <c r="T475" i="13"/>
  <c r="U475" i="13" s="1"/>
  <c r="S475" i="13"/>
  <c r="V475" i="13" s="1"/>
  <c r="R475" i="13"/>
  <c r="Q475" i="13"/>
  <c r="P475" i="13"/>
  <c r="O475" i="13"/>
  <c r="T2113" i="13"/>
  <c r="U2113" i="13" s="1"/>
  <c r="S2113" i="13"/>
  <c r="V2113" i="13" s="1"/>
  <c r="R2113" i="13"/>
  <c r="Q2113" i="13"/>
  <c r="P2113" i="13"/>
  <c r="O2113" i="13"/>
  <c r="T1747" i="13"/>
  <c r="U1747" i="13" s="1"/>
  <c r="S1747" i="13"/>
  <c r="V1747" i="13" s="1"/>
  <c r="R1747" i="13"/>
  <c r="Q1747" i="13"/>
  <c r="P1747" i="13"/>
  <c r="O1747" i="13"/>
  <c r="T558" i="13"/>
  <c r="U558" i="13" s="1"/>
  <c r="S558" i="13"/>
  <c r="V558" i="13" s="1"/>
  <c r="R558" i="13"/>
  <c r="Q558" i="13"/>
  <c r="P558" i="13"/>
  <c r="O558" i="13"/>
  <c r="T1417" i="13"/>
  <c r="U1417" i="13" s="1"/>
  <c r="S1417" i="13"/>
  <c r="V1417" i="13" s="1"/>
  <c r="R1417" i="13"/>
  <c r="Q1417" i="13"/>
  <c r="P1417" i="13"/>
  <c r="O1417" i="13"/>
  <c r="T153" i="13"/>
  <c r="U153" i="13" s="1"/>
  <c r="S153" i="13"/>
  <c r="V153" i="13" s="1"/>
  <c r="R153" i="13"/>
  <c r="Q153" i="13"/>
  <c r="P153" i="13"/>
  <c r="O153" i="13"/>
  <c r="T1269" i="13"/>
  <c r="U1269" i="13" s="1"/>
  <c r="S1269" i="13"/>
  <c r="V1269" i="13" s="1"/>
  <c r="R1269" i="13"/>
  <c r="Q1269" i="13"/>
  <c r="P1269" i="13"/>
  <c r="O1269" i="13"/>
  <c r="T3794" i="13"/>
  <c r="U3794" i="13" s="1"/>
  <c r="S3794" i="13"/>
  <c r="V3794" i="13" s="1"/>
  <c r="R3794" i="13"/>
  <c r="Q3794" i="13"/>
  <c r="P3794" i="13"/>
  <c r="O3794" i="13"/>
  <c r="T2352" i="13"/>
  <c r="U2352" i="13" s="1"/>
  <c r="S2352" i="13"/>
  <c r="V2352" i="13" s="1"/>
  <c r="R2352" i="13"/>
  <c r="Q2352" i="13"/>
  <c r="P2352" i="13"/>
  <c r="O2352" i="13"/>
  <c r="T3566" i="13"/>
  <c r="U3566" i="13" s="1"/>
  <c r="S3566" i="13"/>
  <c r="V3566" i="13" s="1"/>
  <c r="R3566" i="13"/>
  <c r="Q3566" i="13"/>
  <c r="P3566" i="13"/>
  <c r="O3566" i="13"/>
  <c r="T2351" i="13"/>
  <c r="U2351" i="13" s="1"/>
  <c r="S2351" i="13"/>
  <c r="V2351" i="13" s="1"/>
  <c r="R2351" i="13"/>
  <c r="Q2351" i="13"/>
  <c r="P2351" i="13"/>
  <c r="O2351" i="13"/>
  <c r="T1852" i="13"/>
  <c r="U1852" i="13" s="1"/>
  <c r="S1852" i="13"/>
  <c r="V1852" i="13" s="1"/>
  <c r="R1852" i="13"/>
  <c r="Q1852" i="13"/>
  <c r="P1852" i="13"/>
  <c r="O1852" i="13"/>
  <c r="T3304" i="13"/>
  <c r="U3304" i="13" s="1"/>
  <c r="S3304" i="13"/>
  <c r="V3304" i="13" s="1"/>
  <c r="R3304" i="13"/>
  <c r="Q3304" i="13"/>
  <c r="P3304" i="13"/>
  <c r="O3304" i="13"/>
  <c r="T3303" i="13"/>
  <c r="U3303" i="13" s="1"/>
  <c r="S3303" i="13"/>
  <c r="V3303" i="13" s="1"/>
  <c r="R3303" i="13"/>
  <c r="Q3303" i="13"/>
  <c r="P3303" i="13"/>
  <c r="O3303" i="13"/>
  <c r="T906" i="13"/>
  <c r="U906" i="13" s="1"/>
  <c r="S906" i="13"/>
  <c r="V906" i="13" s="1"/>
  <c r="R906" i="13"/>
  <c r="Q906" i="13"/>
  <c r="P906" i="13"/>
  <c r="O906" i="13"/>
  <c r="T3793" i="13"/>
  <c r="U3793" i="13" s="1"/>
  <c r="S3793" i="13"/>
  <c r="V3793" i="13" s="1"/>
  <c r="R3793" i="13"/>
  <c r="Q3793" i="13"/>
  <c r="P3793" i="13"/>
  <c r="O3793" i="13"/>
  <c r="T3873" i="13"/>
  <c r="U3873" i="13" s="1"/>
  <c r="S3873" i="13"/>
  <c r="V3873" i="13" s="1"/>
  <c r="R3873" i="13"/>
  <c r="Q3873" i="13"/>
  <c r="P3873" i="13"/>
  <c r="O3873" i="13"/>
  <c r="T3872" i="13"/>
  <c r="U3872" i="13" s="1"/>
  <c r="S3872" i="13"/>
  <c r="V3872" i="13" s="1"/>
  <c r="R3872" i="13"/>
  <c r="Q3872" i="13"/>
  <c r="P3872" i="13"/>
  <c r="O3872" i="13"/>
  <c r="T2466" i="13"/>
  <c r="U2466" i="13" s="1"/>
  <c r="S2466" i="13"/>
  <c r="V2466" i="13" s="1"/>
  <c r="R2466" i="13"/>
  <c r="Q2466" i="13"/>
  <c r="P2466" i="13"/>
  <c r="O2466" i="13"/>
  <c r="T2634" i="13"/>
  <c r="U2634" i="13" s="1"/>
  <c r="S2634" i="13"/>
  <c r="V2634" i="13" s="1"/>
  <c r="R2634" i="13"/>
  <c r="Q2634" i="13"/>
  <c r="P2634" i="13"/>
  <c r="O2634" i="13"/>
  <c r="T3302" i="13"/>
  <c r="U3302" i="13" s="1"/>
  <c r="S3302" i="13"/>
  <c r="V3302" i="13" s="1"/>
  <c r="R3302" i="13"/>
  <c r="Q3302" i="13"/>
  <c r="P3302" i="13"/>
  <c r="O3302" i="13"/>
  <c r="T4002" i="13"/>
  <c r="U4002" i="13" s="1"/>
  <c r="S4002" i="13"/>
  <c r="V4002" i="13" s="1"/>
  <c r="R4002" i="13"/>
  <c r="Q4002" i="13"/>
  <c r="P4002" i="13"/>
  <c r="O4002" i="13"/>
  <c r="T3082" i="13"/>
  <c r="U3082" i="13" s="1"/>
  <c r="S3082" i="13"/>
  <c r="V3082" i="13" s="1"/>
  <c r="R3082" i="13"/>
  <c r="Q3082" i="13"/>
  <c r="P3082" i="13"/>
  <c r="O3082" i="13"/>
  <c r="T2465" i="13"/>
  <c r="U2465" i="13" s="1"/>
  <c r="S2465" i="13"/>
  <c r="V2465" i="13" s="1"/>
  <c r="R2465" i="13"/>
  <c r="Q2465" i="13"/>
  <c r="P2465" i="13"/>
  <c r="O2465" i="13"/>
  <c r="T3457" i="13"/>
  <c r="U3457" i="13" s="1"/>
  <c r="S3457" i="13"/>
  <c r="V3457" i="13" s="1"/>
  <c r="R3457" i="13"/>
  <c r="Q3457" i="13"/>
  <c r="P3457" i="13"/>
  <c r="O3457" i="13"/>
  <c r="T3565" i="13"/>
  <c r="U3565" i="13" s="1"/>
  <c r="S3565" i="13"/>
  <c r="V3565" i="13" s="1"/>
  <c r="R3565" i="13"/>
  <c r="Q3565" i="13"/>
  <c r="P3565" i="13"/>
  <c r="O3565" i="13"/>
  <c r="T2350" i="13"/>
  <c r="U2350" i="13" s="1"/>
  <c r="S2350" i="13"/>
  <c r="V2350" i="13" s="1"/>
  <c r="R2350" i="13"/>
  <c r="Q2350" i="13"/>
  <c r="P2350" i="13"/>
  <c r="O2350" i="13"/>
  <c r="T3081" i="13"/>
  <c r="U3081" i="13" s="1"/>
  <c r="S3081" i="13"/>
  <c r="V3081" i="13" s="1"/>
  <c r="R3081" i="13"/>
  <c r="Q3081" i="13"/>
  <c r="P3081" i="13"/>
  <c r="O3081" i="13"/>
  <c r="T4001" i="13"/>
  <c r="U4001" i="13" s="1"/>
  <c r="S4001" i="13"/>
  <c r="V4001" i="13" s="1"/>
  <c r="R4001" i="13"/>
  <c r="Q4001" i="13"/>
  <c r="P4001" i="13"/>
  <c r="O4001" i="13"/>
  <c r="T1625" i="13"/>
  <c r="U1625" i="13" s="1"/>
  <c r="S1625" i="13"/>
  <c r="V1625" i="13" s="1"/>
  <c r="R1625" i="13"/>
  <c r="Q1625" i="13"/>
  <c r="P1625" i="13"/>
  <c r="O1625" i="13"/>
  <c r="T3726" i="13"/>
  <c r="U3726" i="13" s="1"/>
  <c r="S3726" i="13"/>
  <c r="V3726" i="13" s="1"/>
  <c r="R3726" i="13"/>
  <c r="Q3726" i="13"/>
  <c r="P3726" i="13"/>
  <c r="O3726" i="13"/>
  <c r="T2534" i="13"/>
  <c r="U2534" i="13" s="1"/>
  <c r="S2534" i="13"/>
  <c r="V2534" i="13" s="1"/>
  <c r="R2534" i="13"/>
  <c r="Q2534" i="13"/>
  <c r="P2534" i="13"/>
  <c r="O2534" i="13"/>
  <c r="T2863" i="13"/>
  <c r="U2863" i="13" s="1"/>
  <c r="S2863" i="13"/>
  <c r="V2863" i="13" s="1"/>
  <c r="R2863" i="13"/>
  <c r="Q2863" i="13"/>
  <c r="P2863" i="13"/>
  <c r="O2863" i="13"/>
  <c r="T2112" i="13"/>
  <c r="U2112" i="13" s="1"/>
  <c r="S2112" i="13"/>
  <c r="V2112" i="13" s="1"/>
  <c r="R2112" i="13"/>
  <c r="Q2112" i="13"/>
  <c r="P2112" i="13"/>
  <c r="O2112" i="13"/>
  <c r="T3080" i="13"/>
  <c r="U3080" i="13" s="1"/>
  <c r="S3080" i="13"/>
  <c r="V3080" i="13" s="1"/>
  <c r="R3080" i="13"/>
  <c r="Q3080" i="13"/>
  <c r="P3080" i="13"/>
  <c r="O3080" i="13"/>
  <c r="T1704" i="13"/>
  <c r="U1704" i="13" s="1"/>
  <c r="S1704" i="13"/>
  <c r="V1704" i="13" s="1"/>
  <c r="R1704" i="13"/>
  <c r="Q1704" i="13"/>
  <c r="P1704" i="13"/>
  <c r="O1704" i="13"/>
  <c r="T3871" i="13"/>
  <c r="U3871" i="13" s="1"/>
  <c r="S3871" i="13"/>
  <c r="V3871" i="13" s="1"/>
  <c r="R3871" i="13"/>
  <c r="Q3871" i="13"/>
  <c r="P3871" i="13"/>
  <c r="O3871" i="13"/>
  <c r="T3564" i="13"/>
  <c r="U3564" i="13" s="1"/>
  <c r="S3564" i="13"/>
  <c r="V3564" i="13" s="1"/>
  <c r="R3564" i="13"/>
  <c r="Q3564" i="13"/>
  <c r="P3564" i="13"/>
  <c r="O3564" i="13"/>
  <c r="T3431" i="13"/>
  <c r="U3431" i="13" s="1"/>
  <c r="S3431" i="13"/>
  <c r="V3431" i="13" s="1"/>
  <c r="R3431" i="13"/>
  <c r="Q3431" i="13"/>
  <c r="P3431" i="13"/>
  <c r="O3431" i="13"/>
  <c r="T3079" i="13"/>
  <c r="U3079" i="13" s="1"/>
  <c r="S3079" i="13"/>
  <c r="V3079" i="13" s="1"/>
  <c r="R3079" i="13"/>
  <c r="Q3079" i="13"/>
  <c r="P3079" i="13"/>
  <c r="O3079" i="13"/>
  <c r="T3563" i="13"/>
  <c r="U3563" i="13" s="1"/>
  <c r="S3563" i="13"/>
  <c r="V3563" i="13" s="1"/>
  <c r="R3563" i="13"/>
  <c r="Q3563" i="13"/>
  <c r="P3563" i="13"/>
  <c r="O3563" i="13"/>
  <c r="T2862" i="13"/>
  <c r="U2862" i="13" s="1"/>
  <c r="S2862" i="13"/>
  <c r="V2862" i="13" s="1"/>
  <c r="R2862" i="13"/>
  <c r="Q2862" i="13"/>
  <c r="P2862" i="13"/>
  <c r="O2862" i="13"/>
  <c r="T3747" i="13"/>
  <c r="U3747" i="13" s="1"/>
  <c r="S3747" i="13"/>
  <c r="V3747" i="13" s="1"/>
  <c r="R3747" i="13"/>
  <c r="Q3747" i="13"/>
  <c r="P3747" i="13"/>
  <c r="O3747" i="13"/>
  <c r="T3078" i="13"/>
  <c r="U3078" i="13" s="1"/>
  <c r="S3078" i="13"/>
  <c r="V3078" i="13" s="1"/>
  <c r="R3078" i="13"/>
  <c r="Q3078" i="13"/>
  <c r="P3078" i="13"/>
  <c r="O3078" i="13"/>
  <c r="T3077" i="13"/>
  <c r="U3077" i="13" s="1"/>
  <c r="S3077" i="13"/>
  <c r="V3077" i="13" s="1"/>
  <c r="R3077" i="13"/>
  <c r="Q3077" i="13"/>
  <c r="P3077" i="13"/>
  <c r="O3077" i="13"/>
  <c r="T2633" i="13"/>
  <c r="U2633" i="13" s="1"/>
  <c r="S2633" i="13"/>
  <c r="V2633" i="13" s="1"/>
  <c r="R2633" i="13"/>
  <c r="Q2633" i="13"/>
  <c r="P2633" i="13"/>
  <c r="O2633" i="13"/>
  <c r="T1703" i="13"/>
  <c r="U1703" i="13" s="1"/>
  <c r="S1703" i="13"/>
  <c r="V1703" i="13" s="1"/>
  <c r="R1703" i="13"/>
  <c r="Q1703" i="13"/>
  <c r="P1703" i="13"/>
  <c r="O1703" i="13"/>
  <c r="T1569" i="13"/>
  <c r="U1569" i="13" s="1"/>
  <c r="S1569" i="13"/>
  <c r="V1569" i="13" s="1"/>
  <c r="R1569" i="13"/>
  <c r="Q1569" i="13"/>
  <c r="P1569" i="13"/>
  <c r="O1569" i="13"/>
  <c r="T632" i="13"/>
  <c r="U632" i="13" s="1"/>
  <c r="S632" i="13"/>
  <c r="V632" i="13" s="1"/>
  <c r="R632" i="13"/>
  <c r="Q632" i="13"/>
  <c r="P632" i="13"/>
  <c r="O632" i="13"/>
  <c r="T2111" i="13"/>
  <c r="U2111" i="13" s="1"/>
  <c r="S2111" i="13"/>
  <c r="V2111" i="13" s="1"/>
  <c r="R2111" i="13"/>
  <c r="Q2111" i="13"/>
  <c r="P2111" i="13"/>
  <c r="O2111" i="13"/>
  <c r="T803" i="13"/>
  <c r="U803" i="13" s="1"/>
  <c r="S803" i="13"/>
  <c r="V803" i="13" s="1"/>
  <c r="R803" i="13"/>
  <c r="Q803" i="13"/>
  <c r="P803" i="13"/>
  <c r="O803" i="13"/>
  <c r="T3301" i="13"/>
  <c r="U3301" i="13" s="1"/>
  <c r="S3301" i="13"/>
  <c r="V3301" i="13" s="1"/>
  <c r="R3301" i="13"/>
  <c r="Q3301" i="13"/>
  <c r="P3301" i="13"/>
  <c r="O3301" i="13"/>
  <c r="T4000" i="13"/>
  <c r="U4000" i="13" s="1"/>
  <c r="S4000" i="13"/>
  <c r="V4000" i="13" s="1"/>
  <c r="R4000" i="13"/>
  <c r="Q4000" i="13"/>
  <c r="P4000" i="13"/>
  <c r="O4000" i="13"/>
  <c r="T557" i="13"/>
  <c r="U557" i="13" s="1"/>
  <c r="S557" i="13"/>
  <c r="V557" i="13" s="1"/>
  <c r="R557" i="13"/>
  <c r="Q557" i="13"/>
  <c r="P557" i="13"/>
  <c r="O557" i="13"/>
  <c r="T2632" i="13"/>
  <c r="U2632" i="13" s="1"/>
  <c r="S2632" i="13"/>
  <c r="V2632" i="13" s="1"/>
  <c r="R2632" i="13"/>
  <c r="Q2632" i="13"/>
  <c r="P2632" i="13"/>
  <c r="O2632" i="13"/>
  <c r="T3792" i="13"/>
  <c r="U3792" i="13" s="1"/>
  <c r="S3792" i="13"/>
  <c r="V3792" i="13" s="1"/>
  <c r="R3792" i="13"/>
  <c r="Q3792" i="13"/>
  <c r="P3792" i="13"/>
  <c r="O3792" i="13"/>
  <c r="T1416" i="13"/>
  <c r="U1416" i="13" s="1"/>
  <c r="S1416" i="13"/>
  <c r="V1416" i="13" s="1"/>
  <c r="R1416" i="13"/>
  <c r="Q1416" i="13"/>
  <c r="P1416" i="13"/>
  <c r="O1416" i="13"/>
  <c r="T1106" i="13"/>
  <c r="U1106" i="13" s="1"/>
  <c r="S1106" i="13"/>
  <c r="V1106" i="13" s="1"/>
  <c r="R1106" i="13"/>
  <c r="Q1106" i="13"/>
  <c r="P1106" i="13"/>
  <c r="O1106" i="13"/>
  <c r="T1415" i="13"/>
  <c r="U1415" i="13" s="1"/>
  <c r="S1415" i="13"/>
  <c r="V1415" i="13" s="1"/>
  <c r="R1415" i="13"/>
  <c r="Q1415" i="13"/>
  <c r="P1415" i="13"/>
  <c r="O1415" i="13"/>
  <c r="T3965" i="13"/>
  <c r="U3965" i="13" s="1"/>
  <c r="S3965" i="13"/>
  <c r="V3965" i="13" s="1"/>
  <c r="R3965" i="13"/>
  <c r="Q3965" i="13"/>
  <c r="P3965" i="13"/>
  <c r="O3965" i="13"/>
  <c r="T2861" i="13"/>
  <c r="U2861" i="13" s="1"/>
  <c r="S2861" i="13"/>
  <c r="V2861" i="13" s="1"/>
  <c r="R2861" i="13"/>
  <c r="Q2861" i="13"/>
  <c r="P2861" i="13"/>
  <c r="O2861" i="13"/>
  <c r="T2110" i="13"/>
  <c r="U2110" i="13" s="1"/>
  <c r="S2110" i="13"/>
  <c r="V2110" i="13" s="1"/>
  <c r="R2110" i="13"/>
  <c r="Q2110" i="13"/>
  <c r="P2110" i="13"/>
  <c r="O2110" i="13"/>
  <c r="T2109" i="13"/>
  <c r="U2109" i="13" s="1"/>
  <c r="S2109" i="13"/>
  <c r="V2109" i="13" s="1"/>
  <c r="R2109" i="13"/>
  <c r="Q2109" i="13"/>
  <c r="P2109" i="13"/>
  <c r="O2109" i="13"/>
  <c r="T2631" i="13"/>
  <c r="U2631" i="13" s="1"/>
  <c r="S2631" i="13"/>
  <c r="V2631" i="13" s="1"/>
  <c r="R2631" i="13"/>
  <c r="Q2631" i="13"/>
  <c r="P2631" i="13"/>
  <c r="O2631" i="13"/>
  <c r="T905" i="13"/>
  <c r="U905" i="13" s="1"/>
  <c r="S905" i="13"/>
  <c r="V905" i="13" s="1"/>
  <c r="R905" i="13"/>
  <c r="Q905" i="13"/>
  <c r="P905" i="13"/>
  <c r="O905" i="13"/>
  <c r="T799" i="13"/>
  <c r="U799" i="13" s="1"/>
  <c r="S799" i="13"/>
  <c r="V799" i="13" s="1"/>
  <c r="R799" i="13"/>
  <c r="Q799" i="13"/>
  <c r="P799" i="13"/>
  <c r="O799" i="13"/>
  <c r="T1702" i="13"/>
  <c r="U1702" i="13" s="1"/>
  <c r="S1702" i="13"/>
  <c r="V1702" i="13" s="1"/>
  <c r="R1702" i="13"/>
  <c r="Q1702" i="13"/>
  <c r="P1702" i="13"/>
  <c r="O1702" i="13"/>
  <c r="T2108" i="13"/>
  <c r="U2108" i="13" s="1"/>
  <c r="S2108" i="13"/>
  <c r="V2108" i="13" s="1"/>
  <c r="R2108" i="13"/>
  <c r="Q2108" i="13"/>
  <c r="P2108" i="13"/>
  <c r="O2108" i="13"/>
  <c r="T1414" i="13"/>
  <c r="U1414" i="13" s="1"/>
  <c r="S1414" i="13"/>
  <c r="V1414" i="13" s="1"/>
  <c r="R1414" i="13"/>
  <c r="Q1414" i="13"/>
  <c r="P1414" i="13"/>
  <c r="O1414" i="13"/>
  <c r="T1105" i="13"/>
  <c r="U1105" i="13" s="1"/>
  <c r="S1105" i="13"/>
  <c r="V1105" i="13" s="1"/>
  <c r="R1105" i="13"/>
  <c r="Q1105" i="13"/>
  <c r="P1105" i="13"/>
  <c r="O1105" i="13"/>
  <c r="T1624" i="13"/>
  <c r="U1624" i="13" s="1"/>
  <c r="S1624" i="13"/>
  <c r="V1624" i="13" s="1"/>
  <c r="R1624" i="13"/>
  <c r="Q1624" i="13"/>
  <c r="P1624" i="13"/>
  <c r="O1624" i="13"/>
  <c r="T144" i="13"/>
  <c r="U144" i="13" s="1"/>
  <c r="S144" i="13"/>
  <c r="V144" i="13" s="1"/>
  <c r="R144" i="13"/>
  <c r="Q144" i="13"/>
  <c r="P144" i="13"/>
  <c r="O144" i="13"/>
  <c r="T74" i="13"/>
  <c r="U74" i="13" s="1"/>
  <c r="S74" i="13"/>
  <c r="V74" i="13" s="1"/>
  <c r="R74" i="13"/>
  <c r="Q74" i="13"/>
  <c r="P74" i="13"/>
  <c r="O74" i="13"/>
  <c r="T904" i="13"/>
  <c r="U904" i="13" s="1"/>
  <c r="S904" i="13"/>
  <c r="V904" i="13" s="1"/>
  <c r="R904" i="13"/>
  <c r="Q904" i="13"/>
  <c r="P904" i="13"/>
  <c r="O904" i="13"/>
  <c r="T1413" i="13"/>
  <c r="U1413" i="13" s="1"/>
  <c r="S1413" i="13"/>
  <c r="V1413" i="13" s="1"/>
  <c r="R1413" i="13"/>
  <c r="Q1413" i="13"/>
  <c r="P1413" i="13"/>
  <c r="O1413" i="13"/>
  <c r="T1164" i="13"/>
  <c r="U1164" i="13" s="1"/>
  <c r="S1164" i="13"/>
  <c r="V1164" i="13" s="1"/>
  <c r="R1164" i="13"/>
  <c r="Q1164" i="13"/>
  <c r="P1164" i="13"/>
  <c r="O1164" i="13"/>
  <c r="T201" i="13"/>
  <c r="U201" i="13" s="1"/>
  <c r="S201" i="13"/>
  <c r="V201" i="13" s="1"/>
  <c r="R201" i="13"/>
  <c r="Q201" i="13"/>
  <c r="P201" i="13"/>
  <c r="O201" i="13"/>
  <c r="T2630" i="13"/>
  <c r="U2630" i="13" s="1"/>
  <c r="S2630" i="13"/>
  <c r="V2630" i="13" s="1"/>
  <c r="R2630" i="13"/>
  <c r="Q2630" i="13"/>
  <c r="P2630" i="13"/>
  <c r="O2630" i="13"/>
  <c r="T128" i="13"/>
  <c r="U128" i="13" s="1"/>
  <c r="S128" i="13"/>
  <c r="V128" i="13" s="1"/>
  <c r="R128" i="13"/>
  <c r="Q128" i="13"/>
  <c r="P128" i="13"/>
  <c r="O128" i="13"/>
  <c r="T556" i="13"/>
  <c r="U556" i="13" s="1"/>
  <c r="S556" i="13"/>
  <c r="V556" i="13" s="1"/>
  <c r="R556" i="13"/>
  <c r="Q556" i="13"/>
  <c r="P556" i="13"/>
  <c r="O556" i="13"/>
  <c r="T429" i="13"/>
  <c r="U429" i="13" s="1"/>
  <c r="S429" i="13"/>
  <c r="V429" i="13" s="1"/>
  <c r="R429" i="13"/>
  <c r="Q429" i="13"/>
  <c r="P429" i="13"/>
  <c r="O429" i="13"/>
  <c r="T903" i="13"/>
  <c r="U903" i="13" s="1"/>
  <c r="S903" i="13"/>
  <c r="V903" i="13" s="1"/>
  <c r="R903" i="13"/>
  <c r="Q903" i="13"/>
  <c r="P903" i="13"/>
  <c r="O903" i="13"/>
  <c r="T2464" i="13"/>
  <c r="U2464" i="13" s="1"/>
  <c r="S2464" i="13"/>
  <c r="V2464" i="13" s="1"/>
  <c r="R2464" i="13"/>
  <c r="Q2464" i="13"/>
  <c r="P2464" i="13"/>
  <c r="O2464" i="13"/>
  <c r="T763" i="13"/>
  <c r="U763" i="13" s="1"/>
  <c r="S763" i="13"/>
  <c r="V763" i="13" s="1"/>
  <c r="R763" i="13"/>
  <c r="Q763" i="13"/>
  <c r="P763" i="13"/>
  <c r="O763" i="13"/>
  <c r="T318" i="13"/>
  <c r="U318" i="13" s="1"/>
  <c r="S318" i="13"/>
  <c r="V318" i="13" s="1"/>
  <c r="R318" i="13"/>
  <c r="Q318" i="13"/>
  <c r="P318" i="13"/>
  <c r="O318" i="13"/>
  <c r="T3870" i="13"/>
  <c r="U3870" i="13" s="1"/>
  <c r="S3870" i="13"/>
  <c r="V3870" i="13" s="1"/>
  <c r="R3870" i="13"/>
  <c r="Q3870" i="13"/>
  <c r="P3870" i="13"/>
  <c r="O3870" i="13"/>
  <c r="T1851" i="13"/>
  <c r="U1851" i="13" s="1"/>
  <c r="S1851" i="13"/>
  <c r="V1851" i="13" s="1"/>
  <c r="R1851" i="13"/>
  <c r="Q1851" i="13"/>
  <c r="P1851" i="13"/>
  <c r="O1851" i="13"/>
  <c r="T999" i="13"/>
  <c r="U999" i="13" s="1"/>
  <c r="S999" i="13"/>
  <c r="V999" i="13" s="1"/>
  <c r="R999" i="13"/>
  <c r="Q999" i="13"/>
  <c r="P999" i="13"/>
  <c r="O999" i="13"/>
  <c r="T2629" i="13"/>
  <c r="U2629" i="13" s="1"/>
  <c r="S2629" i="13"/>
  <c r="V2629" i="13" s="1"/>
  <c r="R2629" i="13"/>
  <c r="Q2629" i="13"/>
  <c r="P2629" i="13"/>
  <c r="O2629" i="13"/>
  <c r="T762" i="13"/>
  <c r="U762" i="13" s="1"/>
  <c r="S762" i="13"/>
  <c r="V762" i="13" s="1"/>
  <c r="R762" i="13"/>
  <c r="Q762" i="13"/>
  <c r="P762" i="13"/>
  <c r="O762" i="13"/>
  <c r="T3562" i="13"/>
  <c r="U3562" i="13" s="1"/>
  <c r="S3562" i="13"/>
  <c r="V3562" i="13" s="1"/>
  <c r="R3562" i="13"/>
  <c r="Q3562" i="13"/>
  <c r="P3562" i="13"/>
  <c r="O3562" i="13"/>
  <c r="T902" i="13"/>
  <c r="U902" i="13" s="1"/>
  <c r="S902" i="13"/>
  <c r="V902" i="13" s="1"/>
  <c r="R902" i="13"/>
  <c r="Q902" i="13"/>
  <c r="P902" i="13"/>
  <c r="O902" i="13"/>
  <c r="T317" i="13"/>
  <c r="U317" i="13" s="1"/>
  <c r="S317" i="13"/>
  <c r="V317" i="13" s="1"/>
  <c r="R317" i="13"/>
  <c r="Q317" i="13"/>
  <c r="P317" i="13"/>
  <c r="O317" i="13"/>
  <c r="T1104" i="13"/>
  <c r="U1104" i="13" s="1"/>
  <c r="S1104" i="13"/>
  <c r="V1104" i="13" s="1"/>
  <c r="R1104" i="13"/>
  <c r="Q1104" i="13"/>
  <c r="P1104" i="13"/>
  <c r="O1104" i="13"/>
  <c r="T2628" i="13"/>
  <c r="U2628" i="13" s="1"/>
  <c r="S2628" i="13"/>
  <c r="V2628" i="13" s="1"/>
  <c r="R2628" i="13"/>
  <c r="Q2628" i="13"/>
  <c r="P2628" i="13"/>
  <c r="O2628" i="13"/>
  <c r="T1623" i="13"/>
  <c r="U1623" i="13" s="1"/>
  <c r="S1623" i="13"/>
  <c r="V1623" i="13" s="1"/>
  <c r="R1623" i="13"/>
  <c r="Q1623" i="13"/>
  <c r="P1623" i="13"/>
  <c r="O1623" i="13"/>
  <c r="T761" i="13"/>
  <c r="U761" i="13" s="1"/>
  <c r="S761" i="13"/>
  <c r="V761" i="13" s="1"/>
  <c r="R761" i="13"/>
  <c r="Q761" i="13"/>
  <c r="P761" i="13"/>
  <c r="O761" i="13"/>
  <c r="T1103" i="13"/>
  <c r="U1103" i="13" s="1"/>
  <c r="S1103" i="13"/>
  <c r="V1103" i="13" s="1"/>
  <c r="R1103" i="13"/>
  <c r="Q1103" i="13"/>
  <c r="P1103" i="13"/>
  <c r="O1103" i="13"/>
  <c r="T760" i="13"/>
  <c r="U760" i="13" s="1"/>
  <c r="S760" i="13"/>
  <c r="V760" i="13" s="1"/>
  <c r="R760" i="13"/>
  <c r="Q760" i="13"/>
  <c r="P760" i="13"/>
  <c r="O760" i="13"/>
  <c r="T1102" i="13"/>
  <c r="U1102" i="13" s="1"/>
  <c r="S1102" i="13"/>
  <c r="V1102" i="13" s="1"/>
  <c r="R1102" i="13"/>
  <c r="Q1102" i="13"/>
  <c r="P1102" i="13"/>
  <c r="O1102" i="13"/>
  <c r="T819" i="13"/>
  <c r="U819" i="13" s="1"/>
  <c r="S819" i="13"/>
  <c r="V819" i="13" s="1"/>
  <c r="R819" i="13"/>
  <c r="Q819" i="13"/>
  <c r="P819" i="13"/>
  <c r="O819" i="13"/>
  <c r="T2528" i="13"/>
  <c r="U2528" i="13" s="1"/>
  <c r="S2528" i="13"/>
  <c r="V2528" i="13" s="1"/>
  <c r="R2528" i="13"/>
  <c r="Q2528" i="13"/>
  <c r="P2528" i="13"/>
  <c r="O2528" i="13"/>
  <c r="T2107" i="13"/>
  <c r="U2107" i="13" s="1"/>
  <c r="S2107" i="13"/>
  <c r="V2107" i="13" s="1"/>
  <c r="R2107" i="13"/>
  <c r="Q2107" i="13"/>
  <c r="P2107" i="13"/>
  <c r="O2107" i="13"/>
  <c r="T1101" i="13"/>
  <c r="U1101" i="13" s="1"/>
  <c r="S1101" i="13"/>
  <c r="V1101" i="13" s="1"/>
  <c r="R1101" i="13"/>
  <c r="Q1101" i="13"/>
  <c r="P1101" i="13"/>
  <c r="O1101" i="13"/>
  <c r="T3430" i="13"/>
  <c r="U3430" i="13" s="1"/>
  <c r="S3430" i="13"/>
  <c r="V3430" i="13" s="1"/>
  <c r="R3430" i="13"/>
  <c r="Q3430" i="13"/>
  <c r="P3430" i="13"/>
  <c r="O3430" i="13"/>
  <c r="T1238" i="13"/>
  <c r="U1238" i="13" s="1"/>
  <c r="S1238" i="13"/>
  <c r="V1238" i="13" s="1"/>
  <c r="R1238" i="13"/>
  <c r="Q1238" i="13"/>
  <c r="P1238" i="13"/>
  <c r="O1238" i="13"/>
  <c r="T664" i="13"/>
  <c r="U664" i="13" s="1"/>
  <c r="S664" i="13"/>
  <c r="V664" i="13" s="1"/>
  <c r="R664" i="13"/>
  <c r="Q664" i="13"/>
  <c r="P664" i="13"/>
  <c r="O664" i="13"/>
  <c r="T428" i="13"/>
  <c r="U428" i="13" s="1"/>
  <c r="S428" i="13"/>
  <c r="V428" i="13" s="1"/>
  <c r="R428" i="13"/>
  <c r="Q428" i="13"/>
  <c r="P428" i="13"/>
  <c r="O428" i="13"/>
  <c r="T1180" i="13"/>
  <c r="U1180" i="13" s="1"/>
  <c r="S1180" i="13"/>
  <c r="V1180" i="13" s="1"/>
  <c r="R1180" i="13"/>
  <c r="Q1180" i="13"/>
  <c r="P1180" i="13"/>
  <c r="O1180" i="13"/>
  <c r="T2349" i="13"/>
  <c r="U2349" i="13" s="1"/>
  <c r="S2349" i="13"/>
  <c r="V2349" i="13" s="1"/>
  <c r="R2349" i="13"/>
  <c r="Q2349" i="13"/>
  <c r="P2349" i="13"/>
  <c r="O2349" i="13"/>
  <c r="T142" i="13"/>
  <c r="U142" i="13" s="1"/>
  <c r="S142" i="13"/>
  <c r="V142" i="13" s="1"/>
  <c r="R142" i="13"/>
  <c r="Q142" i="13"/>
  <c r="P142" i="13"/>
  <c r="O142" i="13"/>
  <c r="T2106" i="13"/>
  <c r="U2106" i="13" s="1"/>
  <c r="S2106" i="13"/>
  <c r="V2106" i="13" s="1"/>
  <c r="R2106" i="13"/>
  <c r="Q2106" i="13"/>
  <c r="P2106" i="13"/>
  <c r="O2106" i="13"/>
  <c r="T575" i="13"/>
  <c r="U575" i="13" s="1"/>
  <c r="S575" i="13"/>
  <c r="V575" i="13" s="1"/>
  <c r="R575" i="13"/>
  <c r="Q575" i="13"/>
  <c r="P575" i="13"/>
  <c r="O575" i="13"/>
  <c r="T2105" i="13"/>
  <c r="U2105" i="13" s="1"/>
  <c r="S2105" i="13"/>
  <c r="V2105" i="13" s="1"/>
  <c r="R2105" i="13"/>
  <c r="Q2105" i="13"/>
  <c r="P2105" i="13"/>
  <c r="O2105" i="13"/>
  <c r="T200" i="13"/>
  <c r="U200" i="13" s="1"/>
  <c r="S200" i="13"/>
  <c r="V200" i="13" s="1"/>
  <c r="R200" i="13"/>
  <c r="Q200" i="13"/>
  <c r="P200" i="13"/>
  <c r="O200" i="13"/>
  <c r="T2285" i="13"/>
  <c r="U2285" i="13" s="1"/>
  <c r="S2285" i="13"/>
  <c r="V2285" i="13" s="1"/>
  <c r="R2285" i="13"/>
  <c r="Q2285" i="13"/>
  <c r="P2285" i="13"/>
  <c r="O2285" i="13"/>
  <c r="T901" i="13"/>
  <c r="U901" i="13" s="1"/>
  <c r="S901" i="13"/>
  <c r="V901" i="13" s="1"/>
  <c r="R901" i="13"/>
  <c r="Q901" i="13"/>
  <c r="P901" i="13"/>
  <c r="O901" i="13"/>
  <c r="T32" i="13"/>
  <c r="U32" i="13" s="1"/>
  <c r="S32" i="13"/>
  <c r="V32" i="13" s="1"/>
  <c r="R32" i="13"/>
  <c r="Q32" i="13"/>
  <c r="P32" i="13"/>
  <c r="O32" i="13"/>
  <c r="T1013" i="13"/>
  <c r="U1013" i="13" s="1"/>
  <c r="S1013" i="13"/>
  <c r="V1013" i="13" s="1"/>
  <c r="R1013" i="13"/>
  <c r="Q1013" i="13"/>
  <c r="P1013" i="13"/>
  <c r="O1013" i="13"/>
  <c r="T527" i="13"/>
  <c r="U527" i="13" s="1"/>
  <c r="S527" i="13"/>
  <c r="V527" i="13" s="1"/>
  <c r="R527" i="13"/>
  <c r="Q527" i="13"/>
  <c r="P527" i="13"/>
  <c r="O527" i="13"/>
  <c r="T120" i="13"/>
  <c r="U120" i="13" s="1"/>
  <c r="S120" i="13"/>
  <c r="V120" i="13" s="1"/>
  <c r="R120" i="13"/>
  <c r="Q120" i="13"/>
  <c r="P120" i="13"/>
  <c r="O120" i="13"/>
  <c r="T631" i="13"/>
  <c r="U631" i="13" s="1"/>
  <c r="S631" i="13"/>
  <c r="V631" i="13" s="1"/>
  <c r="R631" i="13"/>
  <c r="Q631" i="13"/>
  <c r="P631" i="13"/>
  <c r="O631" i="13"/>
  <c r="T298" i="13"/>
  <c r="U298" i="13" s="1"/>
  <c r="S298" i="13"/>
  <c r="V298" i="13" s="1"/>
  <c r="R298" i="13"/>
  <c r="Q298" i="13"/>
  <c r="P298" i="13"/>
  <c r="O298" i="13"/>
  <c r="T3561" i="13"/>
  <c r="U3561" i="13" s="1"/>
  <c r="S3561" i="13"/>
  <c r="V3561" i="13" s="1"/>
  <c r="R3561" i="13"/>
  <c r="Q3561" i="13"/>
  <c r="P3561" i="13"/>
  <c r="O3561" i="13"/>
  <c r="T1412" i="13"/>
  <c r="U1412" i="13" s="1"/>
  <c r="S1412" i="13"/>
  <c r="V1412" i="13" s="1"/>
  <c r="R1412" i="13"/>
  <c r="Q1412" i="13"/>
  <c r="P1412" i="13"/>
  <c r="O1412" i="13"/>
  <c r="T2627" i="13"/>
  <c r="U2627" i="13" s="1"/>
  <c r="S2627" i="13"/>
  <c r="V2627" i="13" s="1"/>
  <c r="R2627" i="13"/>
  <c r="Q2627" i="13"/>
  <c r="P2627" i="13"/>
  <c r="O2627" i="13"/>
  <c r="T238" i="13"/>
  <c r="U238" i="13" s="1"/>
  <c r="S238" i="13"/>
  <c r="V238" i="13" s="1"/>
  <c r="R238" i="13"/>
  <c r="Q238" i="13"/>
  <c r="P238" i="13"/>
  <c r="O238" i="13"/>
  <c r="T1100" i="13"/>
  <c r="U1100" i="13" s="1"/>
  <c r="S1100" i="13"/>
  <c r="V1100" i="13" s="1"/>
  <c r="R1100" i="13"/>
  <c r="Q1100" i="13"/>
  <c r="P1100" i="13"/>
  <c r="O1100" i="13"/>
  <c r="T630" i="13"/>
  <c r="U630" i="13" s="1"/>
  <c r="S630" i="13"/>
  <c r="V630" i="13" s="1"/>
  <c r="R630" i="13"/>
  <c r="Q630" i="13"/>
  <c r="P630" i="13"/>
  <c r="O630" i="13"/>
  <c r="T152" i="13"/>
  <c r="U152" i="13" s="1"/>
  <c r="S152" i="13"/>
  <c r="V152" i="13" s="1"/>
  <c r="R152" i="13"/>
  <c r="Q152" i="13"/>
  <c r="P152" i="13"/>
  <c r="O152" i="13"/>
  <c r="T2860" i="13"/>
  <c r="U2860" i="13" s="1"/>
  <c r="S2860" i="13"/>
  <c r="V2860" i="13" s="1"/>
  <c r="R2860" i="13"/>
  <c r="Q2860" i="13"/>
  <c r="P2860" i="13"/>
  <c r="O2860" i="13"/>
  <c r="T2626" i="13"/>
  <c r="U2626" i="13" s="1"/>
  <c r="S2626" i="13"/>
  <c r="V2626" i="13" s="1"/>
  <c r="R2626" i="13"/>
  <c r="Q2626" i="13"/>
  <c r="P2626" i="13"/>
  <c r="O2626" i="13"/>
  <c r="T1411" i="13"/>
  <c r="U1411" i="13" s="1"/>
  <c r="S1411" i="13"/>
  <c r="V1411" i="13" s="1"/>
  <c r="R1411" i="13"/>
  <c r="Q1411" i="13"/>
  <c r="P1411" i="13"/>
  <c r="O1411" i="13"/>
  <c r="T818" i="13"/>
  <c r="U818" i="13" s="1"/>
  <c r="S818" i="13"/>
  <c r="V818" i="13" s="1"/>
  <c r="R818" i="13"/>
  <c r="Q818" i="13"/>
  <c r="P818" i="13"/>
  <c r="O818" i="13"/>
  <c r="T29" i="13"/>
  <c r="U29" i="13" s="1"/>
  <c r="S29" i="13"/>
  <c r="V29" i="13" s="1"/>
  <c r="R29" i="13"/>
  <c r="Q29" i="13"/>
  <c r="P29" i="13"/>
  <c r="O29" i="13"/>
  <c r="T1906" i="13"/>
  <c r="U1906" i="13" s="1"/>
  <c r="S1906" i="13"/>
  <c r="V1906" i="13" s="1"/>
  <c r="R1906" i="13"/>
  <c r="Q1906" i="13"/>
  <c r="P1906" i="13"/>
  <c r="O1906" i="13"/>
  <c r="T3076" i="13"/>
  <c r="U3076" i="13" s="1"/>
  <c r="S3076" i="13"/>
  <c r="V3076" i="13" s="1"/>
  <c r="R3076" i="13"/>
  <c r="Q3076" i="13"/>
  <c r="P3076" i="13"/>
  <c r="O3076" i="13"/>
  <c r="T759" i="13"/>
  <c r="U759" i="13" s="1"/>
  <c r="S759" i="13"/>
  <c r="V759" i="13" s="1"/>
  <c r="R759" i="13"/>
  <c r="Q759" i="13"/>
  <c r="P759" i="13"/>
  <c r="O759" i="13"/>
  <c r="T758" i="13"/>
  <c r="U758" i="13" s="1"/>
  <c r="S758" i="13"/>
  <c r="V758" i="13" s="1"/>
  <c r="R758" i="13"/>
  <c r="Q758" i="13"/>
  <c r="P758" i="13"/>
  <c r="O758" i="13"/>
  <c r="T504" i="13"/>
  <c r="U504" i="13" s="1"/>
  <c r="S504" i="13"/>
  <c r="V504" i="13" s="1"/>
  <c r="R504" i="13"/>
  <c r="Q504" i="13"/>
  <c r="P504" i="13"/>
  <c r="O504" i="13"/>
  <c r="T427" i="13"/>
  <c r="U427" i="13" s="1"/>
  <c r="S427" i="13"/>
  <c r="V427" i="13" s="1"/>
  <c r="R427" i="13"/>
  <c r="Q427" i="13"/>
  <c r="P427" i="13"/>
  <c r="O427" i="13"/>
  <c r="T757" i="13"/>
  <c r="U757" i="13" s="1"/>
  <c r="S757" i="13"/>
  <c r="V757" i="13" s="1"/>
  <c r="R757" i="13"/>
  <c r="Q757" i="13"/>
  <c r="P757" i="13"/>
  <c r="O757" i="13"/>
  <c r="T3560" i="13"/>
  <c r="U3560" i="13" s="1"/>
  <c r="S3560" i="13"/>
  <c r="V3560" i="13" s="1"/>
  <c r="R3560" i="13"/>
  <c r="Q3560" i="13"/>
  <c r="P3560" i="13"/>
  <c r="O3560" i="13"/>
  <c r="T4076" i="13"/>
  <c r="U4076" i="13" s="1"/>
  <c r="S4076" i="13"/>
  <c r="V4076" i="13" s="1"/>
  <c r="R4076" i="13"/>
  <c r="Q4076" i="13"/>
  <c r="P4076" i="13"/>
  <c r="O4076" i="13"/>
  <c r="T106" i="13"/>
  <c r="U106" i="13" s="1"/>
  <c r="S106" i="13"/>
  <c r="V106" i="13" s="1"/>
  <c r="R106" i="13"/>
  <c r="Q106" i="13"/>
  <c r="P106" i="13"/>
  <c r="O106" i="13"/>
  <c r="T3952" i="13"/>
  <c r="U3952" i="13" s="1"/>
  <c r="S3952" i="13"/>
  <c r="V3952" i="13" s="1"/>
  <c r="R3952" i="13"/>
  <c r="Q3952" i="13"/>
  <c r="P3952" i="13"/>
  <c r="O3952" i="13"/>
  <c r="T4054" i="13"/>
  <c r="U4054" i="13" s="1"/>
  <c r="S4054" i="13"/>
  <c r="V4054" i="13" s="1"/>
  <c r="R4054" i="13"/>
  <c r="Q4054" i="13"/>
  <c r="P4054" i="13"/>
  <c r="O4054" i="13"/>
  <c r="T2104" i="13"/>
  <c r="U2104" i="13" s="1"/>
  <c r="S2104" i="13"/>
  <c r="V2104" i="13" s="1"/>
  <c r="R2104" i="13"/>
  <c r="Q2104" i="13"/>
  <c r="P2104" i="13"/>
  <c r="O2104" i="13"/>
  <c r="T1701" i="13"/>
  <c r="U1701" i="13" s="1"/>
  <c r="S1701" i="13"/>
  <c r="V1701" i="13" s="1"/>
  <c r="R1701" i="13"/>
  <c r="Q1701" i="13"/>
  <c r="P1701" i="13"/>
  <c r="O1701" i="13"/>
  <c r="T3300" i="13"/>
  <c r="U3300" i="13" s="1"/>
  <c r="S3300" i="13"/>
  <c r="V3300" i="13" s="1"/>
  <c r="R3300" i="13"/>
  <c r="Q3300" i="13"/>
  <c r="P3300" i="13"/>
  <c r="O3300" i="13"/>
  <c r="T670" i="13"/>
  <c r="U670" i="13" s="1"/>
  <c r="S670" i="13"/>
  <c r="V670" i="13" s="1"/>
  <c r="R670" i="13"/>
  <c r="Q670" i="13"/>
  <c r="P670" i="13"/>
  <c r="O670" i="13"/>
  <c r="T1410" i="13"/>
  <c r="U1410" i="13" s="1"/>
  <c r="S1410" i="13"/>
  <c r="V1410" i="13" s="1"/>
  <c r="R1410" i="13"/>
  <c r="Q1410" i="13"/>
  <c r="P1410" i="13"/>
  <c r="O1410" i="13"/>
  <c r="T1622" i="13"/>
  <c r="U1622" i="13" s="1"/>
  <c r="S1622" i="13"/>
  <c r="V1622" i="13" s="1"/>
  <c r="R1622" i="13"/>
  <c r="Q1622" i="13"/>
  <c r="P1622" i="13"/>
  <c r="O1622" i="13"/>
  <c r="T555" i="13"/>
  <c r="U555" i="13" s="1"/>
  <c r="S555" i="13"/>
  <c r="V555" i="13" s="1"/>
  <c r="R555" i="13"/>
  <c r="Q555" i="13"/>
  <c r="P555" i="13"/>
  <c r="O555" i="13"/>
  <c r="T3559" i="13"/>
  <c r="U3559" i="13" s="1"/>
  <c r="S3559" i="13"/>
  <c r="V3559" i="13" s="1"/>
  <c r="R3559" i="13"/>
  <c r="Q3559" i="13"/>
  <c r="P3559" i="13"/>
  <c r="O3559" i="13"/>
  <c r="T3075" i="13"/>
  <c r="U3075" i="13" s="1"/>
  <c r="S3075" i="13"/>
  <c r="V3075" i="13" s="1"/>
  <c r="R3075" i="13"/>
  <c r="Q3075" i="13"/>
  <c r="P3075" i="13"/>
  <c r="O3075" i="13"/>
  <c r="T952" i="13"/>
  <c r="U952" i="13" s="1"/>
  <c r="S952" i="13"/>
  <c r="V952" i="13" s="1"/>
  <c r="R952" i="13"/>
  <c r="Q952" i="13"/>
  <c r="P952" i="13"/>
  <c r="O952" i="13"/>
  <c r="T426" i="13"/>
  <c r="U426" i="13" s="1"/>
  <c r="S426" i="13"/>
  <c r="V426" i="13" s="1"/>
  <c r="R426" i="13"/>
  <c r="Q426" i="13"/>
  <c r="P426" i="13"/>
  <c r="O426" i="13"/>
  <c r="T46" i="13"/>
  <c r="U46" i="13" s="1"/>
  <c r="S46" i="13"/>
  <c r="V46" i="13" s="1"/>
  <c r="R46" i="13"/>
  <c r="Q46" i="13"/>
  <c r="P46" i="13"/>
  <c r="O46" i="13"/>
  <c r="T287" i="13"/>
  <c r="U287" i="13" s="1"/>
  <c r="S287" i="13"/>
  <c r="V287" i="13" s="1"/>
  <c r="R287" i="13"/>
  <c r="Q287" i="13"/>
  <c r="P287" i="13"/>
  <c r="O287" i="13"/>
  <c r="T3558" i="13"/>
  <c r="U3558" i="13" s="1"/>
  <c r="S3558" i="13"/>
  <c r="V3558" i="13" s="1"/>
  <c r="R3558" i="13"/>
  <c r="Q3558" i="13"/>
  <c r="P3558" i="13"/>
  <c r="O3558" i="13"/>
  <c r="T316" i="13"/>
  <c r="U316" i="13" s="1"/>
  <c r="S316" i="13"/>
  <c r="V316" i="13" s="1"/>
  <c r="R316" i="13"/>
  <c r="Q316" i="13"/>
  <c r="P316" i="13"/>
  <c r="O316" i="13"/>
  <c r="T2625" i="13"/>
  <c r="U2625" i="13" s="1"/>
  <c r="S2625" i="13"/>
  <c r="V2625" i="13" s="1"/>
  <c r="R2625" i="13"/>
  <c r="Q2625" i="13"/>
  <c r="P2625" i="13"/>
  <c r="O2625" i="13"/>
  <c r="T3557" i="13"/>
  <c r="U3557" i="13" s="1"/>
  <c r="S3557" i="13"/>
  <c r="V3557" i="13" s="1"/>
  <c r="R3557" i="13"/>
  <c r="Q3557" i="13"/>
  <c r="P3557" i="13"/>
  <c r="O3557" i="13"/>
  <c r="T1409" i="13"/>
  <c r="U1409" i="13" s="1"/>
  <c r="S1409" i="13"/>
  <c r="V1409" i="13" s="1"/>
  <c r="R1409" i="13"/>
  <c r="Q1409" i="13"/>
  <c r="P1409" i="13"/>
  <c r="O1409" i="13"/>
  <c r="T1905" i="13"/>
  <c r="U1905" i="13" s="1"/>
  <c r="S1905" i="13"/>
  <c r="V1905" i="13" s="1"/>
  <c r="R1905" i="13"/>
  <c r="Q1905" i="13"/>
  <c r="P1905" i="13"/>
  <c r="O1905" i="13"/>
  <c r="T2103" i="13"/>
  <c r="U2103" i="13" s="1"/>
  <c r="S2103" i="13"/>
  <c r="V2103" i="13" s="1"/>
  <c r="R2103" i="13"/>
  <c r="Q2103" i="13"/>
  <c r="P2103" i="13"/>
  <c r="O2103" i="13"/>
  <c r="T503" i="13"/>
  <c r="U503" i="13" s="1"/>
  <c r="S503" i="13"/>
  <c r="V503" i="13" s="1"/>
  <c r="R503" i="13"/>
  <c r="Q503" i="13"/>
  <c r="P503" i="13"/>
  <c r="O503" i="13"/>
  <c r="T756" i="13"/>
  <c r="U756" i="13" s="1"/>
  <c r="S756" i="13"/>
  <c r="V756" i="13" s="1"/>
  <c r="R756" i="13"/>
  <c r="Q756" i="13"/>
  <c r="P756" i="13"/>
  <c r="O756" i="13"/>
  <c r="T1099" i="13"/>
  <c r="U1099" i="13" s="1"/>
  <c r="S1099" i="13"/>
  <c r="V1099" i="13" s="1"/>
  <c r="R1099" i="13"/>
  <c r="Q1099" i="13"/>
  <c r="P1099" i="13"/>
  <c r="O1099" i="13"/>
  <c r="T1237" i="13"/>
  <c r="U1237" i="13" s="1"/>
  <c r="S1237" i="13"/>
  <c r="V1237" i="13" s="1"/>
  <c r="R1237" i="13"/>
  <c r="Q1237" i="13"/>
  <c r="P1237" i="13"/>
  <c r="O1237" i="13"/>
  <c r="T900" i="13"/>
  <c r="U900" i="13" s="1"/>
  <c r="S900" i="13"/>
  <c r="V900" i="13" s="1"/>
  <c r="R900" i="13"/>
  <c r="Q900" i="13"/>
  <c r="P900" i="13"/>
  <c r="O900" i="13"/>
  <c r="T755" i="13"/>
  <c r="U755" i="13" s="1"/>
  <c r="S755" i="13"/>
  <c r="V755" i="13" s="1"/>
  <c r="R755" i="13"/>
  <c r="Q755" i="13"/>
  <c r="P755" i="13"/>
  <c r="O755" i="13"/>
  <c r="T2348" i="13"/>
  <c r="U2348" i="13" s="1"/>
  <c r="S2348" i="13"/>
  <c r="V2348" i="13" s="1"/>
  <c r="R2348" i="13"/>
  <c r="Q2348" i="13"/>
  <c r="P2348" i="13"/>
  <c r="O2348" i="13"/>
  <c r="T3791" i="13"/>
  <c r="U3791" i="13" s="1"/>
  <c r="S3791" i="13"/>
  <c r="V3791" i="13" s="1"/>
  <c r="R3791" i="13"/>
  <c r="Q3791" i="13"/>
  <c r="P3791" i="13"/>
  <c r="O3791" i="13"/>
  <c r="T754" i="13"/>
  <c r="U754" i="13" s="1"/>
  <c r="S754" i="13"/>
  <c r="V754" i="13" s="1"/>
  <c r="R754" i="13"/>
  <c r="Q754" i="13"/>
  <c r="P754" i="13"/>
  <c r="O754" i="13"/>
  <c r="T1621" i="13"/>
  <c r="U1621" i="13" s="1"/>
  <c r="S1621" i="13"/>
  <c r="V1621" i="13" s="1"/>
  <c r="R1621" i="13"/>
  <c r="Q1621" i="13"/>
  <c r="P1621" i="13"/>
  <c r="O1621" i="13"/>
  <c r="T554" i="13"/>
  <c r="U554" i="13" s="1"/>
  <c r="S554" i="13"/>
  <c r="V554" i="13" s="1"/>
  <c r="R554" i="13"/>
  <c r="Q554" i="13"/>
  <c r="P554" i="13"/>
  <c r="O554" i="13"/>
  <c r="T753" i="13"/>
  <c r="U753" i="13" s="1"/>
  <c r="S753" i="13"/>
  <c r="V753" i="13" s="1"/>
  <c r="R753" i="13"/>
  <c r="Q753" i="13"/>
  <c r="P753" i="13"/>
  <c r="O753" i="13"/>
  <c r="T1408" i="13"/>
  <c r="U1408" i="13" s="1"/>
  <c r="S1408" i="13"/>
  <c r="V1408" i="13" s="1"/>
  <c r="R1408" i="13"/>
  <c r="Q1408" i="13"/>
  <c r="P1408" i="13"/>
  <c r="O1408" i="13"/>
  <c r="T553" i="13"/>
  <c r="U553" i="13" s="1"/>
  <c r="S553" i="13"/>
  <c r="V553" i="13" s="1"/>
  <c r="R553" i="13"/>
  <c r="Q553" i="13"/>
  <c r="P553" i="13"/>
  <c r="O553" i="13"/>
  <c r="T1098" i="13"/>
  <c r="U1098" i="13" s="1"/>
  <c r="S1098" i="13"/>
  <c r="V1098" i="13" s="1"/>
  <c r="R1098" i="13"/>
  <c r="Q1098" i="13"/>
  <c r="P1098" i="13"/>
  <c r="O1098" i="13"/>
  <c r="T3556" i="13"/>
  <c r="U3556" i="13" s="1"/>
  <c r="S3556" i="13"/>
  <c r="V3556" i="13" s="1"/>
  <c r="R3556" i="13"/>
  <c r="Q3556" i="13"/>
  <c r="P3556" i="13"/>
  <c r="O3556" i="13"/>
  <c r="T1700" i="13"/>
  <c r="U1700" i="13" s="1"/>
  <c r="S1700" i="13"/>
  <c r="V1700" i="13" s="1"/>
  <c r="R1700" i="13"/>
  <c r="Q1700" i="13"/>
  <c r="P1700" i="13"/>
  <c r="O1700" i="13"/>
  <c r="T4029" i="13"/>
  <c r="U4029" i="13" s="1"/>
  <c r="S4029" i="13"/>
  <c r="V4029" i="13" s="1"/>
  <c r="R4029" i="13"/>
  <c r="Q4029" i="13"/>
  <c r="P4029" i="13"/>
  <c r="O4029" i="13"/>
  <c r="T2770" i="13"/>
  <c r="U2770" i="13" s="1"/>
  <c r="S2770" i="13"/>
  <c r="V2770" i="13" s="1"/>
  <c r="R2770" i="13"/>
  <c r="Q2770" i="13"/>
  <c r="P2770" i="13"/>
  <c r="O2770" i="13"/>
  <c r="T1276" i="13"/>
  <c r="U1276" i="13" s="1"/>
  <c r="S1276" i="13"/>
  <c r="V1276" i="13" s="1"/>
  <c r="R1276" i="13"/>
  <c r="Q1276" i="13"/>
  <c r="P1276" i="13"/>
  <c r="O1276" i="13"/>
  <c r="T2102" i="13"/>
  <c r="U2102" i="13" s="1"/>
  <c r="S2102" i="13"/>
  <c r="V2102" i="13" s="1"/>
  <c r="R2102" i="13"/>
  <c r="Q2102" i="13"/>
  <c r="P2102" i="13"/>
  <c r="O2102" i="13"/>
  <c r="T2624" i="13"/>
  <c r="U2624" i="13" s="1"/>
  <c r="S2624" i="13"/>
  <c r="V2624" i="13" s="1"/>
  <c r="R2624" i="13"/>
  <c r="Q2624" i="13"/>
  <c r="P2624" i="13"/>
  <c r="O2624" i="13"/>
  <c r="T2101" i="13"/>
  <c r="U2101" i="13" s="1"/>
  <c r="S2101" i="13"/>
  <c r="V2101" i="13" s="1"/>
  <c r="R2101" i="13"/>
  <c r="Q2101" i="13"/>
  <c r="P2101" i="13"/>
  <c r="O2101" i="13"/>
  <c r="T3964" i="13"/>
  <c r="U3964" i="13" s="1"/>
  <c r="S3964" i="13"/>
  <c r="V3964" i="13" s="1"/>
  <c r="R3964" i="13"/>
  <c r="Q3964" i="13"/>
  <c r="P3964" i="13"/>
  <c r="O3964" i="13"/>
  <c r="T1097" i="13"/>
  <c r="U1097" i="13" s="1"/>
  <c r="S1097" i="13"/>
  <c r="V1097" i="13" s="1"/>
  <c r="R1097" i="13"/>
  <c r="Q1097" i="13"/>
  <c r="P1097" i="13"/>
  <c r="O1097" i="13"/>
  <c r="T2859" i="13"/>
  <c r="U2859" i="13" s="1"/>
  <c r="S2859" i="13"/>
  <c r="V2859" i="13" s="1"/>
  <c r="R2859" i="13"/>
  <c r="Q2859" i="13"/>
  <c r="P2859" i="13"/>
  <c r="O2859" i="13"/>
  <c r="T3429" i="13"/>
  <c r="U3429" i="13" s="1"/>
  <c r="S3429" i="13"/>
  <c r="V3429" i="13" s="1"/>
  <c r="R3429" i="13"/>
  <c r="Q3429" i="13"/>
  <c r="P3429" i="13"/>
  <c r="O3429" i="13"/>
  <c r="T2100" i="13"/>
  <c r="U2100" i="13" s="1"/>
  <c r="S2100" i="13"/>
  <c r="V2100" i="13" s="1"/>
  <c r="R2100" i="13"/>
  <c r="Q2100" i="13"/>
  <c r="P2100" i="13"/>
  <c r="O2100" i="13"/>
  <c r="T2623" i="13"/>
  <c r="U2623" i="13" s="1"/>
  <c r="S2623" i="13"/>
  <c r="V2623" i="13" s="1"/>
  <c r="R2623" i="13"/>
  <c r="Q2623" i="13"/>
  <c r="P2623" i="13"/>
  <c r="O2623" i="13"/>
  <c r="T1546" i="13"/>
  <c r="U1546" i="13" s="1"/>
  <c r="S1546" i="13"/>
  <c r="V1546" i="13" s="1"/>
  <c r="R1546" i="13"/>
  <c r="Q1546" i="13"/>
  <c r="P1546" i="13"/>
  <c r="O1546" i="13"/>
  <c r="T960" i="13"/>
  <c r="U960" i="13" s="1"/>
  <c r="S960" i="13"/>
  <c r="V960" i="13" s="1"/>
  <c r="R960" i="13"/>
  <c r="Q960" i="13"/>
  <c r="P960" i="13"/>
  <c r="O960" i="13"/>
  <c r="T1850" i="13"/>
  <c r="U1850" i="13" s="1"/>
  <c r="S1850" i="13"/>
  <c r="V1850" i="13" s="1"/>
  <c r="R1850" i="13"/>
  <c r="Q1850" i="13"/>
  <c r="P1850" i="13"/>
  <c r="O1850" i="13"/>
  <c r="T425" i="13"/>
  <c r="U425" i="13" s="1"/>
  <c r="S425" i="13"/>
  <c r="V425" i="13" s="1"/>
  <c r="R425" i="13"/>
  <c r="Q425" i="13"/>
  <c r="P425" i="13"/>
  <c r="O425" i="13"/>
  <c r="T3188" i="13"/>
  <c r="U3188" i="13" s="1"/>
  <c r="S3188" i="13"/>
  <c r="V3188" i="13" s="1"/>
  <c r="R3188" i="13"/>
  <c r="Q3188" i="13"/>
  <c r="P3188" i="13"/>
  <c r="O3188" i="13"/>
  <c r="T2463" i="13"/>
  <c r="U2463" i="13" s="1"/>
  <c r="S2463" i="13"/>
  <c r="V2463" i="13" s="1"/>
  <c r="R2463" i="13"/>
  <c r="Q2463" i="13"/>
  <c r="P2463" i="13"/>
  <c r="O2463" i="13"/>
  <c r="T976" i="13"/>
  <c r="U976" i="13" s="1"/>
  <c r="S976" i="13"/>
  <c r="V976" i="13" s="1"/>
  <c r="R976" i="13"/>
  <c r="Q976" i="13"/>
  <c r="P976" i="13"/>
  <c r="O976" i="13"/>
  <c r="T1849" i="13"/>
  <c r="U1849" i="13" s="1"/>
  <c r="S1849" i="13"/>
  <c r="V1849" i="13" s="1"/>
  <c r="R1849" i="13"/>
  <c r="Q1849" i="13"/>
  <c r="P1849" i="13"/>
  <c r="O1849" i="13"/>
  <c r="T1791" i="13"/>
  <c r="U1791" i="13" s="1"/>
  <c r="S1791" i="13"/>
  <c r="V1791" i="13" s="1"/>
  <c r="R1791" i="13"/>
  <c r="Q1791" i="13"/>
  <c r="P1791" i="13"/>
  <c r="O1791" i="13"/>
  <c r="T2946" i="13"/>
  <c r="U2946" i="13" s="1"/>
  <c r="S2946" i="13"/>
  <c r="V2946" i="13" s="1"/>
  <c r="R2946" i="13"/>
  <c r="Q2946" i="13"/>
  <c r="P2946" i="13"/>
  <c r="O2946" i="13"/>
  <c r="T2099" i="13"/>
  <c r="U2099" i="13" s="1"/>
  <c r="S2099" i="13"/>
  <c r="V2099" i="13" s="1"/>
  <c r="R2099" i="13"/>
  <c r="Q2099" i="13"/>
  <c r="P2099" i="13"/>
  <c r="O2099" i="13"/>
  <c r="T3691" i="13"/>
  <c r="U3691" i="13" s="1"/>
  <c r="S3691" i="13"/>
  <c r="V3691" i="13" s="1"/>
  <c r="R3691" i="13"/>
  <c r="Q3691" i="13"/>
  <c r="P3691" i="13"/>
  <c r="O3691" i="13"/>
  <c r="T3999" i="13"/>
  <c r="U3999" i="13" s="1"/>
  <c r="S3999" i="13"/>
  <c r="V3999" i="13" s="1"/>
  <c r="R3999" i="13"/>
  <c r="Q3999" i="13"/>
  <c r="P3999" i="13"/>
  <c r="O3999" i="13"/>
  <c r="T629" i="13"/>
  <c r="U629" i="13" s="1"/>
  <c r="S629" i="13"/>
  <c r="V629" i="13" s="1"/>
  <c r="R629" i="13"/>
  <c r="Q629" i="13"/>
  <c r="P629" i="13"/>
  <c r="O629" i="13"/>
  <c r="T3555" i="13"/>
  <c r="U3555" i="13" s="1"/>
  <c r="S3555" i="13"/>
  <c r="V3555" i="13" s="1"/>
  <c r="R3555" i="13"/>
  <c r="Q3555" i="13"/>
  <c r="P3555" i="13"/>
  <c r="O3555" i="13"/>
  <c r="T1746" i="13"/>
  <c r="U1746" i="13" s="1"/>
  <c r="S1746" i="13"/>
  <c r="V1746" i="13" s="1"/>
  <c r="R1746" i="13"/>
  <c r="Q1746" i="13"/>
  <c r="P1746" i="13"/>
  <c r="O1746" i="13"/>
  <c r="T3428" i="13"/>
  <c r="U3428" i="13" s="1"/>
  <c r="S3428" i="13"/>
  <c r="V3428" i="13" s="1"/>
  <c r="R3428" i="13"/>
  <c r="Q3428" i="13"/>
  <c r="P3428" i="13"/>
  <c r="O3428" i="13"/>
  <c r="T2098" i="13"/>
  <c r="U2098" i="13" s="1"/>
  <c r="S2098" i="13"/>
  <c r="V2098" i="13" s="1"/>
  <c r="R2098" i="13"/>
  <c r="Q2098" i="13"/>
  <c r="P2098" i="13"/>
  <c r="O2098" i="13"/>
  <c r="T3676" i="13"/>
  <c r="U3676" i="13" s="1"/>
  <c r="S3676" i="13"/>
  <c r="V3676" i="13" s="1"/>
  <c r="R3676" i="13"/>
  <c r="Q3676" i="13"/>
  <c r="P3676" i="13"/>
  <c r="O3676" i="13"/>
  <c r="T3074" i="13"/>
  <c r="U3074" i="13" s="1"/>
  <c r="S3074" i="13"/>
  <c r="V3074" i="13" s="1"/>
  <c r="R3074" i="13"/>
  <c r="Q3074" i="13"/>
  <c r="P3074" i="13"/>
  <c r="O3074" i="13"/>
  <c r="T2858" i="13"/>
  <c r="U2858" i="13" s="1"/>
  <c r="S2858" i="13"/>
  <c r="V2858" i="13" s="1"/>
  <c r="R2858" i="13"/>
  <c r="Q2858" i="13"/>
  <c r="P2858" i="13"/>
  <c r="O2858" i="13"/>
  <c r="T3299" i="13"/>
  <c r="U3299" i="13" s="1"/>
  <c r="S3299" i="13"/>
  <c r="V3299" i="13" s="1"/>
  <c r="R3299" i="13"/>
  <c r="Q3299" i="13"/>
  <c r="P3299" i="13"/>
  <c r="O3299" i="13"/>
  <c r="T3298" i="13"/>
  <c r="U3298" i="13" s="1"/>
  <c r="S3298" i="13"/>
  <c r="V3298" i="13" s="1"/>
  <c r="R3298" i="13"/>
  <c r="Q3298" i="13"/>
  <c r="P3298" i="13"/>
  <c r="O3298" i="13"/>
  <c r="T3554" i="13"/>
  <c r="U3554" i="13" s="1"/>
  <c r="S3554" i="13"/>
  <c r="V3554" i="13" s="1"/>
  <c r="R3554" i="13"/>
  <c r="Q3554" i="13"/>
  <c r="P3554" i="13"/>
  <c r="O3554" i="13"/>
  <c r="T2258" i="13"/>
  <c r="U2258" i="13" s="1"/>
  <c r="S2258" i="13"/>
  <c r="V2258" i="13" s="1"/>
  <c r="R2258" i="13"/>
  <c r="Q2258" i="13"/>
  <c r="P2258" i="13"/>
  <c r="O2258" i="13"/>
  <c r="T3297" i="13"/>
  <c r="U3297" i="13" s="1"/>
  <c r="S3297" i="13"/>
  <c r="V3297" i="13" s="1"/>
  <c r="R3297" i="13"/>
  <c r="Q3297" i="13"/>
  <c r="P3297" i="13"/>
  <c r="O3297" i="13"/>
  <c r="T2622" i="13"/>
  <c r="U2622" i="13" s="1"/>
  <c r="S2622" i="13"/>
  <c r="V2622" i="13" s="1"/>
  <c r="R2622" i="13"/>
  <c r="Q2622" i="13"/>
  <c r="P2622" i="13"/>
  <c r="O2622" i="13"/>
  <c r="T1848" i="13"/>
  <c r="U1848" i="13" s="1"/>
  <c r="S1848" i="13"/>
  <c r="V1848" i="13" s="1"/>
  <c r="R1848" i="13"/>
  <c r="Q1848" i="13"/>
  <c r="P1848" i="13"/>
  <c r="O1848" i="13"/>
  <c r="T2621" i="13"/>
  <c r="U2621" i="13" s="1"/>
  <c r="S2621" i="13"/>
  <c r="V2621" i="13" s="1"/>
  <c r="R2621" i="13"/>
  <c r="Q2621" i="13"/>
  <c r="P2621" i="13"/>
  <c r="O2621" i="13"/>
  <c r="T3725" i="13"/>
  <c r="U3725" i="13" s="1"/>
  <c r="S3725" i="13"/>
  <c r="V3725" i="13" s="1"/>
  <c r="R3725" i="13"/>
  <c r="Q3725" i="13"/>
  <c r="P3725" i="13"/>
  <c r="O3725" i="13"/>
  <c r="T3998" i="13"/>
  <c r="U3998" i="13" s="1"/>
  <c r="S3998" i="13"/>
  <c r="V3998" i="13" s="1"/>
  <c r="R3998" i="13"/>
  <c r="Q3998" i="13"/>
  <c r="P3998" i="13"/>
  <c r="O3998" i="13"/>
  <c r="T1512" i="13"/>
  <c r="U1512" i="13" s="1"/>
  <c r="S1512" i="13"/>
  <c r="V1512" i="13" s="1"/>
  <c r="R1512" i="13"/>
  <c r="Q1512" i="13"/>
  <c r="P1512" i="13"/>
  <c r="O1512" i="13"/>
  <c r="T3553" i="13"/>
  <c r="U3553" i="13" s="1"/>
  <c r="S3553" i="13"/>
  <c r="V3553" i="13" s="1"/>
  <c r="R3553" i="13"/>
  <c r="Q3553" i="13"/>
  <c r="P3553" i="13"/>
  <c r="O3553" i="13"/>
  <c r="T3073" i="13"/>
  <c r="U3073" i="13" s="1"/>
  <c r="S3073" i="13"/>
  <c r="V3073" i="13" s="1"/>
  <c r="R3073" i="13"/>
  <c r="Q3073" i="13"/>
  <c r="P3073" i="13"/>
  <c r="O3073" i="13"/>
  <c r="T1568" i="13"/>
  <c r="U1568" i="13" s="1"/>
  <c r="S1568" i="13"/>
  <c r="V1568" i="13" s="1"/>
  <c r="R1568" i="13"/>
  <c r="Q1568" i="13"/>
  <c r="P1568" i="13"/>
  <c r="O1568" i="13"/>
  <c r="T2242" i="13"/>
  <c r="U2242" i="13" s="1"/>
  <c r="S2242" i="13"/>
  <c r="V2242" i="13" s="1"/>
  <c r="R2242" i="13"/>
  <c r="Q2242" i="13"/>
  <c r="P2242" i="13"/>
  <c r="O2242" i="13"/>
  <c r="T3770" i="13"/>
  <c r="U3770" i="13" s="1"/>
  <c r="S3770" i="13"/>
  <c r="V3770" i="13" s="1"/>
  <c r="R3770" i="13"/>
  <c r="Q3770" i="13"/>
  <c r="P3770" i="13"/>
  <c r="O3770" i="13"/>
  <c r="T2857" i="13"/>
  <c r="U2857" i="13" s="1"/>
  <c r="S2857" i="13"/>
  <c r="V2857" i="13" s="1"/>
  <c r="R2857" i="13"/>
  <c r="Q2857" i="13"/>
  <c r="P2857" i="13"/>
  <c r="O2857" i="13"/>
  <c r="T2856" i="13"/>
  <c r="U2856" i="13" s="1"/>
  <c r="S2856" i="13"/>
  <c r="V2856" i="13" s="1"/>
  <c r="R2856" i="13"/>
  <c r="Q2856" i="13"/>
  <c r="P2856" i="13"/>
  <c r="O2856" i="13"/>
  <c r="T3552" i="13"/>
  <c r="U3552" i="13" s="1"/>
  <c r="S3552" i="13"/>
  <c r="V3552" i="13" s="1"/>
  <c r="R3552" i="13"/>
  <c r="Q3552" i="13"/>
  <c r="P3552" i="13"/>
  <c r="O3552" i="13"/>
  <c r="T899" i="13"/>
  <c r="U899" i="13" s="1"/>
  <c r="S899" i="13"/>
  <c r="V899" i="13" s="1"/>
  <c r="R899" i="13"/>
  <c r="Q899" i="13"/>
  <c r="P899" i="13"/>
  <c r="O899" i="13"/>
  <c r="T752" i="13"/>
  <c r="U752" i="13" s="1"/>
  <c r="S752" i="13"/>
  <c r="V752" i="13" s="1"/>
  <c r="R752" i="13"/>
  <c r="Q752" i="13"/>
  <c r="P752" i="13"/>
  <c r="O752" i="13"/>
  <c r="T2855" i="13"/>
  <c r="U2855" i="13" s="1"/>
  <c r="S2855" i="13"/>
  <c r="V2855" i="13" s="1"/>
  <c r="R2855" i="13"/>
  <c r="Q2855" i="13"/>
  <c r="P2855" i="13"/>
  <c r="O2855" i="13"/>
  <c r="T663" i="13"/>
  <c r="U663" i="13" s="1"/>
  <c r="S663" i="13"/>
  <c r="V663" i="13" s="1"/>
  <c r="R663" i="13"/>
  <c r="Q663" i="13"/>
  <c r="P663" i="13"/>
  <c r="O663" i="13"/>
  <c r="T898" i="13"/>
  <c r="U898" i="13" s="1"/>
  <c r="S898" i="13"/>
  <c r="V898" i="13" s="1"/>
  <c r="R898" i="13"/>
  <c r="Q898" i="13"/>
  <c r="P898" i="13"/>
  <c r="O898" i="13"/>
  <c r="T3296" i="13"/>
  <c r="U3296" i="13" s="1"/>
  <c r="S3296" i="13"/>
  <c r="V3296" i="13" s="1"/>
  <c r="R3296" i="13"/>
  <c r="Q3296" i="13"/>
  <c r="P3296" i="13"/>
  <c r="O3296" i="13"/>
  <c r="T4053" i="13"/>
  <c r="U4053" i="13" s="1"/>
  <c r="S4053" i="13"/>
  <c r="V4053" i="13" s="1"/>
  <c r="R4053" i="13"/>
  <c r="Q4053" i="13"/>
  <c r="P4053" i="13"/>
  <c r="O4053" i="13"/>
  <c r="T1847" i="13"/>
  <c r="U1847" i="13" s="1"/>
  <c r="S1847" i="13"/>
  <c r="V1847" i="13" s="1"/>
  <c r="R1847" i="13"/>
  <c r="Q1847" i="13"/>
  <c r="P1847" i="13"/>
  <c r="O1847" i="13"/>
  <c r="T1699" i="13"/>
  <c r="U1699" i="13" s="1"/>
  <c r="S1699" i="13"/>
  <c r="V1699" i="13" s="1"/>
  <c r="R1699" i="13"/>
  <c r="Q1699" i="13"/>
  <c r="P1699" i="13"/>
  <c r="O1699" i="13"/>
  <c r="T2517" i="13"/>
  <c r="U2517" i="13" s="1"/>
  <c r="S2517" i="13"/>
  <c r="V2517" i="13" s="1"/>
  <c r="R2517" i="13"/>
  <c r="Q2517" i="13"/>
  <c r="P2517" i="13"/>
  <c r="O2517" i="13"/>
  <c r="T3551" i="13"/>
  <c r="U3551" i="13" s="1"/>
  <c r="S3551" i="13"/>
  <c r="V3551" i="13" s="1"/>
  <c r="R3551" i="13"/>
  <c r="Q3551" i="13"/>
  <c r="P3551" i="13"/>
  <c r="O3551" i="13"/>
  <c r="T2854" i="13"/>
  <c r="U2854" i="13" s="1"/>
  <c r="S2854" i="13"/>
  <c r="V2854" i="13" s="1"/>
  <c r="R2854" i="13"/>
  <c r="Q2854" i="13"/>
  <c r="P2854" i="13"/>
  <c r="O2854" i="13"/>
  <c r="T3550" i="13"/>
  <c r="U3550" i="13" s="1"/>
  <c r="S3550" i="13"/>
  <c r="V3550" i="13" s="1"/>
  <c r="R3550" i="13"/>
  <c r="Q3550" i="13"/>
  <c r="P3550" i="13"/>
  <c r="O3550" i="13"/>
  <c r="T2959" i="13"/>
  <c r="U2959" i="13" s="1"/>
  <c r="S2959" i="13"/>
  <c r="V2959" i="13" s="1"/>
  <c r="R2959" i="13"/>
  <c r="Q2959" i="13"/>
  <c r="P2959" i="13"/>
  <c r="O2959" i="13"/>
  <c r="T2853" i="13"/>
  <c r="U2853" i="13" s="1"/>
  <c r="S2853" i="13"/>
  <c r="V2853" i="13" s="1"/>
  <c r="R2853" i="13"/>
  <c r="Q2853" i="13"/>
  <c r="P2853" i="13"/>
  <c r="O2853" i="13"/>
  <c r="T3944" i="13"/>
  <c r="U3944" i="13" s="1"/>
  <c r="S3944" i="13"/>
  <c r="V3944" i="13" s="1"/>
  <c r="R3944" i="13"/>
  <c r="Q3944" i="13"/>
  <c r="P3944" i="13"/>
  <c r="O3944" i="13"/>
  <c r="T2398" i="13"/>
  <c r="U2398" i="13" s="1"/>
  <c r="S2398" i="13"/>
  <c r="V2398" i="13" s="1"/>
  <c r="R2398" i="13"/>
  <c r="Q2398" i="13"/>
  <c r="P2398" i="13"/>
  <c r="O2398" i="13"/>
  <c r="T3869" i="13"/>
  <c r="U3869" i="13" s="1"/>
  <c r="S3869" i="13"/>
  <c r="V3869" i="13" s="1"/>
  <c r="R3869" i="13"/>
  <c r="Q3869" i="13"/>
  <c r="P3869" i="13"/>
  <c r="O3869" i="13"/>
  <c r="T1620" i="13"/>
  <c r="U1620" i="13" s="1"/>
  <c r="S1620" i="13"/>
  <c r="V1620" i="13" s="1"/>
  <c r="R1620" i="13"/>
  <c r="Q1620" i="13"/>
  <c r="P1620" i="13"/>
  <c r="O1620" i="13"/>
  <c r="T1545" i="13"/>
  <c r="U1545" i="13" s="1"/>
  <c r="S1545" i="13"/>
  <c r="V1545" i="13" s="1"/>
  <c r="R1545" i="13"/>
  <c r="Q1545" i="13"/>
  <c r="P1545" i="13"/>
  <c r="O1545" i="13"/>
  <c r="T1567" i="13"/>
  <c r="U1567" i="13" s="1"/>
  <c r="S1567" i="13"/>
  <c r="V1567" i="13" s="1"/>
  <c r="R1567" i="13"/>
  <c r="Q1567" i="13"/>
  <c r="P1567" i="13"/>
  <c r="O1567" i="13"/>
  <c r="T751" i="13"/>
  <c r="U751" i="13" s="1"/>
  <c r="S751" i="13"/>
  <c r="V751" i="13" s="1"/>
  <c r="R751" i="13"/>
  <c r="Q751" i="13"/>
  <c r="P751" i="13"/>
  <c r="O751" i="13"/>
  <c r="T2462" i="13"/>
  <c r="U2462" i="13" s="1"/>
  <c r="S2462" i="13"/>
  <c r="V2462" i="13" s="1"/>
  <c r="R2462" i="13"/>
  <c r="Q2462" i="13"/>
  <c r="P2462" i="13"/>
  <c r="O2462" i="13"/>
  <c r="T1745" i="13"/>
  <c r="U1745" i="13" s="1"/>
  <c r="S1745" i="13"/>
  <c r="V1745" i="13" s="1"/>
  <c r="R1745" i="13"/>
  <c r="Q1745" i="13"/>
  <c r="P1745" i="13"/>
  <c r="O1745" i="13"/>
  <c r="T959" i="13"/>
  <c r="U959" i="13" s="1"/>
  <c r="S959" i="13"/>
  <c r="V959" i="13" s="1"/>
  <c r="R959" i="13"/>
  <c r="Q959" i="13"/>
  <c r="P959" i="13"/>
  <c r="O959" i="13"/>
  <c r="T2852" i="13"/>
  <c r="U2852" i="13" s="1"/>
  <c r="S2852" i="13"/>
  <c r="V2852" i="13" s="1"/>
  <c r="R2852" i="13"/>
  <c r="Q2852" i="13"/>
  <c r="P2852" i="13"/>
  <c r="O2852" i="13"/>
  <c r="T2347" i="13"/>
  <c r="U2347" i="13" s="1"/>
  <c r="S2347" i="13"/>
  <c r="V2347" i="13" s="1"/>
  <c r="R2347" i="13"/>
  <c r="Q2347" i="13"/>
  <c r="P2347" i="13"/>
  <c r="O2347" i="13"/>
  <c r="T2097" i="13"/>
  <c r="U2097" i="13" s="1"/>
  <c r="S2097" i="13"/>
  <c r="V2097" i="13" s="1"/>
  <c r="R2097" i="13"/>
  <c r="Q2097" i="13"/>
  <c r="P2097" i="13"/>
  <c r="O2097" i="13"/>
  <c r="T4113" i="13"/>
  <c r="U4113" i="13" s="1"/>
  <c r="S4113" i="13"/>
  <c r="V4113" i="13" s="1"/>
  <c r="R4113" i="13"/>
  <c r="Q4113" i="13"/>
  <c r="P4113" i="13"/>
  <c r="O4113" i="13"/>
  <c r="T1407" i="13"/>
  <c r="U1407" i="13" s="1"/>
  <c r="S1407" i="13"/>
  <c r="V1407" i="13" s="1"/>
  <c r="R1407" i="13"/>
  <c r="Q1407" i="13"/>
  <c r="P1407" i="13"/>
  <c r="O1407" i="13"/>
  <c r="T3549" i="13"/>
  <c r="U3549" i="13" s="1"/>
  <c r="S3549" i="13"/>
  <c r="V3549" i="13" s="1"/>
  <c r="R3549" i="13"/>
  <c r="Q3549" i="13"/>
  <c r="P3549" i="13"/>
  <c r="O3549" i="13"/>
  <c r="T2096" i="13"/>
  <c r="U2096" i="13" s="1"/>
  <c r="S2096" i="13"/>
  <c r="V2096" i="13" s="1"/>
  <c r="R2096" i="13"/>
  <c r="Q2096" i="13"/>
  <c r="P2096" i="13"/>
  <c r="O2096" i="13"/>
  <c r="T750" i="13"/>
  <c r="U750" i="13" s="1"/>
  <c r="S750" i="13"/>
  <c r="V750" i="13" s="1"/>
  <c r="R750" i="13"/>
  <c r="Q750" i="13"/>
  <c r="P750" i="13"/>
  <c r="O750" i="13"/>
  <c r="T2346" i="13"/>
  <c r="U2346" i="13" s="1"/>
  <c r="S2346" i="13"/>
  <c r="V2346" i="13" s="1"/>
  <c r="R2346" i="13"/>
  <c r="Q2346" i="13"/>
  <c r="P2346" i="13"/>
  <c r="O2346" i="13"/>
  <c r="T975" i="13"/>
  <c r="U975" i="13" s="1"/>
  <c r="S975" i="13"/>
  <c r="V975" i="13" s="1"/>
  <c r="R975" i="13"/>
  <c r="Q975" i="13"/>
  <c r="P975" i="13"/>
  <c r="O975" i="13"/>
  <c r="T2755" i="13"/>
  <c r="U2755" i="13" s="1"/>
  <c r="S2755" i="13"/>
  <c r="V2755" i="13" s="1"/>
  <c r="R2755" i="13"/>
  <c r="Q2755" i="13"/>
  <c r="P2755" i="13"/>
  <c r="O2755" i="13"/>
  <c r="T1179" i="13"/>
  <c r="U1179" i="13" s="1"/>
  <c r="S1179" i="13"/>
  <c r="V1179" i="13" s="1"/>
  <c r="R1179" i="13"/>
  <c r="Q1179" i="13"/>
  <c r="P1179" i="13"/>
  <c r="O1179" i="13"/>
  <c r="T4086" i="13"/>
  <c r="U4086" i="13" s="1"/>
  <c r="S4086" i="13"/>
  <c r="V4086" i="13" s="1"/>
  <c r="R4086" i="13"/>
  <c r="Q4086" i="13"/>
  <c r="P4086" i="13"/>
  <c r="O4086" i="13"/>
  <c r="T2851" i="13"/>
  <c r="U2851" i="13" s="1"/>
  <c r="S2851" i="13"/>
  <c r="V2851" i="13" s="1"/>
  <c r="R2851" i="13"/>
  <c r="Q2851" i="13"/>
  <c r="P2851" i="13"/>
  <c r="O2851" i="13"/>
  <c r="T2095" i="13"/>
  <c r="U2095" i="13" s="1"/>
  <c r="S2095" i="13"/>
  <c r="V2095" i="13" s="1"/>
  <c r="R2095" i="13"/>
  <c r="Q2095" i="13"/>
  <c r="P2095" i="13"/>
  <c r="O2095" i="13"/>
  <c r="T2850" i="13"/>
  <c r="U2850" i="13" s="1"/>
  <c r="S2850" i="13"/>
  <c r="V2850" i="13" s="1"/>
  <c r="R2850" i="13"/>
  <c r="Q2850" i="13"/>
  <c r="P2850" i="13"/>
  <c r="O2850" i="13"/>
  <c r="T1566" i="13"/>
  <c r="U1566" i="13" s="1"/>
  <c r="S1566" i="13"/>
  <c r="V1566" i="13" s="1"/>
  <c r="R1566" i="13"/>
  <c r="Q1566" i="13"/>
  <c r="P1566" i="13"/>
  <c r="O1566" i="13"/>
  <c r="T1579" i="13"/>
  <c r="U1579" i="13" s="1"/>
  <c r="S1579" i="13"/>
  <c r="V1579" i="13" s="1"/>
  <c r="R1579" i="13"/>
  <c r="Q1579" i="13"/>
  <c r="P1579" i="13"/>
  <c r="O1579" i="13"/>
  <c r="T3548" i="13"/>
  <c r="U3548" i="13" s="1"/>
  <c r="S3548" i="13"/>
  <c r="V3548" i="13" s="1"/>
  <c r="R3548" i="13"/>
  <c r="Q3548" i="13"/>
  <c r="P3548" i="13"/>
  <c r="O3548" i="13"/>
  <c r="T1178" i="13"/>
  <c r="U1178" i="13" s="1"/>
  <c r="S1178" i="13"/>
  <c r="V1178" i="13" s="1"/>
  <c r="R1178" i="13"/>
  <c r="Q1178" i="13"/>
  <c r="P1178" i="13"/>
  <c r="O1178" i="13"/>
  <c r="T974" i="13"/>
  <c r="U974" i="13" s="1"/>
  <c r="S974" i="13"/>
  <c r="V974" i="13" s="1"/>
  <c r="R974" i="13"/>
  <c r="Q974" i="13"/>
  <c r="P974" i="13"/>
  <c r="O974" i="13"/>
  <c r="T825" i="13"/>
  <c r="U825" i="13" s="1"/>
  <c r="S825" i="13"/>
  <c r="V825" i="13" s="1"/>
  <c r="R825" i="13"/>
  <c r="Q825" i="13"/>
  <c r="P825" i="13"/>
  <c r="O825" i="13"/>
  <c r="T1406" i="13"/>
  <c r="U1406" i="13" s="1"/>
  <c r="S1406" i="13"/>
  <c r="V1406" i="13" s="1"/>
  <c r="R1406" i="13"/>
  <c r="Q1406" i="13"/>
  <c r="P1406" i="13"/>
  <c r="O1406" i="13"/>
  <c r="T944" i="13"/>
  <c r="U944" i="13" s="1"/>
  <c r="S944" i="13"/>
  <c r="V944" i="13" s="1"/>
  <c r="R944" i="13"/>
  <c r="Q944" i="13"/>
  <c r="P944" i="13"/>
  <c r="O944" i="13"/>
  <c r="T3868" i="13"/>
  <c r="U3868" i="13" s="1"/>
  <c r="S3868" i="13"/>
  <c r="V3868" i="13" s="1"/>
  <c r="R3868" i="13"/>
  <c r="Q3868" i="13"/>
  <c r="P3868" i="13"/>
  <c r="O3868" i="13"/>
  <c r="T1698" i="13"/>
  <c r="U1698" i="13" s="1"/>
  <c r="S1698" i="13"/>
  <c r="V1698" i="13" s="1"/>
  <c r="R1698" i="13"/>
  <c r="Q1698" i="13"/>
  <c r="P1698" i="13"/>
  <c r="O1698" i="13"/>
  <c r="T2461" i="13"/>
  <c r="U2461" i="13" s="1"/>
  <c r="S2461" i="13"/>
  <c r="V2461" i="13" s="1"/>
  <c r="R2461" i="13"/>
  <c r="Q2461" i="13"/>
  <c r="P2461" i="13"/>
  <c r="O2461" i="13"/>
  <c r="T3547" i="13"/>
  <c r="U3547" i="13" s="1"/>
  <c r="S3547" i="13"/>
  <c r="V3547" i="13" s="1"/>
  <c r="R3547" i="13"/>
  <c r="Q3547" i="13"/>
  <c r="P3547" i="13"/>
  <c r="O3547" i="13"/>
  <c r="T3072" i="13"/>
  <c r="U3072" i="13" s="1"/>
  <c r="S3072" i="13"/>
  <c r="V3072" i="13" s="1"/>
  <c r="R3072" i="13"/>
  <c r="Q3072" i="13"/>
  <c r="P3072" i="13"/>
  <c r="O3072" i="13"/>
  <c r="T3951" i="13"/>
  <c r="U3951" i="13" s="1"/>
  <c r="S3951" i="13"/>
  <c r="V3951" i="13" s="1"/>
  <c r="R3951" i="13"/>
  <c r="Q3951" i="13"/>
  <c r="P3951" i="13"/>
  <c r="O3951" i="13"/>
  <c r="T3997" i="13"/>
  <c r="U3997" i="13" s="1"/>
  <c r="S3997" i="13"/>
  <c r="V3997" i="13" s="1"/>
  <c r="R3997" i="13"/>
  <c r="Q3997" i="13"/>
  <c r="P3997" i="13"/>
  <c r="O3997" i="13"/>
  <c r="T3813" i="13"/>
  <c r="U3813" i="13" s="1"/>
  <c r="S3813" i="13"/>
  <c r="V3813" i="13" s="1"/>
  <c r="R3813" i="13"/>
  <c r="Q3813" i="13"/>
  <c r="P3813" i="13"/>
  <c r="O3813" i="13"/>
  <c r="T3790" i="13"/>
  <c r="U3790" i="13" s="1"/>
  <c r="S3790" i="13"/>
  <c r="V3790" i="13" s="1"/>
  <c r="R3790" i="13"/>
  <c r="Q3790" i="13"/>
  <c r="P3790" i="13"/>
  <c r="O3790" i="13"/>
  <c r="T4111" i="13"/>
  <c r="U4111" i="13" s="1"/>
  <c r="S4111" i="13"/>
  <c r="V4111" i="13" s="1"/>
  <c r="R4111" i="13"/>
  <c r="Q4111" i="13"/>
  <c r="P4111" i="13"/>
  <c r="O4111" i="13"/>
  <c r="T1846" i="13"/>
  <c r="U1846" i="13" s="1"/>
  <c r="S1846" i="13"/>
  <c r="V1846" i="13" s="1"/>
  <c r="R1846" i="13"/>
  <c r="Q1846" i="13"/>
  <c r="P1846" i="13"/>
  <c r="O1846" i="13"/>
  <c r="T2849" i="13"/>
  <c r="U2849" i="13" s="1"/>
  <c r="S2849" i="13"/>
  <c r="V2849" i="13" s="1"/>
  <c r="R2849" i="13"/>
  <c r="Q2849" i="13"/>
  <c r="P2849" i="13"/>
  <c r="O2849" i="13"/>
  <c r="T2345" i="13"/>
  <c r="U2345" i="13" s="1"/>
  <c r="S2345" i="13"/>
  <c r="V2345" i="13" s="1"/>
  <c r="R2345" i="13"/>
  <c r="Q2345" i="13"/>
  <c r="P2345" i="13"/>
  <c r="O2345" i="13"/>
  <c r="T3867" i="13"/>
  <c r="U3867" i="13" s="1"/>
  <c r="S3867" i="13"/>
  <c r="V3867" i="13" s="1"/>
  <c r="R3867" i="13"/>
  <c r="Q3867" i="13"/>
  <c r="P3867" i="13"/>
  <c r="O3867" i="13"/>
  <c r="T3546" i="13"/>
  <c r="U3546" i="13" s="1"/>
  <c r="S3546" i="13"/>
  <c r="V3546" i="13" s="1"/>
  <c r="R3546" i="13"/>
  <c r="Q3546" i="13"/>
  <c r="P3546" i="13"/>
  <c r="O3546" i="13"/>
  <c r="T3071" i="13"/>
  <c r="U3071" i="13" s="1"/>
  <c r="S3071" i="13"/>
  <c r="V3071" i="13" s="1"/>
  <c r="R3071" i="13"/>
  <c r="Q3071" i="13"/>
  <c r="P3071" i="13"/>
  <c r="O3071" i="13"/>
  <c r="T3456" i="13"/>
  <c r="U3456" i="13" s="1"/>
  <c r="S3456" i="13"/>
  <c r="V3456" i="13" s="1"/>
  <c r="R3456" i="13"/>
  <c r="Q3456" i="13"/>
  <c r="P3456" i="13"/>
  <c r="O3456" i="13"/>
  <c r="T3724" i="13"/>
  <c r="U3724" i="13" s="1"/>
  <c r="S3724" i="13"/>
  <c r="V3724" i="13" s="1"/>
  <c r="R3724" i="13"/>
  <c r="Q3724" i="13"/>
  <c r="P3724" i="13"/>
  <c r="O3724" i="13"/>
  <c r="T3295" i="13"/>
  <c r="U3295" i="13" s="1"/>
  <c r="S3295" i="13"/>
  <c r="V3295" i="13" s="1"/>
  <c r="R3295" i="13"/>
  <c r="Q3295" i="13"/>
  <c r="P3295" i="13"/>
  <c r="O3295" i="13"/>
  <c r="T3070" i="13"/>
  <c r="U3070" i="13" s="1"/>
  <c r="S3070" i="13"/>
  <c r="V3070" i="13" s="1"/>
  <c r="R3070" i="13"/>
  <c r="Q3070" i="13"/>
  <c r="P3070" i="13"/>
  <c r="O3070" i="13"/>
  <c r="T2344" i="13"/>
  <c r="U2344" i="13" s="1"/>
  <c r="S2344" i="13"/>
  <c r="V2344" i="13" s="1"/>
  <c r="R2344" i="13"/>
  <c r="Q2344" i="13"/>
  <c r="P2344" i="13"/>
  <c r="O2344" i="13"/>
  <c r="T4079" i="13"/>
  <c r="U4079" i="13" s="1"/>
  <c r="S4079" i="13"/>
  <c r="V4079" i="13" s="1"/>
  <c r="R4079" i="13"/>
  <c r="Q4079" i="13"/>
  <c r="P4079" i="13"/>
  <c r="O4079" i="13"/>
  <c r="T3069" i="13"/>
  <c r="U3069" i="13" s="1"/>
  <c r="S3069" i="13"/>
  <c r="V3069" i="13" s="1"/>
  <c r="R3069" i="13"/>
  <c r="Q3069" i="13"/>
  <c r="P3069" i="13"/>
  <c r="O3069" i="13"/>
  <c r="T1544" i="13"/>
  <c r="U1544" i="13" s="1"/>
  <c r="S1544" i="13"/>
  <c r="V1544" i="13" s="1"/>
  <c r="R1544" i="13"/>
  <c r="Q1544" i="13"/>
  <c r="P1544" i="13"/>
  <c r="O1544" i="13"/>
  <c r="T502" i="13"/>
  <c r="U502" i="13" s="1"/>
  <c r="S502" i="13"/>
  <c r="V502" i="13" s="1"/>
  <c r="R502" i="13"/>
  <c r="Q502" i="13"/>
  <c r="P502" i="13"/>
  <c r="O502" i="13"/>
  <c r="T628" i="13"/>
  <c r="U628" i="13" s="1"/>
  <c r="S628" i="13"/>
  <c r="V628" i="13" s="1"/>
  <c r="R628" i="13"/>
  <c r="Q628" i="13"/>
  <c r="P628" i="13"/>
  <c r="O628" i="13"/>
  <c r="T1163" i="13"/>
  <c r="U1163" i="13" s="1"/>
  <c r="S1163" i="13"/>
  <c r="V1163" i="13" s="1"/>
  <c r="R1163" i="13"/>
  <c r="Q1163" i="13"/>
  <c r="P1163" i="13"/>
  <c r="O1163" i="13"/>
  <c r="T2241" i="13"/>
  <c r="U2241" i="13" s="1"/>
  <c r="S2241" i="13"/>
  <c r="V2241" i="13" s="1"/>
  <c r="R2241" i="13"/>
  <c r="Q2241" i="13"/>
  <c r="P2241" i="13"/>
  <c r="O2241" i="13"/>
  <c r="T1405" i="13"/>
  <c r="U1405" i="13" s="1"/>
  <c r="S1405" i="13"/>
  <c r="V1405" i="13" s="1"/>
  <c r="R1405" i="13"/>
  <c r="Q1405" i="13"/>
  <c r="P1405" i="13"/>
  <c r="O1405" i="13"/>
  <c r="T1096" i="13"/>
  <c r="U1096" i="13" s="1"/>
  <c r="S1096" i="13"/>
  <c r="V1096" i="13" s="1"/>
  <c r="R1096" i="13"/>
  <c r="Q1096" i="13"/>
  <c r="P1096" i="13"/>
  <c r="O1096" i="13"/>
  <c r="T1236" i="13"/>
  <c r="U1236" i="13" s="1"/>
  <c r="S1236" i="13"/>
  <c r="V1236" i="13" s="1"/>
  <c r="R1236" i="13"/>
  <c r="Q1236" i="13"/>
  <c r="P1236" i="13"/>
  <c r="O1236" i="13"/>
  <c r="T3723" i="13"/>
  <c r="U3723" i="13" s="1"/>
  <c r="S3723" i="13"/>
  <c r="V3723" i="13" s="1"/>
  <c r="R3723" i="13"/>
  <c r="Q3723" i="13"/>
  <c r="P3723" i="13"/>
  <c r="O3723" i="13"/>
  <c r="T949" i="13"/>
  <c r="U949" i="13" s="1"/>
  <c r="S949" i="13"/>
  <c r="V949" i="13" s="1"/>
  <c r="R949" i="13"/>
  <c r="Q949" i="13"/>
  <c r="P949" i="13"/>
  <c r="O949" i="13"/>
  <c r="T3427" i="13"/>
  <c r="U3427" i="13" s="1"/>
  <c r="S3427" i="13"/>
  <c r="V3427" i="13" s="1"/>
  <c r="R3427" i="13"/>
  <c r="Q3427" i="13"/>
  <c r="P3427" i="13"/>
  <c r="O3427" i="13"/>
  <c r="T1924" i="13"/>
  <c r="U1924" i="13" s="1"/>
  <c r="S1924" i="13"/>
  <c r="V1924" i="13" s="1"/>
  <c r="R1924" i="13"/>
  <c r="Q1924" i="13"/>
  <c r="P1924" i="13"/>
  <c r="O1924" i="13"/>
  <c r="T897" i="13"/>
  <c r="U897" i="13" s="1"/>
  <c r="S897" i="13"/>
  <c r="V897" i="13" s="1"/>
  <c r="R897" i="13"/>
  <c r="Q897" i="13"/>
  <c r="P897" i="13"/>
  <c r="O897" i="13"/>
  <c r="T896" i="13"/>
  <c r="U896" i="13" s="1"/>
  <c r="S896" i="13"/>
  <c r="V896" i="13" s="1"/>
  <c r="R896" i="13"/>
  <c r="Q896" i="13"/>
  <c r="P896" i="13"/>
  <c r="O896" i="13"/>
  <c r="T2094" i="13"/>
  <c r="U2094" i="13" s="1"/>
  <c r="S2094" i="13"/>
  <c r="V2094" i="13" s="1"/>
  <c r="R2094" i="13"/>
  <c r="Q2094" i="13"/>
  <c r="P2094" i="13"/>
  <c r="O2094" i="13"/>
  <c r="T1404" i="13"/>
  <c r="U1404" i="13" s="1"/>
  <c r="S1404" i="13"/>
  <c r="V1404" i="13" s="1"/>
  <c r="R1404" i="13"/>
  <c r="Q1404" i="13"/>
  <c r="P1404" i="13"/>
  <c r="O1404" i="13"/>
  <c r="T3199" i="13"/>
  <c r="U3199" i="13" s="1"/>
  <c r="S3199" i="13"/>
  <c r="V3199" i="13" s="1"/>
  <c r="R3199" i="13"/>
  <c r="Q3199" i="13"/>
  <c r="P3199" i="13"/>
  <c r="O3199" i="13"/>
  <c r="T2620" i="13"/>
  <c r="U2620" i="13" s="1"/>
  <c r="S2620" i="13"/>
  <c r="V2620" i="13" s="1"/>
  <c r="R2620" i="13"/>
  <c r="Q2620" i="13"/>
  <c r="P2620" i="13"/>
  <c r="O2620" i="13"/>
  <c r="T3068" i="13"/>
  <c r="U3068" i="13" s="1"/>
  <c r="S3068" i="13"/>
  <c r="V3068" i="13" s="1"/>
  <c r="R3068" i="13"/>
  <c r="Q3068" i="13"/>
  <c r="P3068" i="13"/>
  <c r="O3068" i="13"/>
  <c r="T2093" i="13"/>
  <c r="U2093" i="13" s="1"/>
  <c r="S2093" i="13"/>
  <c r="V2093" i="13" s="1"/>
  <c r="R2093" i="13"/>
  <c r="Q2093" i="13"/>
  <c r="P2093" i="13"/>
  <c r="O2093" i="13"/>
  <c r="T3545" i="13"/>
  <c r="U3545" i="13" s="1"/>
  <c r="S3545" i="13"/>
  <c r="V3545" i="13" s="1"/>
  <c r="R3545" i="13"/>
  <c r="Q3545" i="13"/>
  <c r="P3545" i="13"/>
  <c r="O3545" i="13"/>
  <c r="T749" i="13"/>
  <c r="U749" i="13" s="1"/>
  <c r="S749" i="13"/>
  <c r="V749" i="13" s="1"/>
  <c r="R749" i="13"/>
  <c r="Q749" i="13"/>
  <c r="P749" i="13"/>
  <c r="O749" i="13"/>
  <c r="T2848" i="13"/>
  <c r="U2848" i="13" s="1"/>
  <c r="S2848" i="13"/>
  <c r="V2848" i="13" s="1"/>
  <c r="R2848" i="13"/>
  <c r="Q2848" i="13"/>
  <c r="P2848" i="13"/>
  <c r="O2848" i="13"/>
  <c r="T2092" i="13"/>
  <c r="U2092" i="13" s="1"/>
  <c r="S2092" i="13"/>
  <c r="V2092" i="13" s="1"/>
  <c r="R2092" i="13"/>
  <c r="Q2092" i="13"/>
  <c r="P2092" i="13"/>
  <c r="O2092" i="13"/>
  <c r="T3746" i="13"/>
  <c r="U3746" i="13" s="1"/>
  <c r="S3746" i="13"/>
  <c r="V3746" i="13" s="1"/>
  <c r="R3746" i="13"/>
  <c r="Q3746" i="13"/>
  <c r="P3746" i="13"/>
  <c r="O3746" i="13"/>
  <c r="T2343" i="13"/>
  <c r="U2343" i="13" s="1"/>
  <c r="S2343" i="13"/>
  <c r="V2343" i="13" s="1"/>
  <c r="R2343" i="13"/>
  <c r="Q2343" i="13"/>
  <c r="P2343" i="13"/>
  <c r="O2343" i="13"/>
  <c r="T2284" i="13"/>
  <c r="U2284" i="13" s="1"/>
  <c r="S2284" i="13"/>
  <c r="V2284" i="13" s="1"/>
  <c r="R2284" i="13"/>
  <c r="Q2284" i="13"/>
  <c r="P2284" i="13"/>
  <c r="O2284" i="13"/>
  <c r="T3544" i="13"/>
  <c r="U3544" i="13" s="1"/>
  <c r="S3544" i="13"/>
  <c r="V3544" i="13" s="1"/>
  <c r="R3544" i="13"/>
  <c r="Q3544" i="13"/>
  <c r="P3544" i="13"/>
  <c r="O3544" i="13"/>
  <c r="T2342" i="13"/>
  <c r="U2342" i="13" s="1"/>
  <c r="S2342" i="13"/>
  <c r="V2342" i="13" s="1"/>
  <c r="R2342" i="13"/>
  <c r="Q2342" i="13"/>
  <c r="P2342" i="13"/>
  <c r="O2342" i="13"/>
  <c r="T3977" i="13"/>
  <c r="U3977" i="13" s="1"/>
  <c r="S3977" i="13"/>
  <c r="V3977" i="13" s="1"/>
  <c r="R3977" i="13"/>
  <c r="Q3977" i="13"/>
  <c r="P3977" i="13"/>
  <c r="O3977" i="13"/>
  <c r="T4067" i="13"/>
  <c r="U4067" i="13" s="1"/>
  <c r="S4067" i="13"/>
  <c r="V4067" i="13" s="1"/>
  <c r="R4067" i="13"/>
  <c r="Q4067" i="13"/>
  <c r="P4067" i="13"/>
  <c r="O4067" i="13"/>
  <c r="T973" i="13"/>
  <c r="U973" i="13" s="1"/>
  <c r="S973" i="13"/>
  <c r="V973" i="13" s="1"/>
  <c r="R973" i="13"/>
  <c r="Q973" i="13"/>
  <c r="P973" i="13"/>
  <c r="O973" i="13"/>
  <c r="T4068" i="13"/>
  <c r="U4068" i="13" s="1"/>
  <c r="S4068" i="13"/>
  <c r="V4068" i="13" s="1"/>
  <c r="R4068" i="13"/>
  <c r="Q4068" i="13"/>
  <c r="P4068" i="13"/>
  <c r="O4068" i="13"/>
  <c r="T3067" i="13"/>
  <c r="U3067" i="13" s="1"/>
  <c r="S3067" i="13"/>
  <c r="V3067" i="13" s="1"/>
  <c r="R3067" i="13"/>
  <c r="Q3067" i="13"/>
  <c r="P3067" i="13"/>
  <c r="O3067" i="13"/>
  <c r="T2847" i="13"/>
  <c r="U2847" i="13" s="1"/>
  <c r="S2847" i="13"/>
  <c r="V2847" i="13" s="1"/>
  <c r="R2847" i="13"/>
  <c r="Q2847" i="13"/>
  <c r="P2847" i="13"/>
  <c r="O2847" i="13"/>
  <c r="T1904" i="13"/>
  <c r="U1904" i="13" s="1"/>
  <c r="S1904" i="13"/>
  <c r="V1904" i="13" s="1"/>
  <c r="R1904" i="13"/>
  <c r="Q1904" i="13"/>
  <c r="P1904" i="13"/>
  <c r="O1904" i="13"/>
  <c r="T2846" i="13"/>
  <c r="U2846" i="13" s="1"/>
  <c r="S2846" i="13"/>
  <c r="V2846" i="13" s="1"/>
  <c r="R2846" i="13"/>
  <c r="Q2846" i="13"/>
  <c r="P2846" i="13"/>
  <c r="O2846" i="13"/>
  <c r="T2257" i="13"/>
  <c r="U2257" i="13" s="1"/>
  <c r="S2257" i="13"/>
  <c r="V2257" i="13" s="1"/>
  <c r="R2257" i="13"/>
  <c r="Q2257" i="13"/>
  <c r="P2257" i="13"/>
  <c r="O2257" i="13"/>
  <c r="T3963" i="13"/>
  <c r="U3963" i="13" s="1"/>
  <c r="S3963" i="13"/>
  <c r="V3963" i="13" s="1"/>
  <c r="R3963" i="13"/>
  <c r="Q3963" i="13"/>
  <c r="P3963" i="13"/>
  <c r="O3963" i="13"/>
  <c r="T1403" i="13"/>
  <c r="U1403" i="13" s="1"/>
  <c r="S1403" i="13"/>
  <c r="V1403" i="13" s="1"/>
  <c r="R1403" i="13"/>
  <c r="Q1403" i="13"/>
  <c r="P1403" i="13"/>
  <c r="O1403" i="13"/>
  <c r="T2417" i="13"/>
  <c r="U2417" i="13" s="1"/>
  <c r="S2417" i="13"/>
  <c r="V2417" i="13" s="1"/>
  <c r="R2417" i="13"/>
  <c r="Q2417" i="13"/>
  <c r="P2417" i="13"/>
  <c r="O2417" i="13"/>
  <c r="T63" i="13"/>
  <c r="U63" i="13" s="1"/>
  <c r="S63" i="13"/>
  <c r="V63" i="13" s="1"/>
  <c r="R63" i="13"/>
  <c r="Q63" i="13"/>
  <c r="P63" i="13"/>
  <c r="O63" i="13"/>
  <c r="T273" i="13"/>
  <c r="U273" i="13" s="1"/>
  <c r="S273" i="13"/>
  <c r="V273" i="13" s="1"/>
  <c r="R273" i="13"/>
  <c r="Q273" i="13"/>
  <c r="P273" i="13"/>
  <c r="O273" i="13"/>
  <c r="T327" i="13"/>
  <c r="U327" i="13" s="1"/>
  <c r="S327" i="13"/>
  <c r="V327" i="13" s="1"/>
  <c r="R327" i="13"/>
  <c r="Q327" i="13"/>
  <c r="P327" i="13"/>
  <c r="O327" i="13"/>
  <c r="T2091" i="13"/>
  <c r="U2091" i="13" s="1"/>
  <c r="S2091" i="13"/>
  <c r="V2091" i="13" s="1"/>
  <c r="R2091" i="13"/>
  <c r="Q2091" i="13"/>
  <c r="P2091" i="13"/>
  <c r="O2091" i="13"/>
  <c r="T4028" i="13"/>
  <c r="U4028" i="13" s="1"/>
  <c r="S4028" i="13"/>
  <c r="V4028" i="13" s="1"/>
  <c r="R4028" i="13"/>
  <c r="Q4028" i="13"/>
  <c r="P4028" i="13"/>
  <c r="O4028" i="13"/>
  <c r="T55" i="13"/>
  <c r="U55" i="13" s="1"/>
  <c r="S55" i="13"/>
  <c r="V55" i="13" s="1"/>
  <c r="R55" i="13"/>
  <c r="Q55" i="13"/>
  <c r="P55" i="13"/>
  <c r="O55" i="13"/>
  <c r="T627" i="13"/>
  <c r="U627" i="13" s="1"/>
  <c r="S627" i="13"/>
  <c r="V627" i="13" s="1"/>
  <c r="R627" i="13"/>
  <c r="Q627" i="13"/>
  <c r="P627" i="13"/>
  <c r="O627" i="13"/>
  <c r="T468" i="13"/>
  <c r="U468" i="13" s="1"/>
  <c r="S468" i="13"/>
  <c r="V468" i="13" s="1"/>
  <c r="R468" i="13"/>
  <c r="Q468" i="13"/>
  <c r="P468" i="13"/>
  <c r="O468" i="13"/>
  <c r="T424" i="13"/>
  <c r="U424" i="13" s="1"/>
  <c r="S424" i="13"/>
  <c r="V424" i="13" s="1"/>
  <c r="R424" i="13"/>
  <c r="Q424" i="13"/>
  <c r="P424" i="13"/>
  <c r="O424" i="13"/>
  <c r="T3066" i="13"/>
  <c r="U3066" i="13" s="1"/>
  <c r="S3066" i="13"/>
  <c r="V3066" i="13" s="1"/>
  <c r="R3066" i="13"/>
  <c r="Q3066" i="13"/>
  <c r="P3066" i="13"/>
  <c r="O3066" i="13"/>
  <c r="T4085" i="13"/>
  <c r="U4085" i="13" s="1"/>
  <c r="S4085" i="13"/>
  <c r="V4085" i="13" s="1"/>
  <c r="R4085" i="13"/>
  <c r="Q4085" i="13"/>
  <c r="P4085" i="13"/>
  <c r="O4085" i="13"/>
  <c r="T52" i="13"/>
  <c r="U52" i="13" s="1"/>
  <c r="S52" i="13"/>
  <c r="V52" i="13" s="1"/>
  <c r="R52" i="13"/>
  <c r="Q52" i="13"/>
  <c r="P52" i="13"/>
  <c r="O52" i="13"/>
  <c r="T2090" i="13"/>
  <c r="U2090" i="13" s="1"/>
  <c r="S2090" i="13"/>
  <c r="V2090" i="13" s="1"/>
  <c r="R2090" i="13"/>
  <c r="Q2090" i="13"/>
  <c r="P2090" i="13"/>
  <c r="O2090" i="13"/>
  <c r="T1095" i="13"/>
  <c r="U1095" i="13" s="1"/>
  <c r="S1095" i="13"/>
  <c r="V1095" i="13" s="1"/>
  <c r="R1095" i="13"/>
  <c r="Q1095" i="13"/>
  <c r="P1095" i="13"/>
  <c r="O1095" i="13"/>
  <c r="T529" i="13"/>
  <c r="U529" i="13" s="1"/>
  <c r="S529" i="13"/>
  <c r="V529" i="13" s="1"/>
  <c r="R529" i="13"/>
  <c r="Q529" i="13"/>
  <c r="P529" i="13"/>
  <c r="O529" i="13"/>
  <c r="T3065" i="13"/>
  <c r="U3065" i="13" s="1"/>
  <c r="S3065" i="13"/>
  <c r="V3065" i="13" s="1"/>
  <c r="R3065" i="13"/>
  <c r="Q3065" i="13"/>
  <c r="P3065" i="13"/>
  <c r="O3065" i="13"/>
  <c r="T1279" i="13"/>
  <c r="U1279" i="13" s="1"/>
  <c r="S1279" i="13"/>
  <c r="V1279" i="13" s="1"/>
  <c r="R1279" i="13"/>
  <c r="Q1279" i="13"/>
  <c r="P1279" i="13"/>
  <c r="O1279" i="13"/>
  <c r="T1094" i="13"/>
  <c r="U1094" i="13" s="1"/>
  <c r="S1094" i="13"/>
  <c r="V1094" i="13" s="1"/>
  <c r="R1094" i="13"/>
  <c r="Q1094" i="13"/>
  <c r="P1094" i="13"/>
  <c r="O1094" i="13"/>
  <c r="T41" i="13"/>
  <c r="U41" i="13" s="1"/>
  <c r="S41" i="13"/>
  <c r="V41" i="13" s="1"/>
  <c r="R41" i="13"/>
  <c r="Q41" i="13"/>
  <c r="P41" i="13"/>
  <c r="O41" i="13"/>
  <c r="T626" i="13"/>
  <c r="U626" i="13" s="1"/>
  <c r="S626" i="13"/>
  <c r="V626" i="13" s="1"/>
  <c r="R626" i="13"/>
  <c r="Q626" i="13"/>
  <c r="P626" i="13"/>
  <c r="O626" i="13"/>
  <c r="T3543" i="13"/>
  <c r="U3543" i="13" s="1"/>
  <c r="S3543" i="13"/>
  <c r="V3543" i="13" s="1"/>
  <c r="R3543" i="13"/>
  <c r="Q3543" i="13"/>
  <c r="P3543" i="13"/>
  <c r="O3543" i="13"/>
  <c r="T423" i="13"/>
  <c r="U423" i="13" s="1"/>
  <c r="S423" i="13"/>
  <c r="V423" i="13" s="1"/>
  <c r="R423" i="13"/>
  <c r="Q423" i="13"/>
  <c r="P423" i="13"/>
  <c r="O423" i="13"/>
  <c r="T254" i="13"/>
  <c r="U254" i="13" s="1"/>
  <c r="S254" i="13"/>
  <c r="V254" i="13" s="1"/>
  <c r="R254" i="13"/>
  <c r="Q254" i="13"/>
  <c r="P254" i="13"/>
  <c r="O254" i="13"/>
  <c r="T2089" i="13"/>
  <c r="U2089" i="13" s="1"/>
  <c r="S2089" i="13"/>
  <c r="V2089" i="13" s="1"/>
  <c r="R2089" i="13"/>
  <c r="Q2089" i="13"/>
  <c r="P2089" i="13"/>
  <c r="O2089" i="13"/>
  <c r="T1845" i="13"/>
  <c r="U1845" i="13" s="1"/>
  <c r="S1845" i="13"/>
  <c r="V1845" i="13" s="1"/>
  <c r="R1845" i="13"/>
  <c r="Q1845" i="13"/>
  <c r="P1845" i="13"/>
  <c r="O1845" i="13"/>
  <c r="T3542" i="13"/>
  <c r="U3542" i="13" s="1"/>
  <c r="S3542" i="13"/>
  <c r="V3542" i="13" s="1"/>
  <c r="R3542" i="13"/>
  <c r="Q3542" i="13"/>
  <c r="P3542" i="13"/>
  <c r="O3542" i="13"/>
  <c r="T199" i="13"/>
  <c r="U199" i="13" s="1"/>
  <c r="S199" i="13"/>
  <c r="V199" i="13" s="1"/>
  <c r="R199" i="13"/>
  <c r="Q199" i="13"/>
  <c r="P199" i="13"/>
  <c r="O199" i="13"/>
  <c r="T3866" i="13"/>
  <c r="U3866" i="13" s="1"/>
  <c r="S3866" i="13"/>
  <c r="V3866" i="13" s="1"/>
  <c r="R3866" i="13"/>
  <c r="Q3866" i="13"/>
  <c r="P3866" i="13"/>
  <c r="O3866" i="13"/>
  <c r="T479" i="13"/>
  <c r="U479" i="13" s="1"/>
  <c r="S479" i="13"/>
  <c r="V479" i="13" s="1"/>
  <c r="R479" i="13"/>
  <c r="Q479" i="13"/>
  <c r="P479" i="13"/>
  <c r="O479" i="13"/>
  <c r="T3064" i="13"/>
  <c r="U3064" i="13" s="1"/>
  <c r="S3064" i="13"/>
  <c r="V3064" i="13" s="1"/>
  <c r="R3064" i="13"/>
  <c r="Q3064" i="13"/>
  <c r="P3064" i="13"/>
  <c r="O3064" i="13"/>
  <c r="T1093" i="13"/>
  <c r="U1093" i="13" s="1"/>
  <c r="S1093" i="13"/>
  <c r="V1093" i="13" s="1"/>
  <c r="R1093" i="13"/>
  <c r="Q1093" i="13"/>
  <c r="P1093" i="13"/>
  <c r="O1093" i="13"/>
  <c r="T662" i="13"/>
  <c r="U662" i="13" s="1"/>
  <c r="S662" i="13"/>
  <c r="V662" i="13" s="1"/>
  <c r="R662" i="13"/>
  <c r="Q662" i="13"/>
  <c r="P662" i="13"/>
  <c r="O662" i="13"/>
  <c r="T895" i="13"/>
  <c r="U895" i="13" s="1"/>
  <c r="S895" i="13"/>
  <c r="V895" i="13" s="1"/>
  <c r="R895" i="13"/>
  <c r="Q895" i="13"/>
  <c r="P895" i="13"/>
  <c r="O895" i="13"/>
  <c r="T315" i="13"/>
  <c r="U315" i="13" s="1"/>
  <c r="S315" i="13"/>
  <c r="V315" i="13" s="1"/>
  <c r="R315" i="13"/>
  <c r="Q315" i="13"/>
  <c r="P315" i="13"/>
  <c r="O315" i="13"/>
  <c r="T3455" i="13"/>
  <c r="U3455" i="13" s="1"/>
  <c r="S3455" i="13"/>
  <c r="V3455" i="13" s="1"/>
  <c r="R3455" i="13"/>
  <c r="Q3455" i="13"/>
  <c r="P3455" i="13"/>
  <c r="O3455" i="13"/>
  <c r="T3865" i="13"/>
  <c r="U3865" i="13" s="1"/>
  <c r="S3865" i="13"/>
  <c r="V3865" i="13" s="1"/>
  <c r="R3865" i="13"/>
  <c r="Q3865" i="13"/>
  <c r="P3865" i="13"/>
  <c r="O3865" i="13"/>
  <c r="T253" i="13"/>
  <c r="U253" i="13" s="1"/>
  <c r="S253" i="13"/>
  <c r="V253" i="13" s="1"/>
  <c r="R253" i="13"/>
  <c r="Q253" i="13"/>
  <c r="P253" i="13"/>
  <c r="O253" i="13"/>
  <c r="T422" i="13"/>
  <c r="U422" i="13" s="1"/>
  <c r="S422" i="13"/>
  <c r="V422" i="13" s="1"/>
  <c r="R422" i="13"/>
  <c r="Q422" i="13"/>
  <c r="P422" i="13"/>
  <c r="O422" i="13"/>
  <c r="T1619" i="13"/>
  <c r="U1619" i="13" s="1"/>
  <c r="S1619" i="13"/>
  <c r="V1619" i="13" s="1"/>
  <c r="R1619" i="13"/>
  <c r="Q1619" i="13"/>
  <c r="P1619" i="13"/>
  <c r="O1619" i="13"/>
  <c r="T3063" i="13"/>
  <c r="U3063" i="13" s="1"/>
  <c r="S3063" i="13"/>
  <c r="V3063" i="13" s="1"/>
  <c r="R3063" i="13"/>
  <c r="Q3063" i="13"/>
  <c r="P3063" i="13"/>
  <c r="O3063" i="13"/>
  <c r="T3541" i="13"/>
  <c r="U3541" i="13" s="1"/>
  <c r="S3541" i="13"/>
  <c r="V3541" i="13" s="1"/>
  <c r="R3541" i="13"/>
  <c r="Q3541" i="13"/>
  <c r="P3541" i="13"/>
  <c r="O3541" i="13"/>
  <c r="T3426" i="13"/>
  <c r="U3426" i="13" s="1"/>
  <c r="S3426" i="13"/>
  <c r="V3426" i="13" s="1"/>
  <c r="R3426" i="13"/>
  <c r="Q3426" i="13"/>
  <c r="P3426" i="13"/>
  <c r="O3426" i="13"/>
  <c r="T458" i="13"/>
  <c r="U458" i="13" s="1"/>
  <c r="S458" i="13"/>
  <c r="V458" i="13" s="1"/>
  <c r="R458" i="13"/>
  <c r="Q458" i="13"/>
  <c r="P458" i="13"/>
  <c r="O458" i="13"/>
  <c r="T3294" i="13"/>
  <c r="U3294" i="13" s="1"/>
  <c r="S3294" i="13"/>
  <c r="V3294" i="13" s="1"/>
  <c r="R3294" i="13"/>
  <c r="Q3294" i="13"/>
  <c r="P3294" i="13"/>
  <c r="O3294" i="13"/>
  <c r="T2088" i="13"/>
  <c r="U2088" i="13" s="1"/>
  <c r="S2088" i="13"/>
  <c r="V2088" i="13" s="1"/>
  <c r="R2088" i="13"/>
  <c r="Q2088" i="13"/>
  <c r="P2088" i="13"/>
  <c r="O2088" i="13"/>
  <c r="T1744" i="13"/>
  <c r="U1744" i="13" s="1"/>
  <c r="S1744" i="13"/>
  <c r="V1744" i="13" s="1"/>
  <c r="R1744" i="13"/>
  <c r="Q1744" i="13"/>
  <c r="P1744" i="13"/>
  <c r="O1744" i="13"/>
  <c r="T3996" i="13"/>
  <c r="U3996" i="13" s="1"/>
  <c r="S3996" i="13"/>
  <c r="V3996" i="13" s="1"/>
  <c r="R3996" i="13"/>
  <c r="Q3996" i="13"/>
  <c r="P3996" i="13"/>
  <c r="O3996" i="13"/>
  <c r="T3062" i="13"/>
  <c r="U3062" i="13" s="1"/>
  <c r="S3062" i="13"/>
  <c r="V3062" i="13" s="1"/>
  <c r="R3062" i="13"/>
  <c r="Q3062" i="13"/>
  <c r="P3062" i="13"/>
  <c r="O3062" i="13"/>
  <c r="T3061" i="13"/>
  <c r="U3061" i="13" s="1"/>
  <c r="S3061" i="13"/>
  <c r="V3061" i="13" s="1"/>
  <c r="R3061" i="13"/>
  <c r="Q3061" i="13"/>
  <c r="P3061" i="13"/>
  <c r="O3061" i="13"/>
  <c r="T2341" i="13"/>
  <c r="U2341" i="13" s="1"/>
  <c r="S2341" i="13"/>
  <c r="V2341" i="13" s="1"/>
  <c r="R2341" i="13"/>
  <c r="Q2341" i="13"/>
  <c r="P2341" i="13"/>
  <c r="O2341" i="13"/>
  <c r="T1012" i="13"/>
  <c r="U1012" i="13" s="1"/>
  <c r="S1012" i="13"/>
  <c r="V1012" i="13" s="1"/>
  <c r="R1012" i="13"/>
  <c r="Q1012" i="13"/>
  <c r="P1012" i="13"/>
  <c r="O1012" i="13"/>
  <c r="T3060" i="13"/>
  <c r="U3060" i="13" s="1"/>
  <c r="S3060" i="13"/>
  <c r="V3060" i="13" s="1"/>
  <c r="R3060" i="13"/>
  <c r="Q3060" i="13"/>
  <c r="P3060" i="13"/>
  <c r="O3060" i="13"/>
  <c r="T2958" i="13"/>
  <c r="U2958" i="13" s="1"/>
  <c r="S2958" i="13"/>
  <c r="V2958" i="13" s="1"/>
  <c r="R2958" i="13"/>
  <c r="Q2958" i="13"/>
  <c r="P2958" i="13"/>
  <c r="O2958" i="13"/>
  <c r="T3059" i="13"/>
  <c r="U3059" i="13" s="1"/>
  <c r="S3059" i="13"/>
  <c r="V3059" i="13" s="1"/>
  <c r="R3059" i="13"/>
  <c r="Q3059" i="13"/>
  <c r="P3059" i="13"/>
  <c r="O3059" i="13"/>
  <c r="T3690" i="13"/>
  <c r="U3690" i="13" s="1"/>
  <c r="S3690" i="13"/>
  <c r="V3690" i="13" s="1"/>
  <c r="R3690" i="13"/>
  <c r="Q3690" i="13"/>
  <c r="P3690" i="13"/>
  <c r="O3690" i="13"/>
  <c r="T1666" i="13"/>
  <c r="U1666" i="13" s="1"/>
  <c r="S1666" i="13"/>
  <c r="V1666" i="13" s="1"/>
  <c r="R1666" i="13"/>
  <c r="Q1666" i="13"/>
  <c r="P1666" i="13"/>
  <c r="O1666" i="13"/>
  <c r="T3540" i="13"/>
  <c r="U3540" i="13" s="1"/>
  <c r="S3540" i="13"/>
  <c r="V3540" i="13" s="1"/>
  <c r="R3540" i="13"/>
  <c r="Q3540" i="13"/>
  <c r="P3540" i="13"/>
  <c r="O3540" i="13"/>
  <c r="T3058" i="13"/>
  <c r="U3058" i="13" s="1"/>
  <c r="S3058" i="13"/>
  <c r="V3058" i="13" s="1"/>
  <c r="R3058" i="13"/>
  <c r="Q3058" i="13"/>
  <c r="P3058" i="13"/>
  <c r="O3058" i="13"/>
  <c r="T3789" i="13"/>
  <c r="U3789" i="13" s="1"/>
  <c r="S3789" i="13"/>
  <c r="V3789" i="13" s="1"/>
  <c r="R3789" i="13"/>
  <c r="Q3789" i="13"/>
  <c r="P3789" i="13"/>
  <c r="O3789" i="13"/>
  <c r="T2619" i="13"/>
  <c r="U2619" i="13" s="1"/>
  <c r="S2619" i="13"/>
  <c r="V2619" i="13" s="1"/>
  <c r="R2619" i="13"/>
  <c r="Q2619" i="13"/>
  <c r="P2619" i="13"/>
  <c r="O2619" i="13"/>
  <c r="T1844" i="13"/>
  <c r="U1844" i="13" s="1"/>
  <c r="S1844" i="13"/>
  <c r="V1844" i="13" s="1"/>
  <c r="R1844" i="13"/>
  <c r="Q1844" i="13"/>
  <c r="P1844" i="13"/>
  <c r="O1844" i="13"/>
  <c r="T2618" i="13"/>
  <c r="U2618" i="13" s="1"/>
  <c r="S2618" i="13"/>
  <c r="V2618" i="13" s="1"/>
  <c r="R2618" i="13"/>
  <c r="Q2618" i="13"/>
  <c r="P2618" i="13"/>
  <c r="O2618" i="13"/>
  <c r="T3788" i="13"/>
  <c r="U3788" i="13" s="1"/>
  <c r="S3788" i="13"/>
  <c r="V3788" i="13" s="1"/>
  <c r="R3788" i="13"/>
  <c r="Q3788" i="13"/>
  <c r="P3788" i="13"/>
  <c r="O3788" i="13"/>
  <c r="T2845" i="13"/>
  <c r="U2845" i="13" s="1"/>
  <c r="S2845" i="13"/>
  <c r="V2845" i="13" s="1"/>
  <c r="R2845" i="13"/>
  <c r="Q2845" i="13"/>
  <c r="P2845" i="13"/>
  <c r="O2845" i="13"/>
  <c r="T2460" i="13"/>
  <c r="U2460" i="13" s="1"/>
  <c r="S2460" i="13"/>
  <c r="V2460" i="13" s="1"/>
  <c r="R2460" i="13"/>
  <c r="Q2460" i="13"/>
  <c r="P2460" i="13"/>
  <c r="O2460" i="13"/>
  <c r="T3293" i="13"/>
  <c r="U3293" i="13" s="1"/>
  <c r="S3293" i="13"/>
  <c r="V3293" i="13" s="1"/>
  <c r="R3293" i="13"/>
  <c r="Q3293" i="13"/>
  <c r="P3293" i="13"/>
  <c r="O3293" i="13"/>
  <c r="T1843" i="13"/>
  <c r="U1843" i="13" s="1"/>
  <c r="S1843" i="13"/>
  <c r="V1843" i="13" s="1"/>
  <c r="R1843" i="13"/>
  <c r="Q1843" i="13"/>
  <c r="P1843" i="13"/>
  <c r="O1843" i="13"/>
  <c r="T972" i="13"/>
  <c r="U972" i="13" s="1"/>
  <c r="S972" i="13"/>
  <c r="V972" i="13" s="1"/>
  <c r="R972" i="13"/>
  <c r="Q972" i="13"/>
  <c r="P972" i="13"/>
  <c r="O972" i="13"/>
  <c r="T1618" i="13"/>
  <c r="U1618" i="13" s="1"/>
  <c r="S1618" i="13"/>
  <c r="V1618" i="13" s="1"/>
  <c r="R1618" i="13"/>
  <c r="Q1618" i="13"/>
  <c r="P1618" i="13"/>
  <c r="O1618" i="13"/>
  <c r="T2844" i="13"/>
  <c r="U2844" i="13" s="1"/>
  <c r="S2844" i="13"/>
  <c r="V2844" i="13" s="1"/>
  <c r="R2844" i="13"/>
  <c r="Q2844" i="13"/>
  <c r="P2844" i="13"/>
  <c r="O2844" i="13"/>
  <c r="T2617" i="13"/>
  <c r="U2617" i="13" s="1"/>
  <c r="S2617" i="13"/>
  <c r="V2617" i="13" s="1"/>
  <c r="R2617" i="13"/>
  <c r="Q2617" i="13"/>
  <c r="P2617" i="13"/>
  <c r="O2617" i="13"/>
  <c r="T3292" i="13"/>
  <c r="U3292" i="13" s="1"/>
  <c r="S3292" i="13"/>
  <c r="V3292" i="13" s="1"/>
  <c r="R3292" i="13"/>
  <c r="Q3292" i="13"/>
  <c r="P3292" i="13"/>
  <c r="O3292" i="13"/>
  <c r="T2340" i="13"/>
  <c r="U2340" i="13" s="1"/>
  <c r="S2340" i="13"/>
  <c r="V2340" i="13" s="1"/>
  <c r="R2340" i="13"/>
  <c r="Q2340" i="13"/>
  <c r="P2340" i="13"/>
  <c r="O2340" i="13"/>
  <c r="T1842" i="13"/>
  <c r="U1842" i="13" s="1"/>
  <c r="S1842" i="13"/>
  <c r="V1842" i="13" s="1"/>
  <c r="R1842" i="13"/>
  <c r="Q1842" i="13"/>
  <c r="P1842" i="13"/>
  <c r="O1842" i="13"/>
  <c r="T2616" i="13"/>
  <c r="U2616" i="13" s="1"/>
  <c r="S2616" i="13"/>
  <c r="V2616" i="13" s="1"/>
  <c r="R2616" i="13"/>
  <c r="Q2616" i="13"/>
  <c r="P2616" i="13"/>
  <c r="O2616" i="13"/>
  <c r="T3722" i="13"/>
  <c r="U3722" i="13" s="1"/>
  <c r="S3722" i="13"/>
  <c r="V3722" i="13" s="1"/>
  <c r="R3722" i="13"/>
  <c r="Q3722" i="13"/>
  <c r="P3722" i="13"/>
  <c r="O3722" i="13"/>
  <c r="T3291" i="13"/>
  <c r="U3291" i="13" s="1"/>
  <c r="S3291" i="13"/>
  <c r="V3291" i="13" s="1"/>
  <c r="R3291" i="13"/>
  <c r="Q3291" i="13"/>
  <c r="P3291" i="13"/>
  <c r="O3291" i="13"/>
  <c r="T2459" i="13"/>
  <c r="U2459" i="13" s="1"/>
  <c r="S2459" i="13"/>
  <c r="V2459" i="13" s="1"/>
  <c r="R2459" i="13"/>
  <c r="Q2459" i="13"/>
  <c r="P2459" i="13"/>
  <c r="O2459" i="13"/>
  <c r="T3539" i="13"/>
  <c r="U3539" i="13" s="1"/>
  <c r="S3539" i="13"/>
  <c r="V3539" i="13" s="1"/>
  <c r="R3539" i="13"/>
  <c r="Q3539" i="13"/>
  <c r="P3539" i="13"/>
  <c r="O3539" i="13"/>
  <c r="T1402" i="13"/>
  <c r="U1402" i="13" s="1"/>
  <c r="S1402" i="13"/>
  <c r="V1402" i="13" s="1"/>
  <c r="R1402" i="13"/>
  <c r="Q1402" i="13"/>
  <c r="P1402" i="13"/>
  <c r="O1402" i="13"/>
  <c r="T894" i="13"/>
  <c r="U894" i="13" s="1"/>
  <c r="S894" i="13"/>
  <c r="V894" i="13" s="1"/>
  <c r="R894" i="13"/>
  <c r="Q894" i="13"/>
  <c r="P894" i="13"/>
  <c r="O894" i="13"/>
  <c r="T421" i="13"/>
  <c r="U421" i="13" s="1"/>
  <c r="S421" i="13"/>
  <c r="V421" i="13" s="1"/>
  <c r="R421" i="13"/>
  <c r="Q421" i="13"/>
  <c r="P421" i="13"/>
  <c r="O421" i="13"/>
  <c r="T103" i="13"/>
  <c r="U103" i="13" s="1"/>
  <c r="S103" i="13"/>
  <c r="V103" i="13" s="1"/>
  <c r="R103" i="13"/>
  <c r="Q103" i="13"/>
  <c r="P103" i="13"/>
  <c r="O103" i="13"/>
  <c r="T1509" i="13"/>
  <c r="U1509" i="13" s="1"/>
  <c r="S1509" i="13"/>
  <c r="V1509" i="13" s="1"/>
  <c r="R1509" i="13"/>
  <c r="Q1509" i="13"/>
  <c r="P1509" i="13"/>
  <c r="O1509" i="13"/>
  <c r="T3787" i="13"/>
  <c r="U3787" i="13" s="1"/>
  <c r="S3787" i="13"/>
  <c r="V3787" i="13" s="1"/>
  <c r="R3787" i="13"/>
  <c r="Q3787" i="13"/>
  <c r="P3787" i="13"/>
  <c r="O3787" i="13"/>
  <c r="T198" i="13"/>
  <c r="U198" i="13" s="1"/>
  <c r="S198" i="13"/>
  <c r="V198" i="13" s="1"/>
  <c r="R198" i="13"/>
  <c r="Q198" i="13"/>
  <c r="P198" i="13"/>
  <c r="O198" i="13"/>
  <c r="T281" i="13"/>
  <c r="U281" i="13" s="1"/>
  <c r="S281" i="13"/>
  <c r="V281" i="13" s="1"/>
  <c r="R281" i="13"/>
  <c r="Q281" i="13"/>
  <c r="P281" i="13"/>
  <c r="O281" i="13"/>
  <c r="T893" i="13"/>
  <c r="U893" i="13" s="1"/>
  <c r="S893" i="13"/>
  <c r="V893" i="13" s="1"/>
  <c r="R893" i="13"/>
  <c r="Q893" i="13"/>
  <c r="P893" i="13"/>
  <c r="O893" i="13"/>
  <c r="T139" i="13"/>
  <c r="U139" i="13" s="1"/>
  <c r="S139" i="13"/>
  <c r="V139" i="13" s="1"/>
  <c r="R139" i="13"/>
  <c r="Q139" i="13"/>
  <c r="P139" i="13"/>
  <c r="O139" i="13"/>
  <c r="T420" i="13"/>
  <c r="U420" i="13" s="1"/>
  <c r="S420" i="13"/>
  <c r="V420" i="13" s="1"/>
  <c r="R420" i="13"/>
  <c r="Q420" i="13"/>
  <c r="P420" i="13"/>
  <c r="O420" i="13"/>
  <c r="T748" i="13"/>
  <c r="U748" i="13" s="1"/>
  <c r="S748" i="13"/>
  <c r="V748" i="13" s="1"/>
  <c r="R748" i="13"/>
  <c r="Q748" i="13"/>
  <c r="P748" i="13"/>
  <c r="O748" i="13"/>
  <c r="T3943" i="13"/>
  <c r="U3943" i="13" s="1"/>
  <c r="S3943" i="13"/>
  <c r="V3943" i="13" s="1"/>
  <c r="R3943" i="13"/>
  <c r="Q3943" i="13"/>
  <c r="P3943" i="13"/>
  <c r="O3943" i="13"/>
  <c r="T3057" i="13"/>
  <c r="U3057" i="13" s="1"/>
  <c r="S3057" i="13"/>
  <c r="V3057" i="13" s="1"/>
  <c r="R3057" i="13"/>
  <c r="Q3057" i="13"/>
  <c r="P3057" i="13"/>
  <c r="O3057" i="13"/>
  <c r="T501" i="13"/>
  <c r="U501" i="13" s="1"/>
  <c r="S501" i="13"/>
  <c r="V501" i="13" s="1"/>
  <c r="R501" i="13"/>
  <c r="Q501" i="13"/>
  <c r="P501" i="13"/>
  <c r="O501" i="13"/>
  <c r="T65" i="13"/>
  <c r="U65" i="13" s="1"/>
  <c r="S65" i="13"/>
  <c r="V65" i="13" s="1"/>
  <c r="R65" i="13"/>
  <c r="Q65" i="13"/>
  <c r="P65" i="13"/>
  <c r="O65" i="13"/>
  <c r="T2339" i="13"/>
  <c r="U2339" i="13" s="1"/>
  <c r="S2339" i="13"/>
  <c r="V2339" i="13" s="1"/>
  <c r="R2339" i="13"/>
  <c r="Q2339" i="13"/>
  <c r="P2339" i="13"/>
  <c r="O2339" i="13"/>
  <c r="T197" i="13"/>
  <c r="U197" i="13" s="1"/>
  <c r="S197" i="13"/>
  <c r="V197" i="13" s="1"/>
  <c r="R197" i="13"/>
  <c r="Q197" i="13"/>
  <c r="P197" i="13"/>
  <c r="O197" i="13"/>
  <c r="T2087" i="13"/>
  <c r="U2087" i="13" s="1"/>
  <c r="S2087" i="13"/>
  <c r="V2087" i="13" s="1"/>
  <c r="R2087" i="13"/>
  <c r="Q2087" i="13"/>
  <c r="P2087" i="13"/>
  <c r="O2087" i="13"/>
  <c r="T747" i="13"/>
  <c r="U747" i="13" s="1"/>
  <c r="S747" i="13"/>
  <c r="V747" i="13" s="1"/>
  <c r="R747" i="13"/>
  <c r="Q747" i="13"/>
  <c r="P747" i="13"/>
  <c r="O747" i="13"/>
  <c r="T625" i="13"/>
  <c r="U625" i="13" s="1"/>
  <c r="S625" i="13"/>
  <c r="V625" i="13" s="1"/>
  <c r="R625" i="13"/>
  <c r="Q625" i="13"/>
  <c r="P625" i="13"/>
  <c r="O625" i="13"/>
  <c r="T2778" i="13"/>
  <c r="U2778" i="13" s="1"/>
  <c r="S2778" i="13"/>
  <c r="V2778" i="13" s="1"/>
  <c r="R2778" i="13"/>
  <c r="Q2778" i="13"/>
  <c r="P2778" i="13"/>
  <c r="O2778" i="13"/>
  <c r="T1092" i="13"/>
  <c r="U1092" i="13" s="1"/>
  <c r="S1092" i="13"/>
  <c r="V1092" i="13" s="1"/>
  <c r="R1092" i="13"/>
  <c r="Q1092" i="13"/>
  <c r="P1092" i="13"/>
  <c r="O1092" i="13"/>
  <c r="T419" i="13"/>
  <c r="U419" i="13" s="1"/>
  <c r="S419" i="13"/>
  <c r="V419" i="13" s="1"/>
  <c r="R419" i="13"/>
  <c r="Q419" i="13"/>
  <c r="P419" i="13"/>
  <c r="O419" i="13"/>
  <c r="T1841" i="13"/>
  <c r="U1841" i="13" s="1"/>
  <c r="S1841" i="13"/>
  <c r="V1841" i="13" s="1"/>
  <c r="R1841" i="13"/>
  <c r="Q1841" i="13"/>
  <c r="P1841" i="13"/>
  <c r="O1841" i="13"/>
  <c r="T552" i="13"/>
  <c r="U552" i="13" s="1"/>
  <c r="S552" i="13"/>
  <c r="V552" i="13" s="1"/>
  <c r="R552" i="13"/>
  <c r="Q552" i="13"/>
  <c r="P552" i="13"/>
  <c r="O552" i="13"/>
  <c r="T2086" i="13"/>
  <c r="U2086" i="13" s="1"/>
  <c r="S2086" i="13"/>
  <c r="V2086" i="13" s="1"/>
  <c r="R2086" i="13"/>
  <c r="Q2086" i="13"/>
  <c r="P2086" i="13"/>
  <c r="O2086" i="13"/>
  <c r="T418" i="13"/>
  <c r="U418" i="13" s="1"/>
  <c r="S418" i="13"/>
  <c r="V418" i="13" s="1"/>
  <c r="R418" i="13"/>
  <c r="Q418" i="13"/>
  <c r="P418" i="13"/>
  <c r="O418" i="13"/>
  <c r="T1617" i="13"/>
  <c r="U1617" i="13" s="1"/>
  <c r="S1617" i="13"/>
  <c r="V1617" i="13" s="1"/>
  <c r="R1617" i="13"/>
  <c r="Q1617" i="13"/>
  <c r="P1617" i="13"/>
  <c r="O1617" i="13"/>
  <c r="T1401" i="13"/>
  <c r="U1401" i="13" s="1"/>
  <c r="S1401" i="13"/>
  <c r="V1401" i="13" s="1"/>
  <c r="R1401" i="13"/>
  <c r="Q1401" i="13"/>
  <c r="P1401" i="13"/>
  <c r="O1401" i="13"/>
  <c r="T417" i="13"/>
  <c r="U417" i="13" s="1"/>
  <c r="S417" i="13"/>
  <c r="V417" i="13" s="1"/>
  <c r="R417" i="13"/>
  <c r="Q417" i="13"/>
  <c r="P417" i="13"/>
  <c r="O417" i="13"/>
  <c r="T243" i="13"/>
  <c r="U243" i="13" s="1"/>
  <c r="S243" i="13"/>
  <c r="V243" i="13" s="1"/>
  <c r="R243" i="13"/>
  <c r="Q243" i="13"/>
  <c r="P243" i="13"/>
  <c r="O243" i="13"/>
  <c r="T221" i="13"/>
  <c r="U221" i="13" s="1"/>
  <c r="S221" i="13"/>
  <c r="V221" i="13" s="1"/>
  <c r="R221" i="13"/>
  <c r="Q221" i="13"/>
  <c r="P221" i="13"/>
  <c r="O221" i="13"/>
  <c r="T1400" i="13"/>
  <c r="U1400" i="13" s="1"/>
  <c r="S1400" i="13"/>
  <c r="V1400" i="13" s="1"/>
  <c r="R1400" i="13"/>
  <c r="Q1400" i="13"/>
  <c r="P1400" i="13"/>
  <c r="O1400" i="13"/>
  <c r="T2233" i="13"/>
  <c r="U2233" i="13" s="1"/>
  <c r="S2233" i="13"/>
  <c r="V2233" i="13" s="1"/>
  <c r="R2233" i="13"/>
  <c r="Q2233" i="13"/>
  <c r="P2233" i="13"/>
  <c r="O2233" i="13"/>
  <c r="T1091" i="13"/>
  <c r="U1091" i="13" s="1"/>
  <c r="S1091" i="13"/>
  <c r="V1091" i="13" s="1"/>
  <c r="R1091" i="13"/>
  <c r="Q1091" i="13"/>
  <c r="P1091" i="13"/>
  <c r="O1091" i="13"/>
  <c r="T3384" i="13"/>
  <c r="U3384" i="13" s="1"/>
  <c r="S3384" i="13"/>
  <c r="V3384" i="13" s="1"/>
  <c r="R3384" i="13"/>
  <c r="Q3384" i="13"/>
  <c r="P3384" i="13"/>
  <c r="O3384" i="13"/>
  <c r="T1399" i="13"/>
  <c r="U1399" i="13" s="1"/>
  <c r="S1399" i="13"/>
  <c r="V1399" i="13" s="1"/>
  <c r="R1399" i="13"/>
  <c r="Q1399" i="13"/>
  <c r="P1399" i="13"/>
  <c r="O1399" i="13"/>
  <c r="T1520" i="13"/>
  <c r="U1520" i="13" s="1"/>
  <c r="S1520" i="13"/>
  <c r="V1520" i="13" s="1"/>
  <c r="R1520" i="13"/>
  <c r="Q1520" i="13"/>
  <c r="P1520" i="13"/>
  <c r="O1520" i="13"/>
  <c r="T2615" i="13"/>
  <c r="U2615" i="13" s="1"/>
  <c r="S2615" i="13"/>
  <c r="V2615" i="13" s="1"/>
  <c r="R2615" i="13"/>
  <c r="Q2615" i="13"/>
  <c r="P2615" i="13"/>
  <c r="O2615" i="13"/>
  <c r="T138" i="13"/>
  <c r="U138" i="13" s="1"/>
  <c r="S138" i="13"/>
  <c r="V138" i="13" s="1"/>
  <c r="R138" i="13"/>
  <c r="Q138" i="13"/>
  <c r="P138" i="13"/>
  <c r="O138" i="13"/>
  <c r="T1616" i="13"/>
  <c r="U1616" i="13" s="1"/>
  <c r="S1616" i="13"/>
  <c r="V1616" i="13" s="1"/>
  <c r="R1616" i="13"/>
  <c r="Q1616" i="13"/>
  <c r="P1616" i="13"/>
  <c r="O1616" i="13"/>
  <c r="T1398" i="13"/>
  <c r="U1398" i="13" s="1"/>
  <c r="S1398" i="13"/>
  <c r="V1398" i="13" s="1"/>
  <c r="R1398" i="13"/>
  <c r="Q1398" i="13"/>
  <c r="P1398" i="13"/>
  <c r="O1398" i="13"/>
  <c r="T624" i="13"/>
  <c r="U624" i="13" s="1"/>
  <c r="S624" i="13"/>
  <c r="V624" i="13" s="1"/>
  <c r="R624" i="13"/>
  <c r="Q624" i="13"/>
  <c r="P624" i="13"/>
  <c r="O624" i="13"/>
  <c r="T252" i="13"/>
  <c r="U252" i="13" s="1"/>
  <c r="S252" i="13"/>
  <c r="V252" i="13" s="1"/>
  <c r="R252" i="13"/>
  <c r="Q252" i="13"/>
  <c r="P252" i="13"/>
  <c r="O252" i="13"/>
  <c r="T258" i="13"/>
  <c r="U258" i="13" s="1"/>
  <c r="S258" i="13"/>
  <c r="V258" i="13" s="1"/>
  <c r="R258" i="13"/>
  <c r="Q258" i="13"/>
  <c r="P258" i="13"/>
  <c r="O258" i="13"/>
  <c r="T746" i="13"/>
  <c r="U746" i="13" s="1"/>
  <c r="S746" i="13"/>
  <c r="V746" i="13" s="1"/>
  <c r="R746" i="13"/>
  <c r="Q746" i="13"/>
  <c r="P746" i="13"/>
  <c r="O746" i="13"/>
  <c r="T745" i="13"/>
  <c r="U745" i="13" s="1"/>
  <c r="S745" i="13"/>
  <c r="V745" i="13" s="1"/>
  <c r="R745" i="13"/>
  <c r="Q745" i="13"/>
  <c r="P745" i="13"/>
  <c r="O745" i="13"/>
  <c r="T416" i="13"/>
  <c r="U416" i="13" s="1"/>
  <c r="S416" i="13"/>
  <c r="V416" i="13" s="1"/>
  <c r="R416" i="13"/>
  <c r="Q416" i="13"/>
  <c r="P416" i="13"/>
  <c r="O416" i="13"/>
  <c r="T577" i="13"/>
  <c r="U577" i="13" s="1"/>
  <c r="S577" i="13"/>
  <c r="V577" i="13" s="1"/>
  <c r="R577" i="13"/>
  <c r="Q577" i="13"/>
  <c r="P577" i="13"/>
  <c r="O577" i="13"/>
  <c r="T2843" i="13"/>
  <c r="U2843" i="13" s="1"/>
  <c r="S2843" i="13"/>
  <c r="V2843" i="13" s="1"/>
  <c r="R2843" i="13"/>
  <c r="Q2843" i="13"/>
  <c r="P2843" i="13"/>
  <c r="O2843" i="13"/>
  <c r="T2614" i="13"/>
  <c r="U2614" i="13" s="1"/>
  <c r="S2614" i="13"/>
  <c r="V2614" i="13" s="1"/>
  <c r="R2614" i="13"/>
  <c r="Q2614" i="13"/>
  <c r="P2614" i="13"/>
  <c r="O2614" i="13"/>
  <c r="T196" i="13"/>
  <c r="U196" i="13" s="1"/>
  <c r="S196" i="13"/>
  <c r="V196" i="13" s="1"/>
  <c r="R196" i="13"/>
  <c r="Q196" i="13"/>
  <c r="P196" i="13"/>
  <c r="O196" i="13"/>
  <c r="T744" i="13"/>
  <c r="U744" i="13" s="1"/>
  <c r="S744" i="13"/>
  <c r="V744" i="13" s="1"/>
  <c r="R744" i="13"/>
  <c r="Q744" i="13"/>
  <c r="P744" i="13"/>
  <c r="O744" i="13"/>
  <c r="T251" i="13"/>
  <c r="U251" i="13" s="1"/>
  <c r="S251" i="13"/>
  <c r="V251" i="13" s="1"/>
  <c r="R251" i="13"/>
  <c r="Q251" i="13"/>
  <c r="P251" i="13"/>
  <c r="O251" i="13"/>
  <c r="T2338" i="13"/>
  <c r="U2338" i="13" s="1"/>
  <c r="S2338" i="13"/>
  <c r="V2338" i="13" s="1"/>
  <c r="R2338" i="13"/>
  <c r="Q2338" i="13"/>
  <c r="P2338" i="13"/>
  <c r="O2338" i="13"/>
  <c r="T195" i="13"/>
  <c r="U195" i="13" s="1"/>
  <c r="S195" i="13"/>
  <c r="V195" i="13" s="1"/>
  <c r="R195" i="13"/>
  <c r="Q195" i="13"/>
  <c r="P195" i="13"/>
  <c r="O195" i="13"/>
  <c r="T194" i="13"/>
  <c r="U194" i="13" s="1"/>
  <c r="S194" i="13"/>
  <c r="V194" i="13" s="1"/>
  <c r="R194" i="13"/>
  <c r="Q194" i="13"/>
  <c r="P194" i="13"/>
  <c r="O194" i="13"/>
  <c r="T2085" i="13"/>
  <c r="U2085" i="13" s="1"/>
  <c r="S2085" i="13"/>
  <c r="V2085" i="13" s="1"/>
  <c r="R2085" i="13"/>
  <c r="Q2085" i="13"/>
  <c r="P2085" i="13"/>
  <c r="O2085" i="13"/>
  <c r="T3290" i="13"/>
  <c r="U3290" i="13" s="1"/>
  <c r="S3290" i="13"/>
  <c r="V3290" i="13" s="1"/>
  <c r="R3290" i="13"/>
  <c r="Q3290" i="13"/>
  <c r="P3290" i="13"/>
  <c r="O3290" i="13"/>
  <c r="T500" i="13"/>
  <c r="U500" i="13" s="1"/>
  <c r="S500" i="13"/>
  <c r="V500" i="13" s="1"/>
  <c r="R500" i="13"/>
  <c r="Q500" i="13"/>
  <c r="P500" i="13"/>
  <c r="O500" i="13"/>
  <c r="T297" i="13"/>
  <c r="U297" i="13" s="1"/>
  <c r="S297" i="13"/>
  <c r="V297" i="13" s="1"/>
  <c r="R297" i="13"/>
  <c r="Q297" i="13"/>
  <c r="P297" i="13"/>
  <c r="O297" i="13"/>
  <c r="T743" i="13"/>
  <c r="U743" i="13" s="1"/>
  <c r="S743" i="13"/>
  <c r="V743" i="13" s="1"/>
  <c r="R743" i="13"/>
  <c r="Q743" i="13"/>
  <c r="P743" i="13"/>
  <c r="O743" i="13"/>
  <c r="T1397" i="13"/>
  <c r="U1397" i="13" s="1"/>
  <c r="S1397" i="13"/>
  <c r="V1397" i="13" s="1"/>
  <c r="R1397" i="13"/>
  <c r="Q1397" i="13"/>
  <c r="P1397" i="13"/>
  <c r="O1397" i="13"/>
  <c r="T1718" i="13"/>
  <c r="U1718" i="13" s="1"/>
  <c r="S1718" i="13"/>
  <c r="V1718" i="13" s="1"/>
  <c r="R1718" i="13"/>
  <c r="Q1718" i="13"/>
  <c r="P1718" i="13"/>
  <c r="O1718" i="13"/>
  <c r="T623" i="13"/>
  <c r="U623" i="13" s="1"/>
  <c r="S623" i="13"/>
  <c r="V623" i="13" s="1"/>
  <c r="R623" i="13"/>
  <c r="Q623" i="13"/>
  <c r="P623" i="13"/>
  <c r="O623" i="13"/>
  <c r="T109" i="13"/>
  <c r="U109" i="13" s="1"/>
  <c r="S109" i="13"/>
  <c r="V109" i="13" s="1"/>
  <c r="R109" i="13"/>
  <c r="Q109" i="13"/>
  <c r="P109" i="13"/>
  <c r="O109" i="13"/>
  <c r="T2084" i="13"/>
  <c r="U2084" i="13" s="1"/>
  <c r="S2084" i="13"/>
  <c r="V2084" i="13" s="1"/>
  <c r="R2084" i="13"/>
  <c r="Q2084" i="13"/>
  <c r="P2084" i="13"/>
  <c r="O2084" i="13"/>
  <c r="T415" i="13"/>
  <c r="U415" i="13" s="1"/>
  <c r="S415" i="13"/>
  <c r="V415" i="13" s="1"/>
  <c r="R415" i="13"/>
  <c r="Q415" i="13"/>
  <c r="P415" i="13"/>
  <c r="O415" i="13"/>
  <c r="T622" i="13"/>
  <c r="U622" i="13" s="1"/>
  <c r="S622" i="13"/>
  <c r="V622" i="13" s="1"/>
  <c r="R622" i="13"/>
  <c r="Q622" i="13"/>
  <c r="P622" i="13"/>
  <c r="O622" i="13"/>
  <c r="T414" i="13"/>
  <c r="U414" i="13" s="1"/>
  <c r="S414" i="13"/>
  <c r="V414" i="13" s="1"/>
  <c r="R414" i="13"/>
  <c r="Q414" i="13"/>
  <c r="P414" i="13"/>
  <c r="O414" i="13"/>
  <c r="T3233" i="13"/>
  <c r="U3233" i="13" s="1"/>
  <c r="S3233" i="13"/>
  <c r="V3233" i="13" s="1"/>
  <c r="R3233" i="13"/>
  <c r="Q3233" i="13"/>
  <c r="P3233" i="13"/>
  <c r="O3233" i="13"/>
  <c r="T1396" i="13"/>
  <c r="U1396" i="13" s="1"/>
  <c r="S1396" i="13"/>
  <c r="V1396" i="13" s="1"/>
  <c r="R1396" i="13"/>
  <c r="Q1396" i="13"/>
  <c r="P1396" i="13"/>
  <c r="O1396" i="13"/>
  <c r="T413" i="13"/>
  <c r="U413" i="13" s="1"/>
  <c r="S413" i="13"/>
  <c r="V413" i="13" s="1"/>
  <c r="R413" i="13"/>
  <c r="Q413" i="13"/>
  <c r="P413" i="13"/>
  <c r="O413" i="13"/>
  <c r="T621" i="13"/>
  <c r="U621" i="13" s="1"/>
  <c r="S621" i="13"/>
  <c r="V621" i="13" s="1"/>
  <c r="R621" i="13"/>
  <c r="Q621" i="13"/>
  <c r="P621" i="13"/>
  <c r="O621" i="13"/>
  <c r="T412" i="13"/>
  <c r="U412" i="13" s="1"/>
  <c r="S412" i="13"/>
  <c r="V412" i="13" s="1"/>
  <c r="R412" i="13"/>
  <c r="Q412" i="13"/>
  <c r="P412" i="13"/>
  <c r="O412" i="13"/>
  <c r="T3864" i="13"/>
  <c r="U3864" i="13" s="1"/>
  <c r="S3864" i="13"/>
  <c r="V3864" i="13" s="1"/>
  <c r="R3864" i="13"/>
  <c r="Q3864" i="13"/>
  <c r="P3864" i="13"/>
  <c r="O3864" i="13"/>
  <c r="T411" i="13"/>
  <c r="U411" i="13" s="1"/>
  <c r="S411" i="13"/>
  <c r="V411" i="13" s="1"/>
  <c r="R411" i="13"/>
  <c r="Q411" i="13"/>
  <c r="P411" i="13"/>
  <c r="O411" i="13"/>
  <c r="T335" i="13"/>
  <c r="U335" i="13" s="1"/>
  <c r="S335" i="13"/>
  <c r="V335" i="13" s="1"/>
  <c r="R335" i="13"/>
  <c r="Q335" i="13"/>
  <c r="P335" i="13"/>
  <c r="O335" i="13"/>
  <c r="T2083" i="13"/>
  <c r="U2083" i="13" s="1"/>
  <c r="S2083" i="13"/>
  <c r="V2083" i="13" s="1"/>
  <c r="R2083" i="13"/>
  <c r="Q2083" i="13"/>
  <c r="P2083" i="13"/>
  <c r="O2083" i="13"/>
  <c r="T582" i="13"/>
  <c r="U582" i="13" s="1"/>
  <c r="S582" i="13"/>
  <c r="V582" i="13" s="1"/>
  <c r="R582" i="13"/>
  <c r="Q582" i="13"/>
  <c r="P582" i="13"/>
  <c r="O582" i="13"/>
  <c r="T2842" i="13"/>
  <c r="U2842" i="13" s="1"/>
  <c r="S2842" i="13"/>
  <c r="V2842" i="13" s="1"/>
  <c r="R2842" i="13"/>
  <c r="Q2842" i="13"/>
  <c r="P2842" i="13"/>
  <c r="O2842" i="13"/>
  <c r="T1786" i="13"/>
  <c r="U1786" i="13" s="1"/>
  <c r="S1786" i="13"/>
  <c r="V1786" i="13" s="1"/>
  <c r="R1786" i="13"/>
  <c r="Q1786" i="13"/>
  <c r="P1786" i="13"/>
  <c r="O1786" i="13"/>
  <c r="T129" i="13"/>
  <c r="U129" i="13" s="1"/>
  <c r="S129" i="13"/>
  <c r="V129" i="13" s="1"/>
  <c r="R129" i="13"/>
  <c r="Q129" i="13"/>
  <c r="P129" i="13"/>
  <c r="O129" i="13"/>
  <c r="T3538" i="13"/>
  <c r="U3538" i="13" s="1"/>
  <c r="S3538" i="13"/>
  <c r="V3538" i="13" s="1"/>
  <c r="R3538" i="13"/>
  <c r="Q3538" i="13"/>
  <c r="P3538" i="13"/>
  <c r="O3538" i="13"/>
  <c r="T2533" i="13"/>
  <c r="U2533" i="13" s="1"/>
  <c r="S2533" i="13"/>
  <c r="V2533" i="13" s="1"/>
  <c r="R2533" i="13"/>
  <c r="Q2533" i="13"/>
  <c r="P2533" i="13"/>
  <c r="O2533" i="13"/>
  <c r="T3056" i="13"/>
  <c r="U3056" i="13" s="1"/>
  <c r="S3056" i="13"/>
  <c r="V3056" i="13" s="1"/>
  <c r="R3056" i="13"/>
  <c r="Q3056" i="13"/>
  <c r="P3056" i="13"/>
  <c r="O3056" i="13"/>
  <c r="T3289" i="13"/>
  <c r="U3289" i="13" s="1"/>
  <c r="S3289" i="13"/>
  <c r="V3289" i="13" s="1"/>
  <c r="R3289" i="13"/>
  <c r="Q3289" i="13"/>
  <c r="P3289" i="13"/>
  <c r="O3289" i="13"/>
  <c r="T3055" i="13"/>
  <c r="U3055" i="13" s="1"/>
  <c r="S3055" i="13"/>
  <c r="V3055" i="13" s="1"/>
  <c r="R3055" i="13"/>
  <c r="Q3055" i="13"/>
  <c r="P3055" i="13"/>
  <c r="O3055" i="13"/>
  <c r="T2613" i="13"/>
  <c r="U2613" i="13" s="1"/>
  <c r="S2613" i="13"/>
  <c r="V2613" i="13" s="1"/>
  <c r="R2613" i="13"/>
  <c r="Q2613" i="13"/>
  <c r="P2613" i="13"/>
  <c r="O2613" i="13"/>
  <c r="T2082" i="13"/>
  <c r="U2082" i="13" s="1"/>
  <c r="S2082" i="13"/>
  <c r="V2082" i="13" s="1"/>
  <c r="R2082" i="13"/>
  <c r="Q2082" i="13"/>
  <c r="P2082" i="13"/>
  <c r="O2082" i="13"/>
  <c r="T1840" i="13"/>
  <c r="U1840" i="13" s="1"/>
  <c r="S1840" i="13"/>
  <c r="V1840" i="13" s="1"/>
  <c r="R1840" i="13"/>
  <c r="Q1840" i="13"/>
  <c r="P1840" i="13"/>
  <c r="O1840" i="13"/>
  <c r="T1903" i="13"/>
  <c r="U1903" i="13" s="1"/>
  <c r="S1903" i="13"/>
  <c r="V1903" i="13" s="1"/>
  <c r="R1903" i="13"/>
  <c r="Q1903" i="13"/>
  <c r="P1903" i="13"/>
  <c r="O1903" i="13"/>
  <c r="T3054" i="13"/>
  <c r="U3054" i="13" s="1"/>
  <c r="S3054" i="13"/>
  <c r="V3054" i="13" s="1"/>
  <c r="R3054" i="13"/>
  <c r="Q3054" i="13"/>
  <c r="P3054" i="13"/>
  <c r="O3054" i="13"/>
  <c r="T3228" i="13"/>
  <c r="U3228" i="13" s="1"/>
  <c r="S3228" i="13"/>
  <c r="V3228" i="13" s="1"/>
  <c r="R3228" i="13"/>
  <c r="Q3228" i="13"/>
  <c r="P3228" i="13"/>
  <c r="O3228" i="13"/>
  <c r="T1090" i="13"/>
  <c r="U1090" i="13" s="1"/>
  <c r="S1090" i="13"/>
  <c r="V1090" i="13" s="1"/>
  <c r="R1090" i="13"/>
  <c r="Q1090" i="13"/>
  <c r="P1090" i="13"/>
  <c r="O1090" i="13"/>
  <c r="T574" i="13"/>
  <c r="U574" i="13" s="1"/>
  <c r="S574" i="13"/>
  <c r="V574" i="13" s="1"/>
  <c r="R574" i="13"/>
  <c r="Q574" i="13"/>
  <c r="P574" i="13"/>
  <c r="O574" i="13"/>
  <c r="T100" i="13"/>
  <c r="U100" i="13" s="1"/>
  <c r="S100" i="13"/>
  <c r="V100" i="13" s="1"/>
  <c r="R100" i="13"/>
  <c r="Q100" i="13"/>
  <c r="P100" i="13"/>
  <c r="O100" i="13"/>
  <c r="T1697" i="13"/>
  <c r="U1697" i="13" s="1"/>
  <c r="S1697" i="13"/>
  <c r="V1697" i="13" s="1"/>
  <c r="R1697" i="13"/>
  <c r="Q1697" i="13"/>
  <c r="P1697" i="13"/>
  <c r="O1697" i="13"/>
  <c r="T410" i="13"/>
  <c r="U410" i="13" s="1"/>
  <c r="S410" i="13"/>
  <c r="V410" i="13" s="1"/>
  <c r="R410" i="13"/>
  <c r="Q410" i="13"/>
  <c r="P410" i="13"/>
  <c r="O410" i="13"/>
  <c r="T93" i="13"/>
  <c r="U93" i="13" s="1"/>
  <c r="S93" i="13"/>
  <c r="V93" i="13" s="1"/>
  <c r="R93" i="13"/>
  <c r="Q93" i="13"/>
  <c r="P93" i="13"/>
  <c r="O93" i="13"/>
  <c r="T409" i="13"/>
  <c r="U409" i="13" s="1"/>
  <c r="S409" i="13"/>
  <c r="V409" i="13" s="1"/>
  <c r="R409" i="13"/>
  <c r="Q409" i="13"/>
  <c r="P409" i="13"/>
  <c r="O409" i="13"/>
  <c r="T408" i="13"/>
  <c r="U408" i="13" s="1"/>
  <c r="S408" i="13"/>
  <c r="V408" i="13" s="1"/>
  <c r="R408" i="13"/>
  <c r="Q408" i="13"/>
  <c r="P408" i="13"/>
  <c r="O408" i="13"/>
  <c r="T2337" i="13"/>
  <c r="U2337" i="13" s="1"/>
  <c r="S2337" i="13"/>
  <c r="V2337" i="13" s="1"/>
  <c r="R2337" i="13"/>
  <c r="Q2337" i="13"/>
  <c r="P2337" i="13"/>
  <c r="O2337" i="13"/>
  <c r="T1011" i="13"/>
  <c r="U1011" i="13" s="1"/>
  <c r="S1011" i="13"/>
  <c r="V1011" i="13" s="1"/>
  <c r="R1011" i="13"/>
  <c r="Q1011" i="13"/>
  <c r="P1011" i="13"/>
  <c r="O1011" i="13"/>
  <c r="T892" i="13"/>
  <c r="U892" i="13" s="1"/>
  <c r="S892" i="13"/>
  <c r="V892" i="13" s="1"/>
  <c r="R892" i="13"/>
  <c r="Q892" i="13"/>
  <c r="P892" i="13"/>
  <c r="O892" i="13"/>
  <c r="T97" i="13"/>
  <c r="U97" i="13" s="1"/>
  <c r="S97" i="13"/>
  <c r="V97" i="13" s="1"/>
  <c r="R97" i="13"/>
  <c r="Q97" i="13"/>
  <c r="P97" i="13"/>
  <c r="O97" i="13"/>
  <c r="T2841" i="13"/>
  <c r="U2841" i="13" s="1"/>
  <c r="S2841" i="13"/>
  <c r="V2841" i="13" s="1"/>
  <c r="R2841" i="13"/>
  <c r="Q2841" i="13"/>
  <c r="P2841" i="13"/>
  <c r="O2841" i="13"/>
  <c r="T49" i="13"/>
  <c r="U49" i="13" s="1"/>
  <c r="S49" i="13"/>
  <c r="V49" i="13" s="1"/>
  <c r="R49" i="13"/>
  <c r="Q49" i="13"/>
  <c r="P49" i="13"/>
  <c r="O49" i="13"/>
  <c r="T2081" i="13"/>
  <c r="U2081" i="13" s="1"/>
  <c r="S2081" i="13"/>
  <c r="V2081" i="13" s="1"/>
  <c r="R2081" i="13"/>
  <c r="Q2081" i="13"/>
  <c r="P2081" i="13"/>
  <c r="O2081" i="13"/>
  <c r="T891" i="13"/>
  <c r="U891" i="13" s="1"/>
  <c r="S891" i="13"/>
  <c r="V891" i="13" s="1"/>
  <c r="R891" i="13"/>
  <c r="Q891" i="13"/>
  <c r="P891" i="13"/>
  <c r="O891" i="13"/>
  <c r="T407" i="13"/>
  <c r="U407" i="13" s="1"/>
  <c r="S407" i="13"/>
  <c r="V407" i="13" s="1"/>
  <c r="R407" i="13"/>
  <c r="Q407" i="13"/>
  <c r="P407" i="13"/>
  <c r="O407" i="13"/>
  <c r="T890" i="13"/>
  <c r="U890" i="13" s="1"/>
  <c r="S890" i="13"/>
  <c r="V890" i="13" s="1"/>
  <c r="R890" i="13"/>
  <c r="Q890" i="13"/>
  <c r="P890" i="13"/>
  <c r="O890" i="13"/>
  <c r="T193" i="13"/>
  <c r="U193" i="13" s="1"/>
  <c r="S193" i="13"/>
  <c r="V193" i="13" s="1"/>
  <c r="R193" i="13"/>
  <c r="Q193" i="13"/>
  <c r="P193" i="13"/>
  <c r="O193" i="13"/>
  <c r="T2080" i="13"/>
  <c r="U2080" i="13" s="1"/>
  <c r="S2080" i="13"/>
  <c r="V2080" i="13" s="1"/>
  <c r="R2080" i="13"/>
  <c r="Q2080" i="13"/>
  <c r="P2080" i="13"/>
  <c r="O2080" i="13"/>
  <c r="T234" i="13"/>
  <c r="U234" i="13" s="1"/>
  <c r="S234" i="13"/>
  <c r="V234" i="13" s="1"/>
  <c r="R234" i="13"/>
  <c r="Q234" i="13"/>
  <c r="P234" i="13"/>
  <c r="O234" i="13"/>
  <c r="T948" i="13"/>
  <c r="U948" i="13" s="1"/>
  <c r="S948" i="13"/>
  <c r="V948" i="13" s="1"/>
  <c r="R948" i="13"/>
  <c r="Q948" i="13"/>
  <c r="P948" i="13"/>
  <c r="O948" i="13"/>
  <c r="T1395" i="13"/>
  <c r="U1395" i="13" s="1"/>
  <c r="S1395" i="13"/>
  <c r="V1395" i="13" s="1"/>
  <c r="R1395" i="13"/>
  <c r="Q1395" i="13"/>
  <c r="P1395" i="13"/>
  <c r="O1395" i="13"/>
  <c r="T1394" i="13"/>
  <c r="U1394" i="13" s="1"/>
  <c r="S1394" i="13"/>
  <c r="V1394" i="13" s="1"/>
  <c r="R1394" i="13"/>
  <c r="Q1394" i="13"/>
  <c r="P1394" i="13"/>
  <c r="O1394" i="13"/>
  <c r="T286" i="13"/>
  <c r="U286" i="13" s="1"/>
  <c r="S286" i="13"/>
  <c r="V286" i="13" s="1"/>
  <c r="R286" i="13"/>
  <c r="Q286" i="13"/>
  <c r="P286" i="13"/>
  <c r="O286" i="13"/>
  <c r="T1393" i="13"/>
  <c r="U1393" i="13" s="1"/>
  <c r="S1393" i="13"/>
  <c r="V1393" i="13" s="1"/>
  <c r="R1393" i="13"/>
  <c r="Q1393" i="13"/>
  <c r="P1393" i="13"/>
  <c r="O1393" i="13"/>
  <c r="T1743" i="13"/>
  <c r="U1743" i="13" s="1"/>
  <c r="S1743" i="13"/>
  <c r="V1743" i="13" s="1"/>
  <c r="R1743" i="13"/>
  <c r="Q1743" i="13"/>
  <c r="P1743" i="13"/>
  <c r="O1743" i="13"/>
  <c r="T620" i="13"/>
  <c r="U620" i="13" s="1"/>
  <c r="S620" i="13"/>
  <c r="V620" i="13" s="1"/>
  <c r="R620" i="13"/>
  <c r="Q620" i="13"/>
  <c r="P620" i="13"/>
  <c r="O620" i="13"/>
  <c r="T314" i="13"/>
  <c r="U314" i="13" s="1"/>
  <c r="S314" i="13"/>
  <c r="V314" i="13" s="1"/>
  <c r="R314" i="13"/>
  <c r="Q314" i="13"/>
  <c r="P314" i="13"/>
  <c r="O314" i="13"/>
  <c r="T478" i="13"/>
  <c r="U478" i="13" s="1"/>
  <c r="S478" i="13"/>
  <c r="V478" i="13" s="1"/>
  <c r="R478" i="13"/>
  <c r="Q478" i="13"/>
  <c r="P478" i="13"/>
  <c r="O478" i="13"/>
  <c r="T406" i="13"/>
  <c r="U406" i="13" s="1"/>
  <c r="S406" i="13"/>
  <c r="V406" i="13" s="1"/>
  <c r="R406" i="13"/>
  <c r="Q406" i="13"/>
  <c r="P406" i="13"/>
  <c r="O406" i="13"/>
  <c r="T1089" i="13"/>
  <c r="U1089" i="13" s="1"/>
  <c r="S1089" i="13"/>
  <c r="V1089" i="13" s="1"/>
  <c r="R1089" i="13"/>
  <c r="Q1089" i="13"/>
  <c r="P1089" i="13"/>
  <c r="O1089" i="13"/>
  <c r="T551" i="13"/>
  <c r="U551" i="13" s="1"/>
  <c r="S551" i="13"/>
  <c r="V551" i="13" s="1"/>
  <c r="R551" i="13"/>
  <c r="Q551" i="13"/>
  <c r="P551" i="13"/>
  <c r="O551" i="13"/>
  <c r="T405" i="13"/>
  <c r="U405" i="13" s="1"/>
  <c r="S405" i="13"/>
  <c r="V405" i="13" s="1"/>
  <c r="R405" i="13"/>
  <c r="Q405" i="13"/>
  <c r="P405" i="13"/>
  <c r="O405" i="13"/>
  <c r="T457" i="13"/>
  <c r="U457" i="13" s="1"/>
  <c r="S457" i="13"/>
  <c r="V457" i="13" s="1"/>
  <c r="R457" i="13"/>
  <c r="Q457" i="13"/>
  <c r="P457" i="13"/>
  <c r="O457" i="13"/>
  <c r="T404" i="13"/>
  <c r="U404" i="13" s="1"/>
  <c r="S404" i="13"/>
  <c r="V404" i="13" s="1"/>
  <c r="R404" i="13"/>
  <c r="Q404" i="13"/>
  <c r="P404" i="13"/>
  <c r="O404" i="13"/>
  <c r="T192" i="13"/>
  <c r="U192" i="13" s="1"/>
  <c r="S192" i="13"/>
  <c r="V192" i="13" s="1"/>
  <c r="R192" i="13"/>
  <c r="Q192" i="13"/>
  <c r="P192" i="13"/>
  <c r="O192" i="13"/>
  <c r="T3689" i="13"/>
  <c r="U3689" i="13" s="1"/>
  <c r="S3689" i="13"/>
  <c r="V3689" i="13" s="1"/>
  <c r="R3689" i="13"/>
  <c r="Q3689" i="13"/>
  <c r="P3689" i="13"/>
  <c r="O3689" i="13"/>
  <c r="T1696" i="13"/>
  <c r="U1696" i="13" s="1"/>
  <c r="S1696" i="13"/>
  <c r="V1696" i="13" s="1"/>
  <c r="R1696" i="13"/>
  <c r="Q1696" i="13"/>
  <c r="P1696" i="13"/>
  <c r="O1696" i="13"/>
  <c r="T191" i="13"/>
  <c r="U191" i="13" s="1"/>
  <c r="S191" i="13"/>
  <c r="V191" i="13" s="1"/>
  <c r="R191" i="13"/>
  <c r="Q191" i="13"/>
  <c r="P191" i="13"/>
  <c r="O191" i="13"/>
  <c r="T499" i="13"/>
  <c r="U499" i="13" s="1"/>
  <c r="S499" i="13"/>
  <c r="V499" i="13" s="1"/>
  <c r="R499" i="13"/>
  <c r="Q499" i="13"/>
  <c r="P499" i="13"/>
  <c r="O499" i="13"/>
  <c r="T1392" i="13"/>
  <c r="U1392" i="13" s="1"/>
  <c r="S1392" i="13"/>
  <c r="V1392" i="13" s="1"/>
  <c r="R1392" i="13"/>
  <c r="Q1392" i="13"/>
  <c r="P1392" i="13"/>
  <c r="O1392" i="13"/>
  <c r="T1839" i="13"/>
  <c r="U1839" i="13" s="1"/>
  <c r="S1839" i="13"/>
  <c r="V1839" i="13" s="1"/>
  <c r="R1839" i="13"/>
  <c r="Q1839" i="13"/>
  <c r="P1839" i="13"/>
  <c r="O1839" i="13"/>
  <c r="T73" i="13"/>
  <c r="U73" i="13" s="1"/>
  <c r="S73" i="13"/>
  <c r="V73" i="13" s="1"/>
  <c r="R73" i="13"/>
  <c r="Q73" i="13"/>
  <c r="P73" i="13"/>
  <c r="O73" i="13"/>
  <c r="T3769" i="13"/>
  <c r="U3769" i="13" s="1"/>
  <c r="S3769" i="13"/>
  <c r="V3769" i="13" s="1"/>
  <c r="R3769" i="13"/>
  <c r="Q3769" i="13"/>
  <c r="P3769" i="13"/>
  <c r="O3769" i="13"/>
  <c r="T1391" i="13"/>
  <c r="U1391" i="13" s="1"/>
  <c r="S1391" i="13"/>
  <c r="V1391" i="13" s="1"/>
  <c r="R1391" i="13"/>
  <c r="Q1391" i="13"/>
  <c r="P1391" i="13"/>
  <c r="O1391" i="13"/>
  <c r="T1088" i="13"/>
  <c r="U1088" i="13" s="1"/>
  <c r="S1088" i="13"/>
  <c r="V1088" i="13" s="1"/>
  <c r="R1088" i="13"/>
  <c r="Q1088" i="13"/>
  <c r="P1088" i="13"/>
  <c r="O1088" i="13"/>
  <c r="T3786" i="13"/>
  <c r="U3786" i="13" s="1"/>
  <c r="S3786" i="13"/>
  <c r="V3786" i="13" s="1"/>
  <c r="R3786" i="13"/>
  <c r="Q3786" i="13"/>
  <c r="P3786" i="13"/>
  <c r="O3786" i="13"/>
  <c r="T1695" i="13"/>
  <c r="U1695" i="13" s="1"/>
  <c r="S1695" i="13"/>
  <c r="V1695" i="13" s="1"/>
  <c r="R1695" i="13"/>
  <c r="Q1695" i="13"/>
  <c r="P1695" i="13"/>
  <c r="O1695" i="13"/>
  <c r="T2840" i="13"/>
  <c r="U2840" i="13" s="1"/>
  <c r="S2840" i="13"/>
  <c r="V2840" i="13" s="1"/>
  <c r="R2840" i="13"/>
  <c r="Q2840" i="13"/>
  <c r="P2840" i="13"/>
  <c r="O2840" i="13"/>
  <c r="T2079" i="13"/>
  <c r="U2079" i="13" s="1"/>
  <c r="S2079" i="13"/>
  <c r="V2079" i="13" s="1"/>
  <c r="R2079" i="13"/>
  <c r="Q2079" i="13"/>
  <c r="P2079" i="13"/>
  <c r="O2079" i="13"/>
  <c r="T1838" i="13"/>
  <c r="U1838" i="13" s="1"/>
  <c r="S1838" i="13"/>
  <c r="V1838" i="13" s="1"/>
  <c r="R1838" i="13"/>
  <c r="Q1838" i="13"/>
  <c r="P1838" i="13"/>
  <c r="O1838" i="13"/>
  <c r="T1928" i="13"/>
  <c r="U1928" i="13" s="1"/>
  <c r="S1928" i="13"/>
  <c r="V1928" i="13" s="1"/>
  <c r="R1928" i="13"/>
  <c r="Q1928" i="13"/>
  <c r="P1928" i="13"/>
  <c r="O1928" i="13"/>
  <c r="T3053" i="13"/>
  <c r="U3053" i="13" s="1"/>
  <c r="S3053" i="13"/>
  <c r="V3053" i="13" s="1"/>
  <c r="R3053" i="13"/>
  <c r="Q3053" i="13"/>
  <c r="P3053" i="13"/>
  <c r="O3053" i="13"/>
  <c r="T3537" i="13"/>
  <c r="U3537" i="13" s="1"/>
  <c r="S3537" i="13"/>
  <c r="V3537" i="13" s="1"/>
  <c r="R3537" i="13"/>
  <c r="Q3537" i="13"/>
  <c r="P3537" i="13"/>
  <c r="O3537" i="13"/>
  <c r="T2532" i="13"/>
  <c r="U2532" i="13" s="1"/>
  <c r="S2532" i="13"/>
  <c r="V2532" i="13" s="1"/>
  <c r="R2532" i="13"/>
  <c r="Q2532" i="13"/>
  <c r="P2532" i="13"/>
  <c r="O2532" i="13"/>
  <c r="T2779" i="13"/>
  <c r="U2779" i="13" s="1"/>
  <c r="S2779" i="13"/>
  <c r="V2779" i="13" s="1"/>
  <c r="R2779" i="13"/>
  <c r="Q2779" i="13"/>
  <c r="P2779" i="13"/>
  <c r="O2779" i="13"/>
  <c r="T3785" i="13"/>
  <c r="U3785" i="13" s="1"/>
  <c r="S3785" i="13"/>
  <c r="V3785" i="13" s="1"/>
  <c r="R3785" i="13"/>
  <c r="Q3785" i="13"/>
  <c r="P3785" i="13"/>
  <c r="O3785" i="13"/>
  <c r="T3288" i="13"/>
  <c r="U3288" i="13" s="1"/>
  <c r="S3288" i="13"/>
  <c r="V3288" i="13" s="1"/>
  <c r="R3288" i="13"/>
  <c r="Q3288" i="13"/>
  <c r="P3288" i="13"/>
  <c r="O3288" i="13"/>
  <c r="T3287" i="13"/>
  <c r="U3287" i="13" s="1"/>
  <c r="S3287" i="13"/>
  <c r="V3287" i="13" s="1"/>
  <c r="R3287" i="13"/>
  <c r="Q3287" i="13"/>
  <c r="P3287" i="13"/>
  <c r="O3287" i="13"/>
  <c r="T2612" i="13"/>
  <c r="U2612" i="13" s="1"/>
  <c r="S2612" i="13"/>
  <c r="V2612" i="13" s="1"/>
  <c r="R2612" i="13"/>
  <c r="Q2612" i="13"/>
  <c r="P2612" i="13"/>
  <c r="O2612" i="13"/>
  <c r="T4077" i="13"/>
  <c r="U4077" i="13" s="1"/>
  <c r="S4077" i="13"/>
  <c r="V4077" i="13" s="1"/>
  <c r="R4077" i="13"/>
  <c r="Q4077" i="13"/>
  <c r="P4077" i="13"/>
  <c r="O4077" i="13"/>
  <c r="T3052" i="13"/>
  <c r="U3052" i="13" s="1"/>
  <c r="S3052" i="13"/>
  <c r="V3052" i="13" s="1"/>
  <c r="R3052" i="13"/>
  <c r="Q3052" i="13"/>
  <c r="P3052" i="13"/>
  <c r="O3052" i="13"/>
  <c r="T3286" i="13"/>
  <c r="U3286" i="13" s="1"/>
  <c r="S3286" i="13"/>
  <c r="V3286" i="13" s="1"/>
  <c r="R3286" i="13"/>
  <c r="Q3286" i="13"/>
  <c r="P3286" i="13"/>
  <c r="O3286" i="13"/>
  <c r="T1390" i="13"/>
  <c r="U1390" i="13" s="1"/>
  <c r="S1390" i="13"/>
  <c r="V1390" i="13" s="1"/>
  <c r="R1390" i="13"/>
  <c r="Q1390" i="13"/>
  <c r="P1390" i="13"/>
  <c r="O1390" i="13"/>
  <c r="T3863" i="13"/>
  <c r="U3863" i="13" s="1"/>
  <c r="S3863" i="13"/>
  <c r="V3863" i="13" s="1"/>
  <c r="R3863" i="13"/>
  <c r="Q3863" i="13"/>
  <c r="P3863" i="13"/>
  <c r="O3863" i="13"/>
  <c r="T742" i="13"/>
  <c r="U742" i="13" s="1"/>
  <c r="S742" i="13"/>
  <c r="V742" i="13" s="1"/>
  <c r="R742" i="13"/>
  <c r="Q742" i="13"/>
  <c r="P742" i="13"/>
  <c r="O742" i="13"/>
  <c r="T51" i="13"/>
  <c r="U51" i="13" s="1"/>
  <c r="S51" i="13"/>
  <c r="V51" i="13" s="1"/>
  <c r="R51" i="13"/>
  <c r="Q51" i="13"/>
  <c r="P51" i="13"/>
  <c r="O51" i="13"/>
  <c r="T889" i="13"/>
  <c r="U889" i="13" s="1"/>
  <c r="S889" i="13"/>
  <c r="V889" i="13" s="1"/>
  <c r="R889" i="13"/>
  <c r="Q889" i="13"/>
  <c r="P889" i="13"/>
  <c r="O889" i="13"/>
  <c r="T3862" i="13"/>
  <c r="U3862" i="13" s="1"/>
  <c r="S3862" i="13"/>
  <c r="V3862" i="13" s="1"/>
  <c r="R3862" i="13"/>
  <c r="Q3862" i="13"/>
  <c r="P3862" i="13"/>
  <c r="O3862" i="13"/>
  <c r="T3764" i="13"/>
  <c r="U3764" i="13" s="1"/>
  <c r="S3764" i="13"/>
  <c r="V3764" i="13" s="1"/>
  <c r="R3764" i="13"/>
  <c r="Q3764" i="13"/>
  <c r="P3764" i="13"/>
  <c r="O3764" i="13"/>
  <c r="T456" i="13"/>
  <c r="U456" i="13" s="1"/>
  <c r="S456" i="13"/>
  <c r="V456" i="13" s="1"/>
  <c r="R456" i="13"/>
  <c r="Q456" i="13"/>
  <c r="P456" i="13"/>
  <c r="O456" i="13"/>
  <c r="T2078" i="13"/>
  <c r="U2078" i="13" s="1"/>
  <c r="S2078" i="13"/>
  <c r="V2078" i="13" s="1"/>
  <c r="R2078" i="13"/>
  <c r="Q2078" i="13"/>
  <c r="P2078" i="13"/>
  <c r="O2078" i="13"/>
  <c r="T476" i="13"/>
  <c r="U476" i="13" s="1"/>
  <c r="S476" i="13"/>
  <c r="V476" i="13" s="1"/>
  <c r="R476" i="13"/>
  <c r="Q476" i="13"/>
  <c r="P476" i="13"/>
  <c r="O476" i="13"/>
  <c r="T242" i="13"/>
  <c r="U242" i="13" s="1"/>
  <c r="S242" i="13"/>
  <c r="V242" i="13" s="1"/>
  <c r="R242" i="13"/>
  <c r="Q242" i="13"/>
  <c r="P242" i="13"/>
  <c r="O242" i="13"/>
  <c r="T550" i="13"/>
  <c r="U550" i="13" s="1"/>
  <c r="S550" i="13"/>
  <c r="V550" i="13" s="1"/>
  <c r="R550" i="13"/>
  <c r="Q550" i="13"/>
  <c r="P550" i="13"/>
  <c r="O550" i="13"/>
  <c r="T741" i="13"/>
  <c r="U741" i="13" s="1"/>
  <c r="S741" i="13"/>
  <c r="V741" i="13" s="1"/>
  <c r="R741" i="13"/>
  <c r="Q741" i="13"/>
  <c r="P741" i="13"/>
  <c r="O741" i="13"/>
  <c r="T619" i="13"/>
  <c r="U619" i="13" s="1"/>
  <c r="S619" i="13"/>
  <c r="V619" i="13" s="1"/>
  <c r="R619" i="13"/>
  <c r="Q619" i="13"/>
  <c r="P619" i="13"/>
  <c r="O619" i="13"/>
  <c r="T403" i="13"/>
  <c r="U403" i="13" s="1"/>
  <c r="S403" i="13"/>
  <c r="V403" i="13" s="1"/>
  <c r="R403" i="13"/>
  <c r="Q403" i="13"/>
  <c r="P403" i="13"/>
  <c r="O403" i="13"/>
  <c r="T740" i="13"/>
  <c r="U740" i="13" s="1"/>
  <c r="S740" i="13"/>
  <c r="V740" i="13" s="1"/>
  <c r="R740" i="13"/>
  <c r="Q740" i="13"/>
  <c r="P740" i="13"/>
  <c r="O740" i="13"/>
  <c r="T402" i="13"/>
  <c r="U402" i="13" s="1"/>
  <c r="S402" i="13"/>
  <c r="V402" i="13" s="1"/>
  <c r="R402" i="13"/>
  <c r="Q402" i="13"/>
  <c r="P402" i="13"/>
  <c r="O402" i="13"/>
  <c r="T2611" i="13"/>
  <c r="U2611" i="13" s="1"/>
  <c r="S2611" i="13"/>
  <c r="V2611" i="13" s="1"/>
  <c r="R2611" i="13"/>
  <c r="Q2611" i="13"/>
  <c r="P2611" i="13"/>
  <c r="O2611" i="13"/>
  <c r="T3536" i="13"/>
  <c r="U3536" i="13" s="1"/>
  <c r="S3536" i="13"/>
  <c r="V3536" i="13" s="1"/>
  <c r="R3536" i="13"/>
  <c r="Q3536" i="13"/>
  <c r="P3536" i="13"/>
  <c r="O3536" i="13"/>
  <c r="T220" i="13"/>
  <c r="U220" i="13" s="1"/>
  <c r="S220" i="13"/>
  <c r="V220" i="13" s="1"/>
  <c r="R220" i="13"/>
  <c r="Q220" i="13"/>
  <c r="P220" i="13"/>
  <c r="O220" i="13"/>
  <c r="T2839" i="13"/>
  <c r="U2839" i="13" s="1"/>
  <c r="S2839" i="13"/>
  <c r="V2839" i="13" s="1"/>
  <c r="R2839" i="13"/>
  <c r="Q2839" i="13"/>
  <c r="P2839" i="13"/>
  <c r="O2839" i="13"/>
  <c r="T3666" i="13"/>
  <c r="U3666" i="13" s="1"/>
  <c r="S3666" i="13"/>
  <c r="V3666" i="13" s="1"/>
  <c r="R3666" i="13"/>
  <c r="Q3666" i="13"/>
  <c r="P3666" i="13"/>
  <c r="O3666" i="13"/>
  <c r="T3535" i="13"/>
  <c r="U3535" i="13" s="1"/>
  <c r="S3535" i="13"/>
  <c r="V3535" i="13" s="1"/>
  <c r="R3535" i="13"/>
  <c r="Q3535" i="13"/>
  <c r="P3535" i="13"/>
  <c r="O3535" i="13"/>
  <c r="T1792" i="13"/>
  <c r="U1792" i="13" s="1"/>
  <c r="S1792" i="13"/>
  <c r="V1792" i="13" s="1"/>
  <c r="R1792" i="13"/>
  <c r="Q1792" i="13"/>
  <c r="P1792" i="13"/>
  <c r="O1792" i="13"/>
  <c r="T3945" i="13"/>
  <c r="U3945" i="13" s="1"/>
  <c r="S3945" i="13"/>
  <c r="V3945" i="13" s="1"/>
  <c r="R3945" i="13"/>
  <c r="Q3945" i="13"/>
  <c r="P3945" i="13"/>
  <c r="O3945" i="13"/>
  <c r="T1527" i="13"/>
  <c r="U1527" i="13" s="1"/>
  <c r="S1527" i="13"/>
  <c r="V1527" i="13" s="1"/>
  <c r="R1527" i="13"/>
  <c r="Q1527" i="13"/>
  <c r="P1527" i="13"/>
  <c r="O1527" i="13"/>
  <c r="T3534" i="13"/>
  <c r="U3534" i="13" s="1"/>
  <c r="S3534" i="13"/>
  <c r="V3534" i="13" s="1"/>
  <c r="R3534" i="13"/>
  <c r="Q3534" i="13"/>
  <c r="P3534" i="13"/>
  <c r="O3534" i="13"/>
  <c r="T2838" i="13"/>
  <c r="U2838" i="13" s="1"/>
  <c r="S2838" i="13"/>
  <c r="V2838" i="13" s="1"/>
  <c r="R2838" i="13"/>
  <c r="Q2838" i="13"/>
  <c r="P2838" i="13"/>
  <c r="O2838" i="13"/>
  <c r="T3861" i="13"/>
  <c r="U3861" i="13" s="1"/>
  <c r="S3861" i="13"/>
  <c r="V3861" i="13" s="1"/>
  <c r="R3861" i="13"/>
  <c r="Q3861" i="13"/>
  <c r="P3861" i="13"/>
  <c r="O3861" i="13"/>
  <c r="T1389" i="13"/>
  <c r="U1389" i="13" s="1"/>
  <c r="S1389" i="13"/>
  <c r="V1389" i="13" s="1"/>
  <c r="R1389" i="13"/>
  <c r="Q1389" i="13"/>
  <c r="P1389" i="13"/>
  <c r="O1389" i="13"/>
  <c r="T1235" i="13"/>
  <c r="U1235" i="13" s="1"/>
  <c r="S1235" i="13"/>
  <c r="V1235" i="13" s="1"/>
  <c r="R1235" i="13"/>
  <c r="Q1235" i="13"/>
  <c r="P1235" i="13"/>
  <c r="O1235" i="13"/>
  <c r="T3051" i="13"/>
  <c r="U3051" i="13" s="1"/>
  <c r="S3051" i="13"/>
  <c r="V3051" i="13" s="1"/>
  <c r="R3051" i="13"/>
  <c r="Q3051" i="13"/>
  <c r="P3051" i="13"/>
  <c r="O3051" i="13"/>
  <c r="T2837" i="13"/>
  <c r="U2837" i="13" s="1"/>
  <c r="S2837" i="13"/>
  <c r="V2837" i="13" s="1"/>
  <c r="R2837" i="13"/>
  <c r="Q2837" i="13"/>
  <c r="P2837" i="13"/>
  <c r="O2837" i="13"/>
  <c r="T2610" i="13"/>
  <c r="U2610" i="13" s="1"/>
  <c r="S2610" i="13"/>
  <c r="V2610" i="13" s="1"/>
  <c r="R2610" i="13"/>
  <c r="Q2610" i="13"/>
  <c r="P2610" i="13"/>
  <c r="O2610" i="13"/>
  <c r="T3425" i="13"/>
  <c r="U3425" i="13" s="1"/>
  <c r="S3425" i="13"/>
  <c r="V3425" i="13" s="1"/>
  <c r="R3425" i="13"/>
  <c r="Q3425" i="13"/>
  <c r="P3425" i="13"/>
  <c r="O3425" i="13"/>
  <c r="T2243" i="13"/>
  <c r="U2243" i="13" s="1"/>
  <c r="S2243" i="13"/>
  <c r="V2243" i="13" s="1"/>
  <c r="R2243" i="13"/>
  <c r="Q2243" i="13"/>
  <c r="P2243" i="13"/>
  <c r="O2243" i="13"/>
  <c r="T3533" i="13"/>
  <c r="U3533" i="13" s="1"/>
  <c r="S3533" i="13"/>
  <c r="V3533" i="13" s="1"/>
  <c r="R3533" i="13"/>
  <c r="Q3533" i="13"/>
  <c r="P3533" i="13"/>
  <c r="O3533" i="13"/>
  <c r="T3656" i="13"/>
  <c r="U3656" i="13" s="1"/>
  <c r="S3656" i="13"/>
  <c r="V3656" i="13" s="1"/>
  <c r="R3656" i="13"/>
  <c r="Q3656" i="13"/>
  <c r="P3656" i="13"/>
  <c r="O3656" i="13"/>
  <c r="T2508" i="13"/>
  <c r="U2508" i="13" s="1"/>
  <c r="S2508" i="13"/>
  <c r="V2508" i="13" s="1"/>
  <c r="R2508" i="13"/>
  <c r="Q2508" i="13"/>
  <c r="P2508" i="13"/>
  <c r="O2508" i="13"/>
  <c r="T3050" i="13"/>
  <c r="U3050" i="13" s="1"/>
  <c r="S3050" i="13"/>
  <c r="V3050" i="13" s="1"/>
  <c r="R3050" i="13"/>
  <c r="Q3050" i="13"/>
  <c r="P3050" i="13"/>
  <c r="O3050" i="13"/>
  <c r="T2077" i="13"/>
  <c r="U2077" i="13" s="1"/>
  <c r="S2077" i="13"/>
  <c r="V2077" i="13" s="1"/>
  <c r="R2077" i="13"/>
  <c r="Q2077" i="13"/>
  <c r="P2077" i="13"/>
  <c r="O2077" i="13"/>
  <c r="T2076" i="13"/>
  <c r="U2076" i="13" s="1"/>
  <c r="S2076" i="13"/>
  <c r="V2076" i="13" s="1"/>
  <c r="R2076" i="13"/>
  <c r="Q2076" i="13"/>
  <c r="P2076" i="13"/>
  <c r="O2076" i="13"/>
  <c r="T1615" i="13"/>
  <c r="U1615" i="13" s="1"/>
  <c r="S1615" i="13"/>
  <c r="V1615" i="13" s="1"/>
  <c r="R1615" i="13"/>
  <c r="Q1615" i="13"/>
  <c r="P1615" i="13"/>
  <c r="O1615" i="13"/>
  <c r="T4096" i="13"/>
  <c r="U4096" i="13" s="1"/>
  <c r="S4096" i="13"/>
  <c r="V4096" i="13" s="1"/>
  <c r="R4096" i="13"/>
  <c r="Q4096" i="13"/>
  <c r="P4096" i="13"/>
  <c r="O4096" i="13"/>
  <c r="T4021" i="13"/>
  <c r="U4021" i="13" s="1"/>
  <c r="S4021" i="13"/>
  <c r="V4021" i="13" s="1"/>
  <c r="R4021" i="13"/>
  <c r="Q4021" i="13"/>
  <c r="P4021" i="13"/>
  <c r="O4021" i="13"/>
  <c r="T1388" i="13"/>
  <c r="U1388" i="13" s="1"/>
  <c r="S1388" i="13"/>
  <c r="V1388" i="13" s="1"/>
  <c r="R1388" i="13"/>
  <c r="Q1388" i="13"/>
  <c r="P1388" i="13"/>
  <c r="O1388" i="13"/>
  <c r="T108" i="13"/>
  <c r="U108" i="13" s="1"/>
  <c r="S108" i="13"/>
  <c r="V108" i="13" s="1"/>
  <c r="R108" i="13"/>
  <c r="Q108" i="13"/>
  <c r="P108" i="13"/>
  <c r="O108" i="13"/>
  <c r="T1614" i="13"/>
  <c r="U1614" i="13" s="1"/>
  <c r="S1614" i="13"/>
  <c r="V1614" i="13" s="1"/>
  <c r="R1614" i="13"/>
  <c r="Q1614" i="13"/>
  <c r="P1614" i="13"/>
  <c r="O1614" i="13"/>
  <c r="T888" i="13"/>
  <c r="U888" i="13" s="1"/>
  <c r="S888" i="13"/>
  <c r="V888" i="13" s="1"/>
  <c r="R888" i="13"/>
  <c r="Q888" i="13"/>
  <c r="P888" i="13"/>
  <c r="O888" i="13"/>
  <c r="T1785" i="13"/>
  <c r="U1785" i="13" s="1"/>
  <c r="S1785" i="13"/>
  <c r="V1785" i="13" s="1"/>
  <c r="R1785" i="13"/>
  <c r="Q1785" i="13"/>
  <c r="P1785" i="13"/>
  <c r="O1785" i="13"/>
  <c r="T2458" i="13"/>
  <c r="U2458" i="13" s="1"/>
  <c r="S2458" i="13"/>
  <c r="V2458" i="13" s="1"/>
  <c r="R2458" i="13"/>
  <c r="Q2458" i="13"/>
  <c r="P2458" i="13"/>
  <c r="O2458" i="13"/>
  <c r="T1387" i="13"/>
  <c r="U1387" i="13" s="1"/>
  <c r="S1387" i="13"/>
  <c r="V1387" i="13" s="1"/>
  <c r="R1387" i="13"/>
  <c r="Q1387" i="13"/>
  <c r="P1387" i="13"/>
  <c r="O1387" i="13"/>
  <c r="T739" i="13"/>
  <c r="U739" i="13" s="1"/>
  <c r="S739" i="13"/>
  <c r="V739" i="13" s="1"/>
  <c r="R739" i="13"/>
  <c r="Q739" i="13"/>
  <c r="P739" i="13"/>
  <c r="O739" i="13"/>
  <c r="T887" i="13"/>
  <c r="U887" i="13" s="1"/>
  <c r="S887" i="13"/>
  <c r="V887" i="13" s="1"/>
  <c r="R887" i="13"/>
  <c r="Q887" i="13"/>
  <c r="P887" i="13"/>
  <c r="O887" i="13"/>
  <c r="T738" i="13"/>
  <c r="U738" i="13" s="1"/>
  <c r="S738" i="13"/>
  <c r="V738" i="13" s="1"/>
  <c r="R738" i="13"/>
  <c r="Q738" i="13"/>
  <c r="P738" i="13"/>
  <c r="O738" i="13"/>
  <c r="T151" i="13"/>
  <c r="U151" i="13" s="1"/>
  <c r="S151" i="13"/>
  <c r="V151" i="13" s="1"/>
  <c r="R151" i="13"/>
  <c r="Q151" i="13"/>
  <c r="P151" i="13"/>
  <c r="O151" i="13"/>
  <c r="T1784" i="13"/>
  <c r="U1784" i="13" s="1"/>
  <c r="S1784" i="13"/>
  <c r="V1784" i="13" s="1"/>
  <c r="R1784" i="13"/>
  <c r="Q1784" i="13"/>
  <c r="P1784" i="13"/>
  <c r="O1784" i="13"/>
  <c r="T2836" i="13"/>
  <c r="U2836" i="13" s="1"/>
  <c r="S2836" i="13"/>
  <c r="V2836" i="13" s="1"/>
  <c r="R2836" i="13"/>
  <c r="Q2836" i="13"/>
  <c r="P2836" i="13"/>
  <c r="O2836" i="13"/>
  <c r="T971" i="13"/>
  <c r="U971" i="13" s="1"/>
  <c r="S971" i="13"/>
  <c r="V971" i="13" s="1"/>
  <c r="R971" i="13"/>
  <c r="Q971" i="13"/>
  <c r="P971" i="13"/>
  <c r="O971" i="13"/>
  <c r="T72" i="13"/>
  <c r="U72" i="13" s="1"/>
  <c r="S72" i="13"/>
  <c r="V72" i="13" s="1"/>
  <c r="R72" i="13"/>
  <c r="Q72" i="13"/>
  <c r="P72" i="13"/>
  <c r="O72" i="13"/>
  <c r="T3721" i="13"/>
  <c r="U3721" i="13" s="1"/>
  <c r="S3721" i="13"/>
  <c r="V3721" i="13" s="1"/>
  <c r="R3721" i="13"/>
  <c r="Q3721" i="13"/>
  <c r="P3721" i="13"/>
  <c r="O3721" i="13"/>
  <c r="T2609" i="13"/>
  <c r="U2609" i="13" s="1"/>
  <c r="S2609" i="13"/>
  <c r="V2609" i="13" s="1"/>
  <c r="R2609" i="13"/>
  <c r="Q2609" i="13"/>
  <c r="P2609" i="13"/>
  <c r="O2609" i="13"/>
  <c r="T1888" i="13"/>
  <c r="U1888" i="13" s="1"/>
  <c r="S1888" i="13"/>
  <c r="V1888" i="13" s="1"/>
  <c r="R1888" i="13"/>
  <c r="Q1888" i="13"/>
  <c r="P1888" i="13"/>
  <c r="O1888" i="13"/>
  <c r="T2608" i="13"/>
  <c r="U2608" i="13" s="1"/>
  <c r="S2608" i="13"/>
  <c r="V2608" i="13" s="1"/>
  <c r="R2608" i="13"/>
  <c r="Q2608" i="13"/>
  <c r="P2608" i="13"/>
  <c r="O2608" i="13"/>
  <c r="T3049" i="13"/>
  <c r="U3049" i="13" s="1"/>
  <c r="S3049" i="13"/>
  <c r="V3049" i="13" s="1"/>
  <c r="R3049" i="13"/>
  <c r="Q3049" i="13"/>
  <c r="P3049" i="13"/>
  <c r="O3049" i="13"/>
  <c r="T1557" i="13"/>
  <c r="U1557" i="13" s="1"/>
  <c r="S1557" i="13"/>
  <c r="V1557" i="13" s="1"/>
  <c r="R1557" i="13"/>
  <c r="Q1557" i="13"/>
  <c r="P1557" i="13"/>
  <c r="O1557" i="13"/>
  <c r="T1087" i="13"/>
  <c r="U1087" i="13" s="1"/>
  <c r="S1087" i="13"/>
  <c r="V1087" i="13" s="1"/>
  <c r="R1087" i="13"/>
  <c r="Q1087" i="13"/>
  <c r="P1087" i="13"/>
  <c r="O1087" i="13"/>
  <c r="T3688" i="13"/>
  <c r="U3688" i="13" s="1"/>
  <c r="S3688" i="13"/>
  <c r="V3688" i="13" s="1"/>
  <c r="R3688" i="13"/>
  <c r="Q3688" i="13"/>
  <c r="P3688" i="13"/>
  <c r="O3688" i="13"/>
  <c r="T1086" i="13"/>
  <c r="U1086" i="13" s="1"/>
  <c r="S1086" i="13"/>
  <c r="V1086" i="13" s="1"/>
  <c r="R1086" i="13"/>
  <c r="Q1086" i="13"/>
  <c r="P1086" i="13"/>
  <c r="O1086" i="13"/>
  <c r="T3392" i="13"/>
  <c r="U3392" i="13" s="1"/>
  <c r="S3392" i="13"/>
  <c r="V3392" i="13" s="1"/>
  <c r="R3392" i="13"/>
  <c r="Q3392" i="13"/>
  <c r="P3392" i="13"/>
  <c r="O3392" i="13"/>
  <c r="T1543" i="13"/>
  <c r="U1543" i="13" s="1"/>
  <c r="S1543" i="13"/>
  <c r="V1543" i="13" s="1"/>
  <c r="R1543" i="13"/>
  <c r="Q1543" i="13"/>
  <c r="P1543" i="13"/>
  <c r="O1543" i="13"/>
  <c r="T3995" i="13"/>
  <c r="U3995" i="13" s="1"/>
  <c r="S3995" i="13"/>
  <c r="V3995" i="13" s="1"/>
  <c r="R3995" i="13"/>
  <c r="Q3995" i="13"/>
  <c r="P3995" i="13"/>
  <c r="O3995" i="13"/>
  <c r="T2607" i="13"/>
  <c r="U2607" i="13" s="1"/>
  <c r="S2607" i="13"/>
  <c r="V2607" i="13" s="1"/>
  <c r="R2607" i="13"/>
  <c r="Q2607" i="13"/>
  <c r="P2607" i="13"/>
  <c r="O2607" i="13"/>
  <c r="T2835" i="13"/>
  <c r="U2835" i="13" s="1"/>
  <c r="S2835" i="13"/>
  <c r="V2835" i="13" s="1"/>
  <c r="R2835" i="13"/>
  <c r="Q2835" i="13"/>
  <c r="P2835" i="13"/>
  <c r="O2835" i="13"/>
  <c r="T1085" i="13"/>
  <c r="U1085" i="13" s="1"/>
  <c r="S1085" i="13"/>
  <c r="V1085" i="13" s="1"/>
  <c r="R1085" i="13"/>
  <c r="Q1085" i="13"/>
  <c r="P1085" i="13"/>
  <c r="O1085" i="13"/>
  <c r="T3532" i="13"/>
  <c r="U3532" i="13" s="1"/>
  <c r="S3532" i="13"/>
  <c r="V3532" i="13" s="1"/>
  <c r="R3532" i="13"/>
  <c r="Q3532" i="13"/>
  <c r="P3532" i="13"/>
  <c r="O3532" i="13"/>
  <c r="T3285" i="13"/>
  <c r="U3285" i="13" s="1"/>
  <c r="S3285" i="13"/>
  <c r="V3285" i="13" s="1"/>
  <c r="R3285" i="13"/>
  <c r="Q3285" i="13"/>
  <c r="P3285" i="13"/>
  <c r="O3285" i="13"/>
  <c r="T1386" i="13"/>
  <c r="U1386" i="13" s="1"/>
  <c r="S1386" i="13"/>
  <c r="V1386" i="13" s="1"/>
  <c r="R1386" i="13"/>
  <c r="Q1386" i="13"/>
  <c r="P1386" i="13"/>
  <c r="O1386" i="13"/>
  <c r="T3048" i="13"/>
  <c r="U3048" i="13" s="1"/>
  <c r="S3048" i="13"/>
  <c r="V3048" i="13" s="1"/>
  <c r="R3048" i="13"/>
  <c r="Q3048" i="13"/>
  <c r="P3048" i="13"/>
  <c r="O3048" i="13"/>
  <c r="T3047" i="13"/>
  <c r="U3047" i="13" s="1"/>
  <c r="S3047" i="13"/>
  <c r="V3047" i="13" s="1"/>
  <c r="R3047" i="13"/>
  <c r="Q3047" i="13"/>
  <c r="P3047" i="13"/>
  <c r="O3047" i="13"/>
  <c r="T3665" i="13"/>
  <c r="U3665" i="13" s="1"/>
  <c r="S3665" i="13"/>
  <c r="V3665" i="13" s="1"/>
  <c r="R3665" i="13"/>
  <c r="Q3665" i="13"/>
  <c r="P3665" i="13"/>
  <c r="O3665" i="13"/>
  <c r="T3531" i="13"/>
  <c r="U3531" i="13" s="1"/>
  <c r="S3531" i="13"/>
  <c r="V3531" i="13" s="1"/>
  <c r="R3531" i="13"/>
  <c r="Q3531" i="13"/>
  <c r="P3531" i="13"/>
  <c r="O3531" i="13"/>
  <c r="T3530" i="13"/>
  <c r="U3530" i="13" s="1"/>
  <c r="S3530" i="13"/>
  <c r="V3530" i="13" s="1"/>
  <c r="R3530" i="13"/>
  <c r="Q3530" i="13"/>
  <c r="P3530" i="13"/>
  <c r="O3530" i="13"/>
  <c r="T3784" i="13"/>
  <c r="U3784" i="13" s="1"/>
  <c r="S3784" i="13"/>
  <c r="V3784" i="13" s="1"/>
  <c r="R3784" i="13"/>
  <c r="Q3784" i="13"/>
  <c r="P3784" i="13"/>
  <c r="O3784" i="13"/>
  <c r="T2075" i="13"/>
  <c r="U2075" i="13" s="1"/>
  <c r="S2075" i="13"/>
  <c r="V2075" i="13" s="1"/>
  <c r="R2075" i="13"/>
  <c r="Q2075" i="13"/>
  <c r="P2075" i="13"/>
  <c r="O2075" i="13"/>
  <c r="T3860" i="13"/>
  <c r="U3860" i="13" s="1"/>
  <c r="S3860" i="13"/>
  <c r="V3860" i="13" s="1"/>
  <c r="R3860" i="13"/>
  <c r="Q3860" i="13"/>
  <c r="P3860" i="13"/>
  <c r="O3860" i="13"/>
  <c r="T1385" i="13"/>
  <c r="U1385" i="13" s="1"/>
  <c r="S1385" i="13"/>
  <c r="V1385" i="13" s="1"/>
  <c r="R1385" i="13"/>
  <c r="Q1385" i="13"/>
  <c r="P1385" i="13"/>
  <c r="O1385" i="13"/>
  <c r="T3962" i="13"/>
  <c r="U3962" i="13" s="1"/>
  <c r="S3962" i="13"/>
  <c r="V3962" i="13" s="1"/>
  <c r="R3962" i="13"/>
  <c r="Q3962" i="13"/>
  <c r="P3962" i="13"/>
  <c r="O3962" i="13"/>
  <c r="T3976" i="13"/>
  <c r="U3976" i="13" s="1"/>
  <c r="S3976" i="13"/>
  <c r="V3976" i="13" s="1"/>
  <c r="R3976" i="13"/>
  <c r="Q3976" i="13"/>
  <c r="P3976" i="13"/>
  <c r="O3976" i="13"/>
  <c r="T3529" i="13"/>
  <c r="U3529" i="13" s="1"/>
  <c r="S3529" i="13"/>
  <c r="V3529" i="13" s="1"/>
  <c r="R3529" i="13"/>
  <c r="Q3529" i="13"/>
  <c r="P3529" i="13"/>
  <c r="O3529" i="13"/>
  <c r="T1084" i="13"/>
  <c r="U1084" i="13" s="1"/>
  <c r="S1084" i="13"/>
  <c r="V1084" i="13" s="1"/>
  <c r="R1084" i="13"/>
  <c r="Q1084" i="13"/>
  <c r="P1084" i="13"/>
  <c r="O1084" i="13"/>
  <c r="T3284" i="13"/>
  <c r="U3284" i="13" s="1"/>
  <c r="S3284" i="13"/>
  <c r="V3284" i="13" s="1"/>
  <c r="R3284" i="13"/>
  <c r="Q3284" i="13"/>
  <c r="P3284" i="13"/>
  <c r="O3284" i="13"/>
  <c r="T886" i="13"/>
  <c r="U886" i="13" s="1"/>
  <c r="S886" i="13"/>
  <c r="V886" i="13" s="1"/>
  <c r="R886" i="13"/>
  <c r="Q886" i="13"/>
  <c r="P886" i="13"/>
  <c r="O886" i="13"/>
  <c r="T1613" i="13"/>
  <c r="U1613" i="13" s="1"/>
  <c r="S1613" i="13"/>
  <c r="V1613" i="13" s="1"/>
  <c r="R1613" i="13"/>
  <c r="Q1613" i="13"/>
  <c r="P1613" i="13"/>
  <c r="O1613" i="13"/>
  <c r="T3046" i="13"/>
  <c r="U3046" i="13" s="1"/>
  <c r="S3046" i="13"/>
  <c r="V3046" i="13" s="1"/>
  <c r="R3046" i="13"/>
  <c r="Q3046" i="13"/>
  <c r="P3046" i="13"/>
  <c r="O3046" i="13"/>
  <c r="T3045" i="13"/>
  <c r="U3045" i="13" s="1"/>
  <c r="S3045" i="13"/>
  <c r="V3045" i="13" s="1"/>
  <c r="R3045" i="13"/>
  <c r="Q3045" i="13"/>
  <c r="P3045" i="13"/>
  <c r="O3045" i="13"/>
  <c r="T2606" i="13"/>
  <c r="U2606" i="13" s="1"/>
  <c r="S2606" i="13"/>
  <c r="V2606" i="13" s="1"/>
  <c r="R2606" i="13"/>
  <c r="Q2606" i="13"/>
  <c r="P2606" i="13"/>
  <c r="O2606" i="13"/>
  <c r="T3745" i="13"/>
  <c r="U3745" i="13" s="1"/>
  <c r="S3745" i="13"/>
  <c r="V3745" i="13" s="1"/>
  <c r="R3745" i="13"/>
  <c r="Q3745" i="13"/>
  <c r="P3745" i="13"/>
  <c r="O3745" i="13"/>
  <c r="T3994" i="13"/>
  <c r="U3994" i="13" s="1"/>
  <c r="S3994" i="13"/>
  <c r="V3994" i="13" s="1"/>
  <c r="R3994" i="13"/>
  <c r="Q3994" i="13"/>
  <c r="P3994" i="13"/>
  <c r="O3994" i="13"/>
  <c r="T2834" i="13"/>
  <c r="U2834" i="13" s="1"/>
  <c r="S2834" i="13"/>
  <c r="V2834" i="13" s="1"/>
  <c r="R2834" i="13"/>
  <c r="Q2834" i="13"/>
  <c r="P2834" i="13"/>
  <c r="O2834" i="13"/>
  <c r="T677" i="13"/>
  <c r="U677" i="13" s="1"/>
  <c r="S677" i="13"/>
  <c r="V677" i="13" s="1"/>
  <c r="R677" i="13"/>
  <c r="Q677" i="13"/>
  <c r="P677" i="13"/>
  <c r="O677" i="13"/>
  <c r="T3424" i="13"/>
  <c r="U3424" i="13" s="1"/>
  <c r="S3424" i="13"/>
  <c r="V3424" i="13" s="1"/>
  <c r="R3424" i="13"/>
  <c r="Q3424" i="13"/>
  <c r="P3424" i="13"/>
  <c r="O3424" i="13"/>
  <c r="T1083" i="13"/>
  <c r="U1083" i="13" s="1"/>
  <c r="S1083" i="13"/>
  <c r="V1083" i="13" s="1"/>
  <c r="R1083" i="13"/>
  <c r="Q1083" i="13"/>
  <c r="P1083" i="13"/>
  <c r="O1083" i="13"/>
  <c r="T970" i="13"/>
  <c r="U970" i="13" s="1"/>
  <c r="S970" i="13"/>
  <c r="V970" i="13" s="1"/>
  <c r="R970" i="13"/>
  <c r="Q970" i="13"/>
  <c r="P970" i="13"/>
  <c r="O970" i="13"/>
  <c r="T737" i="13"/>
  <c r="U737" i="13" s="1"/>
  <c r="S737" i="13"/>
  <c r="V737" i="13" s="1"/>
  <c r="R737" i="13"/>
  <c r="Q737" i="13"/>
  <c r="P737" i="13"/>
  <c r="O737" i="13"/>
  <c r="T2605" i="13"/>
  <c r="U2605" i="13" s="1"/>
  <c r="S2605" i="13"/>
  <c r="V2605" i="13" s="1"/>
  <c r="R2605" i="13"/>
  <c r="Q2605" i="13"/>
  <c r="P2605" i="13"/>
  <c r="O2605" i="13"/>
  <c r="T1234" i="13"/>
  <c r="U1234" i="13" s="1"/>
  <c r="S1234" i="13"/>
  <c r="V1234" i="13" s="1"/>
  <c r="R1234" i="13"/>
  <c r="Q1234" i="13"/>
  <c r="P1234" i="13"/>
  <c r="O1234" i="13"/>
  <c r="T1556" i="13"/>
  <c r="U1556" i="13" s="1"/>
  <c r="S1556" i="13"/>
  <c r="V1556" i="13" s="1"/>
  <c r="R1556" i="13"/>
  <c r="Q1556" i="13"/>
  <c r="P1556" i="13"/>
  <c r="O1556" i="13"/>
  <c r="T1783" i="13"/>
  <c r="U1783" i="13" s="1"/>
  <c r="S1783" i="13"/>
  <c r="V1783" i="13" s="1"/>
  <c r="R1783" i="13"/>
  <c r="Q1783" i="13"/>
  <c r="P1783" i="13"/>
  <c r="O1783" i="13"/>
  <c r="T338" i="13"/>
  <c r="U338" i="13" s="1"/>
  <c r="S338" i="13"/>
  <c r="V338" i="13" s="1"/>
  <c r="R338" i="13"/>
  <c r="Q338" i="13"/>
  <c r="P338" i="13"/>
  <c r="O338" i="13"/>
  <c r="T3949" i="13"/>
  <c r="U3949" i="13" s="1"/>
  <c r="S3949" i="13"/>
  <c r="V3949" i="13" s="1"/>
  <c r="R3949" i="13"/>
  <c r="Q3949" i="13"/>
  <c r="P3949" i="13"/>
  <c r="O3949" i="13"/>
  <c r="T2457" i="13"/>
  <c r="U2457" i="13" s="1"/>
  <c r="S2457" i="13"/>
  <c r="V2457" i="13" s="1"/>
  <c r="R2457" i="13"/>
  <c r="Q2457" i="13"/>
  <c r="P2457" i="13"/>
  <c r="O2457" i="13"/>
  <c r="T661" i="13"/>
  <c r="U661" i="13" s="1"/>
  <c r="S661" i="13"/>
  <c r="V661" i="13" s="1"/>
  <c r="R661" i="13"/>
  <c r="Q661" i="13"/>
  <c r="P661" i="13"/>
  <c r="O661" i="13"/>
  <c r="T2074" i="13"/>
  <c r="U2074" i="13" s="1"/>
  <c r="S2074" i="13"/>
  <c r="V2074" i="13" s="1"/>
  <c r="R2074" i="13"/>
  <c r="Q2074" i="13"/>
  <c r="P2074" i="13"/>
  <c r="O2074" i="13"/>
  <c r="T885" i="13"/>
  <c r="U885" i="13" s="1"/>
  <c r="S885" i="13"/>
  <c r="V885" i="13" s="1"/>
  <c r="R885" i="13"/>
  <c r="Q885" i="13"/>
  <c r="P885" i="13"/>
  <c r="O885" i="13"/>
  <c r="T808" i="13"/>
  <c r="U808" i="13" s="1"/>
  <c r="S808" i="13"/>
  <c r="V808" i="13" s="1"/>
  <c r="R808" i="13"/>
  <c r="Q808" i="13"/>
  <c r="P808" i="13"/>
  <c r="O808" i="13"/>
  <c r="T1016" i="13"/>
  <c r="U1016" i="13" s="1"/>
  <c r="S1016" i="13"/>
  <c r="V1016" i="13" s="1"/>
  <c r="R1016" i="13"/>
  <c r="Q1016" i="13"/>
  <c r="P1016" i="13"/>
  <c r="O1016" i="13"/>
  <c r="T987" i="13"/>
  <c r="U987" i="13" s="1"/>
  <c r="S987" i="13"/>
  <c r="V987" i="13" s="1"/>
  <c r="R987" i="13"/>
  <c r="Q987" i="13"/>
  <c r="P987" i="13"/>
  <c r="O987" i="13"/>
  <c r="T2456" i="13"/>
  <c r="U2456" i="13" s="1"/>
  <c r="S2456" i="13"/>
  <c r="V2456" i="13" s="1"/>
  <c r="R2456" i="13"/>
  <c r="Q2456" i="13"/>
  <c r="P2456" i="13"/>
  <c r="O2456" i="13"/>
  <c r="T997" i="13"/>
  <c r="U997" i="13" s="1"/>
  <c r="S997" i="13"/>
  <c r="V997" i="13" s="1"/>
  <c r="R997" i="13"/>
  <c r="Q997" i="13"/>
  <c r="P997" i="13"/>
  <c r="O997" i="13"/>
  <c r="T460" i="13"/>
  <c r="U460" i="13" s="1"/>
  <c r="S460" i="13"/>
  <c r="V460" i="13" s="1"/>
  <c r="R460" i="13"/>
  <c r="Q460" i="13"/>
  <c r="P460" i="13"/>
  <c r="O460" i="13"/>
  <c r="T2336" i="13"/>
  <c r="U2336" i="13" s="1"/>
  <c r="S2336" i="13"/>
  <c r="V2336" i="13" s="1"/>
  <c r="R2336" i="13"/>
  <c r="Q2336" i="13"/>
  <c r="P2336" i="13"/>
  <c r="O2336" i="13"/>
  <c r="T1010" i="13"/>
  <c r="U1010" i="13" s="1"/>
  <c r="S1010" i="13"/>
  <c r="V1010" i="13" s="1"/>
  <c r="R1010" i="13"/>
  <c r="Q1010" i="13"/>
  <c r="P1010" i="13"/>
  <c r="O1010" i="13"/>
  <c r="T1384" i="13"/>
  <c r="U1384" i="13" s="1"/>
  <c r="S1384" i="13"/>
  <c r="V1384" i="13" s="1"/>
  <c r="R1384" i="13"/>
  <c r="Q1384" i="13"/>
  <c r="P1384" i="13"/>
  <c r="O1384" i="13"/>
  <c r="T947" i="13"/>
  <c r="U947" i="13" s="1"/>
  <c r="S947" i="13"/>
  <c r="V947" i="13" s="1"/>
  <c r="R947" i="13"/>
  <c r="Q947" i="13"/>
  <c r="P947" i="13"/>
  <c r="O947" i="13"/>
  <c r="T660" i="13"/>
  <c r="U660" i="13" s="1"/>
  <c r="S660" i="13"/>
  <c r="V660" i="13" s="1"/>
  <c r="R660" i="13"/>
  <c r="Q660" i="13"/>
  <c r="P660" i="13"/>
  <c r="O660" i="13"/>
  <c r="T1542" i="13"/>
  <c r="U1542" i="13" s="1"/>
  <c r="S1542" i="13"/>
  <c r="V1542" i="13" s="1"/>
  <c r="R1542" i="13"/>
  <c r="Q1542" i="13"/>
  <c r="P1542" i="13"/>
  <c r="O1542" i="13"/>
  <c r="T2604" i="13"/>
  <c r="U2604" i="13" s="1"/>
  <c r="S2604" i="13"/>
  <c r="V2604" i="13" s="1"/>
  <c r="R2604" i="13"/>
  <c r="Q2604" i="13"/>
  <c r="P2604" i="13"/>
  <c r="O2604" i="13"/>
  <c r="T736" i="13"/>
  <c r="U736" i="13" s="1"/>
  <c r="S736" i="13"/>
  <c r="V736" i="13" s="1"/>
  <c r="R736" i="13"/>
  <c r="Q736" i="13"/>
  <c r="P736" i="13"/>
  <c r="O736" i="13"/>
  <c r="T2603" i="13"/>
  <c r="U2603" i="13" s="1"/>
  <c r="S2603" i="13"/>
  <c r="V2603" i="13" s="1"/>
  <c r="R2603" i="13"/>
  <c r="Q2603" i="13"/>
  <c r="P2603" i="13"/>
  <c r="O2603" i="13"/>
  <c r="T573" i="13"/>
  <c r="U573" i="13" s="1"/>
  <c r="S573" i="13"/>
  <c r="V573" i="13" s="1"/>
  <c r="R573" i="13"/>
  <c r="Q573" i="13"/>
  <c r="P573" i="13"/>
  <c r="O573" i="13"/>
  <c r="T1612" i="13"/>
  <c r="U1612" i="13" s="1"/>
  <c r="S1612" i="13"/>
  <c r="V1612" i="13" s="1"/>
  <c r="R1612" i="13"/>
  <c r="Q1612" i="13"/>
  <c r="P1612" i="13"/>
  <c r="O1612" i="13"/>
  <c r="T1902" i="13"/>
  <c r="U1902" i="13" s="1"/>
  <c r="S1902" i="13"/>
  <c r="V1902" i="13" s="1"/>
  <c r="R1902" i="13"/>
  <c r="Q1902" i="13"/>
  <c r="P1902" i="13"/>
  <c r="O1902" i="13"/>
  <c r="T1383" i="13"/>
  <c r="U1383" i="13" s="1"/>
  <c r="S1383" i="13"/>
  <c r="V1383" i="13" s="1"/>
  <c r="R1383" i="13"/>
  <c r="Q1383" i="13"/>
  <c r="P1383" i="13"/>
  <c r="O1383" i="13"/>
  <c r="T3192" i="13"/>
  <c r="U3192" i="13" s="1"/>
  <c r="S3192" i="13"/>
  <c r="V3192" i="13" s="1"/>
  <c r="R3192" i="13"/>
  <c r="Q3192" i="13"/>
  <c r="P3192" i="13"/>
  <c r="O3192" i="13"/>
  <c r="T798" i="13"/>
  <c r="U798" i="13" s="1"/>
  <c r="S798" i="13"/>
  <c r="V798" i="13" s="1"/>
  <c r="R798" i="13"/>
  <c r="Q798" i="13"/>
  <c r="P798" i="13"/>
  <c r="O798" i="13"/>
  <c r="T2073" i="13"/>
  <c r="U2073" i="13" s="1"/>
  <c r="S2073" i="13"/>
  <c r="V2073" i="13" s="1"/>
  <c r="R2073" i="13"/>
  <c r="Q2073" i="13"/>
  <c r="P2073" i="13"/>
  <c r="O2073" i="13"/>
  <c r="T498" i="13"/>
  <c r="U498" i="13" s="1"/>
  <c r="S498" i="13"/>
  <c r="V498" i="13" s="1"/>
  <c r="R498" i="13"/>
  <c r="Q498" i="13"/>
  <c r="P498" i="13"/>
  <c r="O498" i="13"/>
  <c r="T549" i="13"/>
  <c r="U549" i="13" s="1"/>
  <c r="S549" i="13"/>
  <c r="V549" i="13" s="1"/>
  <c r="R549" i="13"/>
  <c r="Q549" i="13"/>
  <c r="P549" i="13"/>
  <c r="O549" i="13"/>
  <c r="T1901" i="13"/>
  <c r="U1901" i="13" s="1"/>
  <c r="S1901" i="13"/>
  <c r="V1901" i="13" s="1"/>
  <c r="R1901" i="13"/>
  <c r="Q1901" i="13"/>
  <c r="P1901" i="13"/>
  <c r="O1901" i="13"/>
  <c r="T618" i="13"/>
  <c r="U618" i="13" s="1"/>
  <c r="S618" i="13"/>
  <c r="V618" i="13" s="1"/>
  <c r="R618" i="13"/>
  <c r="Q618" i="13"/>
  <c r="P618" i="13"/>
  <c r="O618" i="13"/>
  <c r="T1268" i="13"/>
  <c r="U1268" i="13" s="1"/>
  <c r="S1268" i="13"/>
  <c r="V1268" i="13" s="1"/>
  <c r="R1268" i="13"/>
  <c r="Q1268" i="13"/>
  <c r="P1268" i="13"/>
  <c r="O1268" i="13"/>
  <c r="T401" i="13"/>
  <c r="U401" i="13" s="1"/>
  <c r="S401" i="13"/>
  <c r="V401" i="13" s="1"/>
  <c r="R401" i="13"/>
  <c r="Q401" i="13"/>
  <c r="P401" i="13"/>
  <c r="O401" i="13"/>
  <c r="T2236" i="13"/>
  <c r="U2236" i="13" s="1"/>
  <c r="S2236" i="13"/>
  <c r="V2236" i="13" s="1"/>
  <c r="R2236" i="13"/>
  <c r="Q2236" i="13"/>
  <c r="P2236" i="13"/>
  <c r="O2236" i="13"/>
  <c r="T2072" i="13"/>
  <c r="U2072" i="13" s="1"/>
  <c r="S2072" i="13"/>
  <c r="V2072" i="13" s="1"/>
  <c r="R2072" i="13"/>
  <c r="Q2072" i="13"/>
  <c r="P2072" i="13"/>
  <c r="O2072" i="13"/>
  <c r="T578" i="13"/>
  <c r="U578" i="13" s="1"/>
  <c r="S578" i="13"/>
  <c r="V578" i="13" s="1"/>
  <c r="R578" i="13"/>
  <c r="Q578" i="13"/>
  <c r="P578" i="13"/>
  <c r="O578" i="13"/>
  <c r="T2833" i="13"/>
  <c r="U2833" i="13" s="1"/>
  <c r="S2833" i="13"/>
  <c r="V2833" i="13" s="1"/>
  <c r="R2833" i="13"/>
  <c r="Q2833" i="13"/>
  <c r="P2833" i="13"/>
  <c r="O2833" i="13"/>
  <c r="T617" i="13"/>
  <c r="U617" i="13" s="1"/>
  <c r="S617" i="13"/>
  <c r="V617" i="13" s="1"/>
  <c r="R617" i="13"/>
  <c r="Q617" i="13"/>
  <c r="P617" i="13"/>
  <c r="O617" i="13"/>
  <c r="T1900" i="13"/>
  <c r="U1900" i="13" s="1"/>
  <c r="S1900" i="13"/>
  <c r="V1900" i="13" s="1"/>
  <c r="R1900" i="13"/>
  <c r="Q1900" i="13"/>
  <c r="P1900" i="13"/>
  <c r="O1900" i="13"/>
  <c r="T2283" i="13"/>
  <c r="U2283" i="13" s="1"/>
  <c r="S2283" i="13"/>
  <c r="V2283" i="13" s="1"/>
  <c r="R2283" i="13"/>
  <c r="Q2283" i="13"/>
  <c r="P2283" i="13"/>
  <c r="O2283" i="13"/>
  <c r="T795" i="13"/>
  <c r="U795" i="13" s="1"/>
  <c r="S795" i="13"/>
  <c r="V795" i="13" s="1"/>
  <c r="R795" i="13"/>
  <c r="Q795" i="13"/>
  <c r="P795" i="13"/>
  <c r="O795" i="13"/>
  <c r="T497" i="13"/>
  <c r="U497" i="13" s="1"/>
  <c r="S497" i="13"/>
  <c r="V497" i="13" s="1"/>
  <c r="R497" i="13"/>
  <c r="Q497" i="13"/>
  <c r="P497" i="13"/>
  <c r="O497" i="13"/>
  <c r="T2071" i="13"/>
  <c r="U2071" i="13" s="1"/>
  <c r="S2071" i="13"/>
  <c r="V2071" i="13" s="1"/>
  <c r="R2071" i="13"/>
  <c r="Q2071" i="13"/>
  <c r="P2071" i="13"/>
  <c r="O2071" i="13"/>
  <c r="T2070" i="13"/>
  <c r="U2070" i="13" s="1"/>
  <c r="S2070" i="13"/>
  <c r="V2070" i="13" s="1"/>
  <c r="R2070" i="13"/>
  <c r="Q2070" i="13"/>
  <c r="P2070" i="13"/>
  <c r="O2070" i="13"/>
  <c r="T3283" i="13"/>
  <c r="U3283" i="13" s="1"/>
  <c r="S3283" i="13"/>
  <c r="V3283" i="13" s="1"/>
  <c r="R3283" i="13"/>
  <c r="Q3283" i="13"/>
  <c r="P3283" i="13"/>
  <c r="O3283" i="13"/>
  <c r="T1196" i="13"/>
  <c r="U1196" i="13" s="1"/>
  <c r="S1196" i="13"/>
  <c r="V1196" i="13" s="1"/>
  <c r="R1196" i="13"/>
  <c r="Q1196" i="13"/>
  <c r="P1196" i="13"/>
  <c r="O1196" i="13"/>
  <c r="T1267" i="13"/>
  <c r="U1267" i="13" s="1"/>
  <c r="S1267" i="13"/>
  <c r="V1267" i="13" s="1"/>
  <c r="R1267" i="13"/>
  <c r="Q1267" i="13"/>
  <c r="P1267" i="13"/>
  <c r="O1267" i="13"/>
  <c r="T1233" i="13"/>
  <c r="U1233" i="13" s="1"/>
  <c r="S1233" i="13"/>
  <c r="V1233" i="13" s="1"/>
  <c r="R1233" i="13"/>
  <c r="Q1233" i="13"/>
  <c r="P1233" i="13"/>
  <c r="O1233" i="13"/>
  <c r="T4084" i="13"/>
  <c r="U4084" i="13" s="1"/>
  <c r="S4084" i="13"/>
  <c r="V4084" i="13" s="1"/>
  <c r="R4084" i="13"/>
  <c r="Q4084" i="13"/>
  <c r="P4084" i="13"/>
  <c r="O4084" i="13"/>
  <c r="T4083" i="13"/>
  <c r="U4083" i="13" s="1"/>
  <c r="S4083" i="13"/>
  <c r="V4083" i="13" s="1"/>
  <c r="R4083" i="13"/>
  <c r="Q4083" i="13"/>
  <c r="P4083" i="13"/>
  <c r="O4083" i="13"/>
  <c r="T2069" i="13"/>
  <c r="U2069" i="13" s="1"/>
  <c r="S2069" i="13"/>
  <c r="V2069" i="13" s="1"/>
  <c r="R2069" i="13"/>
  <c r="Q2069" i="13"/>
  <c r="P2069" i="13"/>
  <c r="O2069" i="13"/>
  <c r="T2068" i="13"/>
  <c r="U2068" i="13" s="1"/>
  <c r="S2068" i="13"/>
  <c r="V2068" i="13" s="1"/>
  <c r="R2068" i="13"/>
  <c r="Q2068" i="13"/>
  <c r="P2068" i="13"/>
  <c r="O2068" i="13"/>
  <c r="T3528" i="13"/>
  <c r="U3528" i="13" s="1"/>
  <c r="S3528" i="13"/>
  <c r="V3528" i="13" s="1"/>
  <c r="R3528" i="13"/>
  <c r="Q3528" i="13"/>
  <c r="P3528" i="13"/>
  <c r="O3528" i="13"/>
  <c r="T2067" i="13"/>
  <c r="U2067" i="13" s="1"/>
  <c r="S2067" i="13"/>
  <c r="V2067" i="13" s="1"/>
  <c r="R2067" i="13"/>
  <c r="Q2067" i="13"/>
  <c r="P2067" i="13"/>
  <c r="O2067" i="13"/>
  <c r="T1899" i="13"/>
  <c r="U1899" i="13" s="1"/>
  <c r="S1899" i="13"/>
  <c r="V1899" i="13" s="1"/>
  <c r="R1899" i="13"/>
  <c r="Q1899" i="13"/>
  <c r="P1899" i="13"/>
  <c r="O1899" i="13"/>
  <c r="T4104" i="13"/>
  <c r="U4104" i="13" s="1"/>
  <c r="S4104" i="13"/>
  <c r="V4104" i="13" s="1"/>
  <c r="R4104" i="13"/>
  <c r="Q4104" i="13"/>
  <c r="P4104" i="13"/>
  <c r="O4104" i="13"/>
  <c r="T1565" i="13"/>
  <c r="U1565" i="13" s="1"/>
  <c r="S1565" i="13"/>
  <c r="V1565" i="13" s="1"/>
  <c r="R1565" i="13"/>
  <c r="Q1565" i="13"/>
  <c r="P1565" i="13"/>
  <c r="O1565" i="13"/>
  <c r="T1082" i="13"/>
  <c r="U1082" i="13" s="1"/>
  <c r="S1082" i="13"/>
  <c r="V1082" i="13" s="1"/>
  <c r="R1082" i="13"/>
  <c r="Q1082" i="13"/>
  <c r="P1082" i="13"/>
  <c r="O1082" i="13"/>
  <c r="T3423" i="13"/>
  <c r="U3423" i="13" s="1"/>
  <c r="S3423" i="13"/>
  <c r="V3423" i="13" s="1"/>
  <c r="R3423" i="13"/>
  <c r="Q3423" i="13"/>
  <c r="P3423" i="13"/>
  <c r="O3423" i="13"/>
  <c r="T1382" i="13"/>
  <c r="U1382" i="13" s="1"/>
  <c r="S1382" i="13"/>
  <c r="V1382" i="13" s="1"/>
  <c r="R1382" i="13"/>
  <c r="Q1382" i="13"/>
  <c r="P1382" i="13"/>
  <c r="O1382" i="13"/>
  <c r="T2066" i="13"/>
  <c r="U2066" i="13" s="1"/>
  <c r="S2066" i="13"/>
  <c r="V2066" i="13" s="1"/>
  <c r="R2066" i="13"/>
  <c r="Q2066" i="13"/>
  <c r="P2066" i="13"/>
  <c r="O2066" i="13"/>
  <c r="T1285" i="13"/>
  <c r="U1285" i="13" s="1"/>
  <c r="S1285" i="13"/>
  <c r="V1285" i="13" s="1"/>
  <c r="R1285" i="13"/>
  <c r="Q1285" i="13"/>
  <c r="P1285" i="13"/>
  <c r="O1285" i="13"/>
  <c r="T400" i="13"/>
  <c r="U400" i="13" s="1"/>
  <c r="S400" i="13"/>
  <c r="V400" i="13" s="1"/>
  <c r="R400" i="13"/>
  <c r="Q400" i="13"/>
  <c r="P400" i="13"/>
  <c r="O400" i="13"/>
  <c r="T1541" i="13"/>
  <c r="U1541" i="13" s="1"/>
  <c r="S1541" i="13"/>
  <c r="V1541" i="13" s="1"/>
  <c r="R1541" i="13"/>
  <c r="Q1541" i="13"/>
  <c r="P1541" i="13"/>
  <c r="O1541" i="13"/>
  <c r="T1081" i="13"/>
  <c r="U1081" i="13" s="1"/>
  <c r="S1081" i="13"/>
  <c r="V1081" i="13" s="1"/>
  <c r="R1081" i="13"/>
  <c r="Q1081" i="13"/>
  <c r="P1081" i="13"/>
  <c r="O1081" i="13"/>
  <c r="T1742" i="13"/>
  <c r="U1742" i="13" s="1"/>
  <c r="S1742" i="13"/>
  <c r="V1742" i="13" s="1"/>
  <c r="R1742" i="13"/>
  <c r="Q1742" i="13"/>
  <c r="P1742" i="13"/>
  <c r="O1742" i="13"/>
  <c r="T1898" i="13"/>
  <c r="U1898" i="13" s="1"/>
  <c r="S1898" i="13"/>
  <c r="V1898" i="13" s="1"/>
  <c r="R1898" i="13"/>
  <c r="Q1898" i="13"/>
  <c r="P1898" i="13"/>
  <c r="O1898" i="13"/>
  <c r="T1837" i="13"/>
  <c r="U1837" i="13" s="1"/>
  <c r="S1837" i="13"/>
  <c r="V1837" i="13" s="1"/>
  <c r="R1837" i="13"/>
  <c r="Q1837" i="13"/>
  <c r="P1837" i="13"/>
  <c r="O1837" i="13"/>
  <c r="T3044" i="13"/>
  <c r="U3044" i="13" s="1"/>
  <c r="S3044" i="13"/>
  <c r="V3044" i="13" s="1"/>
  <c r="R3044" i="13"/>
  <c r="Q3044" i="13"/>
  <c r="P3044" i="13"/>
  <c r="O3044" i="13"/>
  <c r="T3422" i="13"/>
  <c r="U3422" i="13" s="1"/>
  <c r="S3422" i="13"/>
  <c r="V3422" i="13" s="1"/>
  <c r="R3422" i="13"/>
  <c r="Q3422" i="13"/>
  <c r="P3422" i="13"/>
  <c r="O3422" i="13"/>
  <c r="T2602" i="13"/>
  <c r="U2602" i="13" s="1"/>
  <c r="S2602" i="13"/>
  <c r="V2602" i="13" s="1"/>
  <c r="R2602" i="13"/>
  <c r="Q2602" i="13"/>
  <c r="P2602" i="13"/>
  <c r="O2602" i="13"/>
  <c r="T3527" i="13"/>
  <c r="U3527" i="13" s="1"/>
  <c r="S3527" i="13"/>
  <c r="V3527" i="13" s="1"/>
  <c r="R3527" i="13"/>
  <c r="Q3527" i="13"/>
  <c r="P3527" i="13"/>
  <c r="O3527" i="13"/>
  <c r="T2065" i="13"/>
  <c r="U2065" i="13" s="1"/>
  <c r="S2065" i="13"/>
  <c r="V2065" i="13" s="1"/>
  <c r="R2065" i="13"/>
  <c r="Q2065" i="13"/>
  <c r="P2065" i="13"/>
  <c r="O2065" i="13"/>
  <c r="T2335" i="13"/>
  <c r="U2335" i="13" s="1"/>
  <c r="S2335" i="13"/>
  <c r="V2335" i="13" s="1"/>
  <c r="R2335" i="13"/>
  <c r="Q2335" i="13"/>
  <c r="P2335" i="13"/>
  <c r="O2335" i="13"/>
  <c r="T2601" i="13"/>
  <c r="U2601" i="13" s="1"/>
  <c r="S2601" i="13"/>
  <c r="V2601" i="13" s="1"/>
  <c r="R2601" i="13"/>
  <c r="Q2601" i="13"/>
  <c r="P2601" i="13"/>
  <c r="O2601" i="13"/>
  <c r="T3526" i="13"/>
  <c r="U3526" i="13" s="1"/>
  <c r="S3526" i="13"/>
  <c r="V3526" i="13" s="1"/>
  <c r="R3526" i="13"/>
  <c r="Q3526" i="13"/>
  <c r="P3526" i="13"/>
  <c r="O3526" i="13"/>
  <c r="T2256" i="13"/>
  <c r="U2256" i="13" s="1"/>
  <c r="S2256" i="13"/>
  <c r="V2256" i="13" s="1"/>
  <c r="R2256" i="13"/>
  <c r="Q2256" i="13"/>
  <c r="P2256" i="13"/>
  <c r="O2256" i="13"/>
  <c r="T1381" i="13"/>
  <c r="U1381" i="13" s="1"/>
  <c r="S1381" i="13"/>
  <c r="V1381" i="13" s="1"/>
  <c r="R1381" i="13"/>
  <c r="Q1381" i="13"/>
  <c r="P1381" i="13"/>
  <c r="O1381" i="13"/>
  <c r="T2334" i="13"/>
  <c r="U2334" i="13" s="1"/>
  <c r="S2334" i="13"/>
  <c r="V2334" i="13" s="1"/>
  <c r="R2334" i="13"/>
  <c r="Q2334" i="13"/>
  <c r="P2334" i="13"/>
  <c r="O2334" i="13"/>
  <c r="T3525" i="13"/>
  <c r="U3525" i="13" s="1"/>
  <c r="S3525" i="13"/>
  <c r="V3525" i="13" s="1"/>
  <c r="R3525" i="13"/>
  <c r="Q3525" i="13"/>
  <c r="P3525" i="13"/>
  <c r="O3525" i="13"/>
  <c r="T2600" i="13"/>
  <c r="U2600" i="13" s="1"/>
  <c r="S2600" i="13"/>
  <c r="V2600" i="13" s="1"/>
  <c r="R2600" i="13"/>
  <c r="Q2600" i="13"/>
  <c r="P2600" i="13"/>
  <c r="O2600" i="13"/>
  <c r="T1380" i="13"/>
  <c r="U1380" i="13" s="1"/>
  <c r="S1380" i="13"/>
  <c r="V1380" i="13" s="1"/>
  <c r="R1380" i="13"/>
  <c r="Q1380" i="13"/>
  <c r="P1380" i="13"/>
  <c r="O1380" i="13"/>
  <c r="T3396" i="13"/>
  <c r="U3396" i="13" s="1"/>
  <c r="S3396" i="13"/>
  <c r="V3396" i="13" s="1"/>
  <c r="R3396" i="13"/>
  <c r="Q3396" i="13"/>
  <c r="P3396" i="13"/>
  <c r="O3396" i="13"/>
  <c r="T2599" i="13"/>
  <c r="U2599" i="13" s="1"/>
  <c r="S2599" i="13"/>
  <c r="V2599" i="13" s="1"/>
  <c r="R2599" i="13"/>
  <c r="Q2599" i="13"/>
  <c r="P2599" i="13"/>
  <c r="O2599" i="13"/>
  <c r="T1782" i="13"/>
  <c r="U1782" i="13" s="1"/>
  <c r="S1782" i="13"/>
  <c r="V1782" i="13" s="1"/>
  <c r="R1782" i="13"/>
  <c r="Q1782" i="13"/>
  <c r="P1782" i="13"/>
  <c r="O1782" i="13"/>
  <c r="T1897" i="13"/>
  <c r="U1897" i="13" s="1"/>
  <c r="S1897" i="13"/>
  <c r="V1897" i="13" s="1"/>
  <c r="R1897" i="13"/>
  <c r="Q1897" i="13"/>
  <c r="P1897" i="13"/>
  <c r="O1897" i="13"/>
  <c r="T1836" i="13"/>
  <c r="U1836" i="13" s="1"/>
  <c r="S1836" i="13"/>
  <c r="V1836" i="13" s="1"/>
  <c r="R1836" i="13"/>
  <c r="Q1836" i="13"/>
  <c r="P1836" i="13"/>
  <c r="O1836" i="13"/>
  <c r="T1379" i="13"/>
  <c r="U1379" i="13" s="1"/>
  <c r="S1379" i="13"/>
  <c r="V1379" i="13" s="1"/>
  <c r="R1379" i="13"/>
  <c r="Q1379" i="13"/>
  <c r="P1379" i="13"/>
  <c r="O1379" i="13"/>
  <c r="T2746" i="13"/>
  <c r="U2746" i="13" s="1"/>
  <c r="S2746" i="13"/>
  <c r="V2746" i="13" s="1"/>
  <c r="R2746" i="13"/>
  <c r="Q2746" i="13"/>
  <c r="P2746" i="13"/>
  <c r="O2746" i="13"/>
  <c r="T2064" i="13"/>
  <c r="U2064" i="13" s="1"/>
  <c r="S2064" i="13"/>
  <c r="V2064" i="13" s="1"/>
  <c r="R2064" i="13"/>
  <c r="Q2064" i="13"/>
  <c r="P2064" i="13"/>
  <c r="O2064" i="13"/>
  <c r="T2333" i="13"/>
  <c r="U2333" i="13" s="1"/>
  <c r="S2333" i="13"/>
  <c r="V2333" i="13" s="1"/>
  <c r="R2333" i="13"/>
  <c r="Q2333" i="13"/>
  <c r="P2333" i="13"/>
  <c r="O2333" i="13"/>
  <c r="T2332" i="13"/>
  <c r="U2332" i="13" s="1"/>
  <c r="S2332" i="13"/>
  <c r="V2332" i="13" s="1"/>
  <c r="R2332" i="13"/>
  <c r="Q2332" i="13"/>
  <c r="P2332" i="13"/>
  <c r="O2332" i="13"/>
  <c r="T548" i="13"/>
  <c r="U548" i="13" s="1"/>
  <c r="S548" i="13"/>
  <c r="V548" i="13" s="1"/>
  <c r="R548" i="13"/>
  <c r="Q548" i="13"/>
  <c r="P548" i="13"/>
  <c r="O548" i="13"/>
  <c r="T2524" i="13"/>
  <c r="U2524" i="13" s="1"/>
  <c r="S2524" i="13"/>
  <c r="V2524" i="13" s="1"/>
  <c r="R2524" i="13"/>
  <c r="Q2524" i="13"/>
  <c r="P2524" i="13"/>
  <c r="O2524" i="13"/>
  <c r="T3043" i="13"/>
  <c r="U3043" i="13" s="1"/>
  <c r="S3043" i="13"/>
  <c r="V3043" i="13" s="1"/>
  <c r="R3043" i="13"/>
  <c r="Q3043" i="13"/>
  <c r="P3043" i="13"/>
  <c r="O3043" i="13"/>
  <c r="T2063" i="13"/>
  <c r="U2063" i="13" s="1"/>
  <c r="S2063" i="13"/>
  <c r="V2063" i="13" s="1"/>
  <c r="R2063" i="13"/>
  <c r="Q2063" i="13"/>
  <c r="P2063" i="13"/>
  <c r="O2063" i="13"/>
  <c r="T735" i="13"/>
  <c r="U735" i="13" s="1"/>
  <c r="S735" i="13"/>
  <c r="V735" i="13" s="1"/>
  <c r="R735" i="13"/>
  <c r="Q735" i="13"/>
  <c r="P735" i="13"/>
  <c r="O735" i="13"/>
  <c r="T2598" i="13"/>
  <c r="U2598" i="13" s="1"/>
  <c r="S2598" i="13"/>
  <c r="V2598" i="13" s="1"/>
  <c r="R2598" i="13"/>
  <c r="Q2598" i="13"/>
  <c r="P2598" i="13"/>
  <c r="O2598" i="13"/>
  <c r="T2062" i="13"/>
  <c r="U2062" i="13" s="1"/>
  <c r="S2062" i="13"/>
  <c r="V2062" i="13" s="1"/>
  <c r="R2062" i="13"/>
  <c r="Q2062" i="13"/>
  <c r="P2062" i="13"/>
  <c r="O2062" i="13"/>
  <c r="T1378" i="13"/>
  <c r="U1378" i="13" s="1"/>
  <c r="S1378" i="13"/>
  <c r="V1378" i="13" s="1"/>
  <c r="R1378" i="13"/>
  <c r="Q1378" i="13"/>
  <c r="P1378" i="13"/>
  <c r="O1378" i="13"/>
  <c r="T2061" i="13"/>
  <c r="U2061" i="13" s="1"/>
  <c r="S2061" i="13"/>
  <c r="V2061" i="13" s="1"/>
  <c r="R2061" i="13"/>
  <c r="Q2061" i="13"/>
  <c r="P2061" i="13"/>
  <c r="O2061" i="13"/>
  <c r="T3210" i="13"/>
  <c r="U3210" i="13" s="1"/>
  <c r="S3210" i="13"/>
  <c r="V3210" i="13" s="1"/>
  <c r="R3210" i="13"/>
  <c r="Q3210" i="13"/>
  <c r="P3210" i="13"/>
  <c r="O3210" i="13"/>
  <c r="T1741" i="13"/>
  <c r="U1741" i="13" s="1"/>
  <c r="S1741" i="13"/>
  <c r="V1741" i="13" s="1"/>
  <c r="R1741" i="13"/>
  <c r="Q1741" i="13"/>
  <c r="P1741" i="13"/>
  <c r="O1741" i="13"/>
  <c r="T2060" i="13"/>
  <c r="U2060" i="13" s="1"/>
  <c r="S2060" i="13"/>
  <c r="V2060" i="13" s="1"/>
  <c r="R2060" i="13"/>
  <c r="Q2060" i="13"/>
  <c r="P2060" i="13"/>
  <c r="O2060" i="13"/>
  <c r="T1896" i="13"/>
  <c r="U1896" i="13" s="1"/>
  <c r="S1896" i="13"/>
  <c r="V1896" i="13" s="1"/>
  <c r="R1896" i="13"/>
  <c r="Q1896" i="13"/>
  <c r="P1896" i="13"/>
  <c r="O1896" i="13"/>
  <c r="T3042" i="13"/>
  <c r="U3042" i="13" s="1"/>
  <c r="S3042" i="13"/>
  <c r="V3042" i="13" s="1"/>
  <c r="R3042" i="13"/>
  <c r="Q3042" i="13"/>
  <c r="P3042" i="13"/>
  <c r="O3042" i="13"/>
  <c r="T3041" i="13"/>
  <c r="U3041" i="13" s="1"/>
  <c r="S3041" i="13"/>
  <c r="V3041" i="13" s="1"/>
  <c r="R3041" i="13"/>
  <c r="Q3041" i="13"/>
  <c r="P3041" i="13"/>
  <c r="O3041" i="13"/>
  <c r="T2059" i="13"/>
  <c r="U2059" i="13" s="1"/>
  <c r="S2059" i="13"/>
  <c r="V2059" i="13" s="1"/>
  <c r="R2059" i="13"/>
  <c r="Q2059" i="13"/>
  <c r="P2059" i="13"/>
  <c r="O2059" i="13"/>
  <c r="T1001" i="13"/>
  <c r="U1001" i="13" s="1"/>
  <c r="S1001" i="13"/>
  <c r="V1001" i="13" s="1"/>
  <c r="R1001" i="13"/>
  <c r="Q1001" i="13"/>
  <c r="P1001" i="13"/>
  <c r="O1001" i="13"/>
  <c r="T1931" i="13"/>
  <c r="U1931" i="13" s="1"/>
  <c r="S1931" i="13"/>
  <c r="V1931" i="13" s="1"/>
  <c r="R1931" i="13"/>
  <c r="Q1931" i="13"/>
  <c r="P1931" i="13"/>
  <c r="O1931" i="13"/>
  <c r="T884" i="13"/>
  <c r="U884" i="13" s="1"/>
  <c r="S884" i="13"/>
  <c r="V884" i="13" s="1"/>
  <c r="R884" i="13"/>
  <c r="Q884" i="13"/>
  <c r="P884" i="13"/>
  <c r="O884" i="13"/>
  <c r="T1930" i="13"/>
  <c r="U1930" i="13" s="1"/>
  <c r="S1930" i="13"/>
  <c r="V1930" i="13" s="1"/>
  <c r="R1930" i="13"/>
  <c r="Q1930" i="13"/>
  <c r="P1930" i="13"/>
  <c r="O1930" i="13"/>
  <c r="T137" i="13"/>
  <c r="U137" i="13" s="1"/>
  <c r="S137" i="13"/>
  <c r="V137" i="13" s="1"/>
  <c r="R137" i="13"/>
  <c r="Q137" i="13"/>
  <c r="P137" i="13"/>
  <c r="O137" i="13"/>
  <c r="T1195" i="13"/>
  <c r="U1195" i="13" s="1"/>
  <c r="S1195" i="13"/>
  <c r="V1195" i="13" s="1"/>
  <c r="R1195" i="13"/>
  <c r="Q1195" i="13"/>
  <c r="P1195" i="13"/>
  <c r="O1195" i="13"/>
  <c r="T62" i="13"/>
  <c r="U62" i="13" s="1"/>
  <c r="S62" i="13"/>
  <c r="V62" i="13" s="1"/>
  <c r="R62" i="13"/>
  <c r="Q62" i="13"/>
  <c r="P62" i="13"/>
  <c r="O62" i="13"/>
  <c r="T1232" i="13"/>
  <c r="U1232" i="13" s="1"/>
  <c r="S1232" i="13"/>
  <c r="V1232" i="13" s="1"/>
  <c r="R1232" i="13"/>
  <c r="Q1232" i="13"/>
  <c r="P1232" i="13"/>
  <c r="O1232" i="13"/>
  <c r="T1377" i="13"/>
  <c r="U1377" i="13" s="1"/>
  <c r="S1377" i="13"/>
  <c r="V1377" i="13" s="1"/>
  <c r="R1377" i="13"/>
  <c r="Q1377" i="13"/>
  <c r="P1377" i="13"/>
  <c r="O1377" i="13"/>
  <c r="T2597" i="13"/>
  <c r="U2597" i="13" s="1"/>
  <c r="S2597" i="13"/>
  <c r="V2597" i="13" s="1"/>
  <c r="R2597" i="13"/>
  <c r="Q2597" i="13"/>
  <c r="P2597" i="13"/>
  <c r="O2597" i="13"/>
  <c r="T2058" i="13"/>
  <c r="U2058" i="13" s="1"/>
  <c r="S2058" i="13"/>
  <c r="V2058" i="13" s="1"/>
  <c r="R2058" i="13"/>
  <c r="Q2058" i="13"/>
  <c r="P2058" i="13"/>
  <c r="O2058" i="13"/>
  <c r="T616" i="13"/>
  <c r="U616" i="13" s="1"/>
  <c r="S616" i="13"/>
  <c r="V616" i="13" s="1"/>
  <c r="R616" i="13"/>
  <c r="Q616" i="13"/>
  <c r="P616" i="13"/>
  <c r="O616" i="13"/>
  <c r="T2832" i="13"/>
  <c r="U2832" i="13" s="1"/>
  <c r="S2832" i="13"/>
  <c r="V2832" i="13" s="1"/>
  <c r="R2832" i="13"/>
  <c r="Q2832" i="13"/>
  <c r="P2832" i="13"/>
  <c r="O2832" i="13"/>
  <c r="T2938" i="13"/>
  <c r="U2938" i="13" s="1"/>
  <c r="S2938" i="13"/>
  <c r="V2938" i="13" s="1"/>
  <c r="R2938" i="13"/>
  <c r="Q2938" i="13"/>
  <c r="P2938" i="13"/>
  <c r="O2938" i="13"/>
  <c r="T2331" i="13"/>
  <c r="U2331" i="13" s="1"/>
  <c r="S2331" i="13"/>
  <c r="V2331" i="13" s="1"/>
  <c r="R2331" i="13"/>
  <c r="Q2331" i="13"/>
  <c r="P2331" i="13"/>
  <c r="O2331" i="13"/>
  <c r="T1376" i="13"/>
  <c r="U1376" i="13" s="1"/>
  <c r="S1376" i="13"/>
  <c r="V1376" i="13" s="1"/>
  <c r="R1376" i="13"/>
  <c r="Q1376" i="13"/>
  <c r="P1376" i="13"/>
  <c r="O1376" i="13"/>
  <c r="T2057" i="13"/>
  <c r="U2057" i="13" s="1"/>
  <c r="S2057" i="13"/>
  <c r="V2057" i="13" s="1"/>
  <c r="R2057" i="13"/>
  <c r="Q2057" i="13"/>
  <c r="P2057" i="13"/>
  <c r="O2057" i="13"/>
  <c r="T3975" i="13"/>
  <c r="U3975" i="13" s="1"/>
  <c r="S3975" i="13"/>
  <c r="V3975" i="13" s="1"/>
  <c r="R3975" i="13"/>
  <c r="Q3975" i="13"/>
  <c r="P3975" i="13"/>
  <c r="O3975" i="13"/>
  <c r="T1611" i="13"/>
  <c r="U1611" i="13" s="1"/>
  <c r="S1611" i="13"/>
  <c r="V1611" i="13" s="1"/>
  <c r="R1611" i="13"/>
  <c r="Q1611" i="13"/>
  <c r="P1611" i="13"/>
  <c r="O1611" i="13"/>
  <c r="T2455" i="13"/>
  <c r="U2455" i="13" s="1"/>
  <c r="S2455" i="13"/>
  <c r="V2455" i="13" s="1"/>
  <c r="R2455" i="13"/>
  <c r="Q2455" i="13"/>
  <c r="P2455" i="13"/>
  <c r="O2455" i="13"/>
  <c r="T1835" i="13"/>
  <c r="U1835" i="13" s="1"/>
  <c r="S1835" i="13"/>
  <c r="V1835" i="13" s="1"/>
  <c r="R1835" i="13"/>
  <c r="Q1835" i="13"/>
  <c r="P1835" i="13"/>
  <c r="O1835" i="13"/>
  <c r="T296" i="13"/>
  <c r="U296" i="13" s="1"/>
  <c r="S296" i="13"/>
  <c r="V296" i="13" s="1"/>
  <c r="R296" i="13"/>
  <c r="Q296" i="13"/>
  <c r="P296" i="13"/>
  <c r="O296" i="13"/>
  <c r="T3524" i="13"/>
  <c r="U3524" i="13" s="1"/>
  <c r="S3524" i="13"/>
  <c r="V3524" i="13" s="1"/>
  <c r="R3524" i="13"/>
  <c r="Q3524" i="13"/>
  <c r="P3524" i="13"/>
  <c r="O3524" i="13"/>
  <c r="T3040" i="13"/>
  <c r="U3040" i="13" s="1"/>
  <c r="S3040" i="13"/>
  <c r="V3040" i="13" s="1"/>
  <c r="R3040" i="13"/>
  <c r="Q3040" i="13"/>
  <c r="P3040" i="13"/>
  <c r="O3040" i="13"/>
  <c r="T3282" i="13"/>
  <c r="U3282" i="13" s="1"/>
  <c r="S3282" i="13"/>
  <c r="V3282" i="13" s="1"/>
  <c r="R3282" i="13"/>
  <c r="Q3282" i="13"/>
  <c r="P3282" i="13"/>
  <c r="O3282" i="13"/>
  <c r="T1834" i="13"/>
  <c r="U1834" i="13" s="1"/>
  <c r="S1834" i="13"/>
  <c r="V1834" i="13" s="1"/>
  <c r="R1834" i="13"/>
  <c r="Q1834" i="13"/>
  <c r="P1834" i="13"/>
  <c r="O1834" i="13"/>
  <c r="T2596" i="13"/>
  <c r="U2596" i="13" s="1"/>
  <c r="S2596" i="13"/>
  <c r="V2596" i="13" s="1"/>
  <c r="R2596" i="13"/>
  <c r="Q2596" i="13"/>
  <c r="P2596" i="13"/>
  <c r="O2596" i="13"/>
  <c r="T3523" i="13"/>
  <c r="U3523" i="13" s="1"/>
  <c r="S3523" i="13"/>
  <c r="V3523" i="13" s="1"/>
  <c r="R3523" i="13"/>
  <c r="Q3523" i="13"/>
  <c r="P3523" i="13"/>
  <c r="O3523" i="13"/>
  <c r="T2056" i="13"/>
  <c r="U2056" i="13" s="1"/>
  <c r="S2056" i="13"/>
  <c r="V2056" i="13" s="1"/>
  <c r="R2056" i="13"/>
  <c r="Q2056" i="13"/>
  <c r="P2056" i="13"/>
  <c r="O2056" i="13"/>
  <c r="T2965" i="13"/>
  <c r="U2965" i="13" s="1"/>
  <c r="S2965" i="13"/>
  <c r="V2965" i="13" s="1"/>
  <c r="R2965" i="13"/>
  <c r="Q2965" i="13"/>
  <c r="P2965" i="13"/>
  <c r="O2965" i="13"/>
  <c r="T3218" i="13"/>
  <c r="U3218" i="13" s="1"/>
  <c r="S3218" i="13"/>
  <c r="V3218" i="13" s="1"/>
  <c r="R3218" i="13"/>
  <c r="Q3218" i="13"/>
  <c r="P3218" i="13"/>
  <c r="O3218" i="13"/>
  <c r="T3039" i="13"/>
  <c r="U3039" i="13" s="1"/>
  <c r="S3039" i="13"/>
  <c r="V3039" i="13" s="1"/>
  <c r="R3039" i="13"/>
  <c r="Q3039" i="13"/>
  <c r="P3039" i="13"/>
  <c r="O3039" i="13"/>
  <c r="T3522" i="13"/>
  <c r="U3522" i="13" s="1"/>
  <c r="S3522" i="13"/>
  <c r="V3522" i="13" s="1"/>
  <c r="R3522" i="13"/>
  <c r="Q3522" i="13"/>
  <c r="P3522" i="13"/>
  <c r="O3522" i="13"/>
  <c r="T3038" i="13"/>
  <c r="U3038" i="13" s="1"/>
  <c r="S3038" i="13"/>
  <c r="V3038" i="13" s="1"/>
  <c r="R3038" i="13"/>
  <c r="Q3038" i="13"/>
  <c r="P3038" i="13"/>
  <c r="O3038" i="13"/>
  <c r="T1610" i="13"/>
  <c r="U1610" i="13" s="1"/>
  <c r="S1610" i="13"/>
  <c r="V1610" i="13" s="1"/>
  <c r="R1610" i="13"/>
  <c r="Q1610" i="13"/>
  <c r="P1610" i="13"/>
  <c r="O1610" i="13"/>
  <c r="T2504" i="13"/>
  <c r="U2504" i="13" s="1"/>
  <c r="S2504" i="13"/>
  <c r="V2504" i="13" s="1"/>
  <c r="R2504" i="13"/>
  <c r="Q2504" i="13"/>
  <c r="P2504" i="13"/>
  <c r="O2504" i="13"/>
  <c r="T2831" i="13"/>
  <c r="U2831" i="13" s="1"/>
  <c r="S2831" i="13"/>
  <c r="V2831" i="13" s="1"/>
  <c r="R2831" i="13"/>
  <c r="Q2831" i="13"/>
  <c r="P2831" i="13"/>
  <c r="O2831" i="13"/>
  <c r="T2454" i="13"/>
  <c r="U2454" i="13" s="1"/>
  <c r="S2454" i="13"/>
  <c r="V2454" i="13" s="1"/>
  <c r="R2454" i="13"/>
  <c r="Q2454" i="13"/>
  <c r="P2454" i="13"/>
  <c r="O2454" i="13"/>
  <c r="T2830" i="13"/>
  <c r="U2830" i="13" s="1"/>
  <c r="S2830" i="13"/>
  <c r="V2830" i="13" s="1"/>
  <c r="R2830" i="13"/>
  <c r="Q2830" i="13"/>
  <c r="P2830" i="13"/>
  <c r="O2830" i="13"/>
  <c r="T3521" i="13"/>
  <c r="U3521" i="13" s="1"/>
  <c r="S3521" i="13"/>
  <c r="V3521" i="13" s="1"/>
  <c r="R3521" i="13"/>
  <c r="Q3521" i="13"/>
  <c r="P3521" i="13"/>
  <c r="O3521" i="13"/>
  <c r="T1609" i="13"/>
  <c r="U1609" i="13" s="1"/>
  <c r="S1609" i="13"/>
  <c r="V1609" i="13" s="1"/>
  <c r="R1609" i="13"/>
  <c r="Q1609" i="13"/>
  <c r="P1609" i="13"/>
  <c r="O1609" i="13"/>
  <c r="T1662" i="13"/>
  <c r="U1662" i="13" s="1"/>
  <c r="S1662" i="13"/>
  <c r="V1662" i="13" s="1"/>
  <c r="R1662" i="13"/>
  <c r="Q1662" i="13"/>
  <c r="P1662" i="13"/>
  <c r="O1662" i="13"/>
  <c r="T4093" i="13"/>
  <c r="U4093" i="13" s="1"/>
  <c r="S4093" i="13"/>
  <c r="V4093" i="13" s="1"/>
  <c r="R4093" i="13"/>
  <c r="Q4093" i="13"/>
  <c r="P4093" i="13"/>
  <c r="O4093" i="13"/>
  <c r="T3859" i="13"/>
  <c r="U3859" i="13" s="1"/>
  <c r="S3859" i="13"/>
  <c r="V3859" i="13" s="1"/>
  <c r="R3859" i="13"/>
  <c r="Q3859" i="13"/>
  <c r="P3859" i="13"/>
  <c r="O3859" i="13"/>
  <c r="T1833" i="13"/>
  <c r="U1833" i="13" s="1"/>
  <c r="S1833" i="13"/>
  <c r="V1833" i="13" s="1"/>
  <c r="R1833" i="13"/>
  <c r="Q1833" i="13"/>
  <c r="P1833" i="13"/>
  <c r="O1833" i="13"/>
  <c r="T734" i="13"/>
  <c r="U734" i="13" s="1"/>
  <c r="S734" i="13"/>
  <c r="V734" i="13" s="1"/>
  <c r="R734" i="13"/>
  <c r="Q734" i="13"/>
  <c r="P734" i="13"/>
  <c r="O734" i="13"/>
  <c r="T1694" i="13"/>
  <c r="U1694" i="13" s="1"/>
  <c r="S1694" i="13"/>
  <c r="V1694" i="13" s="1"/>
  <c r="R1694" i="13"/>
  <c r="Q1694" i="13"/>
  <c r="P1694" i="13"/>
  <c r="O1694" i="13"/>
  <c r="T3281" i="13"/>
  <c r="U3281" i="13" s="1"/>
  <c r="S3281" i="13"/>
  <c r="V3281" i="13" s="1"/>
  <c r="R3281" i="13"/>
  <c r="Q3281" i="13"/>
  <c r="P3281" i="13"/>
  <c r="O3281" i="13"/>
  <c r="T3454" i="13"/>
  <c r="U3454" i="13" s="1"/>
  <c r="S3454" i="13"/>
  <c r="V3454" i="13" s="1"/>
  <c r="R3454" i="13"/>
  <c r="Q3454" i="13"/>
  <c r="P3454" i="13"/>
  <c r="O3454" i="13"/>
  <c r="T2055" i="13"/>
  <c r="U2055" i="13" s="1"/>
  <c r="S2055" i="13"/>
  <c r="V2055" i="13" s="1"/>
  <c r="R2055" i="13"/>
  <c r="Q2055" i="13"/>
  <c r="P2055" i="13"/>
  <c r="O2055" i="13"/>
  <c r="T2255" i="13"/>
  <c r="U2255" i="13" s="1"/>
  <c r="S2255" i="13"/>
  <c r="V2255" i="13" s="1"/>
  <c r="R2255" i="13"/>
  <c r="Q2255" i="13"/>
  <c r="P2255" i="13"/>
  <c r="O2255" i="13"/>
  <c r="T3037" i="13"/>
  <c r="U3037" i="13" s="1"/>
  <c r="S3037" i="13"/>
  <c r="V3037" i="13" s="1"/>
  <c r="R3037" i="13"/>
  <c r="Q3037" i="13"/>
  <c r="P3037" i="13"/>
  <c r="O3037" i="13"/>
  <c r="T3036" i="13"/>
  <c r="U3036" i="13" s="1"/>
  <c r="S3036" i="13"/>
  <c r="V3036" i="13" s="1"/>
  <c r="R3036" i="13"/>
  <c r="Q3036" i="13"/>
  <c r="P3036" i="13"/>
  <c r="O3036" i="13"/>
  <c r="T2404" i="13"/>
  <c r="U2404" i="13" s="1"/>
  <c r="S2404" i="13"/>
  <c r="V2404" i="13" s="1"/>
  <c r="R2404" i="13"/>
  <c r="Q2404" i="13"/>
  <c r="P2404" i="13"/>
  <c r="O2404" i="13"/>
  <c r="T2945" i="13"/>
  <c r="U2945" i="13" s="1"/>
  <c r="S2945" i="13"/>
  <c r="V2945" i="13" s="1"/>
  <c r="R2945" i="13"/>
  <c r="Q2945" i="13"/>
  <c r="P2945" i="13"/>
  <c r="O2945" i="13"/>
  <c r="T2054" i="13"/>
  <c r="U2054" i="13" s="1"/>
  <c r="S2054" i="13"/>
  <c r="V2054" i="13" s="1"/>
  <c r="R2054" i="13"/>
  <c r="Q2054" i="13"/>
  <c r="P2054" i="13"/>
  <c r="O2054" i="13"/>
  <c r="T3035" i="13"/>
  <c r="U3035" i="13" s="1"/>
  <c r="S3035" i="13"/>
  <c r="V3035" i="13" s="1"/>
  <c r="R3035" i="13"/>
  <c r="Q3035" i="13"/>
  <c r="P3035" i="13"/>
  <c r="O3035" i="13"/>
  <c r="T2053" i="13"/>
  <c r="U2053" i="13" s="1"/>
  <c r="S2053" i="13"/>
  <c r="V2053" i="13" s="1"/>
  <c r="R2053" i="13"/>
  <c r="Q2053" i="13"/>
  <c r="P2053" i="13"/>
  <c r="O2053" i="13"/>
  <c r="T1375" i="13"/>
  <c r="U1375" i="13" s="1"/>
  <c r="S1375" i="13"/>
  <c r="V1375" i="13" s="1"/>
  <c r="R1375" i="13"/>
  <c r="Q1375" i="13"/>
  <c r="P1375" i="13"/>
  <c r="O1375" i="13"/>
  <c r="T2052" i="13"/>
  <c r="U2052" i="13" s="1"/>
  <c r="S2052" i="13"/>
  <c r="V2052" i="13" s="1"/>
  <c r="R2052" i="13"/>
  <c r="Q2052" i="13"/>
  <c r="P2052" i="13"/>
  <c r="O2052" i="13"/>
  <c r="T3421" i="13"/>
  <c r="U3421" i="13" s="1"/>
  <c r="S3421" i="13"/>
  <c r="V3421" i="13" s="1"/>
  <c r="R3421" i="13"/>
  <c r="Q3421" i="13"/>
  <c r="P3421" i="13"/>
  <c r="O3421" i="13"/>
  <c r="T2829" i="13"/>
  <c r="U2829" i="13" s="1"/>
  <c r="S2829" i="13"/>
  <c r="V2829" i="13" s="1"/>
  <c r="R2829" i="13"/>
  <c r="Q2829" i="13"/>
  <c r="P2829" i="13"/>
  <c r="O2829" i="13"/>
  <c r="T3961" i="13"/>
  <c r="U3961" i="13" s="1"/>
  <c r="S3961" i="13"/>
  <c r="V3961" i="13" s="1"/>
  <c r="R3961" i="13"/>
  <c r="Q3961" i="13"/>
  <c r="P3961" i="13"/>
  <c r="O3961" i="13"/>
  <c r="T3198" i="13"/>
  <c r="U3198" i="13" s="1"/>
  <c r="S3198" i="13"/>
  <c r="V3198" i="13" s="1"/>
  <c r="R3198" i="13"/>
  <c r="Q3198" i="13"/>
  <c r="P3198" i="13"/>
  <c r="O3198" i="13"/>
  <c r="T3520" i="13"/>
  <c r="U3520" i="13" s="1"/>
  <c r="S3520" i="13"/>
  <c r="V3520" i="13" s="1"/>
  <c r="R3520" i="13"/>
  <c r="Q3520" i="13"/>
  <c r="P3520" i="13"/>
  <c r="O3520" i="13"/>
  <c r="T3858" i="13"/>
  <c r="U3858" i="13" s="1"/>
  <c r="S3858" i="13"/>
  <c r="V3858" i="13" s="1"/>
  <c r="R3858" i="13"/>
  <c r="Q3858" i="13"/>
  <c r="P3858" i="13"/>
  <c r="O3858" i="13"/>
  <c r="T2254" i="13"/>
  <c r="U2254" i="13" s="1"/>
  <c r="S2254" i="13"/>
  <c r="V2254" i="13" s="1"/>
  <c r="R2254" i="13"/>
  <c r="Q2254" i="13"/>
  <c r="P2254" i="13"/>
  <c r="O2254" i="13"/>
  <c r="T3034" i="13"/>
  <c r="U3034" i="13" s="1"/>
  <c r="S3034" i="13"/>
  <c r="V3034" i="13" s="1"/>
  <c r="R3034" i="13"/>
  <c r="Q3034" i="13"/>
  <c r="P3034" i="13"/>
  <c r="O3034" i="13"/>
  <c r="T3033" i="13"/>
  <c r="U3033" i="13" s="1"/>
  <c r="S3033" i="13"/>
  <c r="V3033" i="13" s="1"/>
  <c r="R3033" i="13"/>
  <c r="Q3033" i="13"/>
  <c r="P3033" i="13"/>
  <c r="O3033" i="13"/>
  <c r="T1374" i="13"/>
  <c r="U1374" i="13" s="1"/>
  <c r="S1374" i="13"/>
  <c r="V1374" i="13" s="1"/>
  <c r="R1374" i="13"/>
  <c r="Q1374" i="13"/>
  <c r="P1374" i="13"/>
  <c r="O1374" i="13"/>
  <c r="T2330" i="13"/>
  <c r="U2330" i="13" s="1"/>
  <c r="S2330" i="13"/>
  <c r="V2330" i="13" s="1"/>
  <c r="R2330" i="13"/>
  <c r="Q2330" i="13"/>
  <c r="P2330" i="13"/>
  <c r="O2330" i="13"/>
  <c r="T1373" i="13"/>
  <c r="U1373" i="13" s="1"/>
  <c r="S1373" i="13"/>
  <c r="V1373" i="13" s="1"/>
  <c r="R1373" i="13"/>
  <c r="Q1373" i="13"/>
  <c r="P1373" i="13"/>
  <c r="O1373" i="13"/>
  <c r="T2329" i="13"/>
  <c r="U2329" i="13" s="1"/>
  <c r="S2329" i="13"/>
  <c r="V2329" i="13" s="1"/>
  <c r="R2329" i="13"/>
  <c r="Q2329" i="13"/>
  <c r="P2329" i="13"/>
  <c r="O2329" i="13"/>
  <c r="T1832" i="13"/>
  <c r="U1832" i="13" s="1"/>
  <c r="S1832" i="13"/>
  <c r="V1832" i="13" s="1"/>
  <c r="R1832" i="13"/>
  <c r="Q1832" i="13"/>
  <c r="P1832" i="13"/>
  <c r="O1832" i="13"/>
  <c r="T2328" i="13"/>
  <c r="U2328" i="13" s="1"/>
  <c r="S2328" i="13"/>
  <c r="V2328" i="13" s="1"/>
  <c r="R2328" i="13"/>
  <c r="Q2328" i="13"/>
  <c r="P2328" i="13"/>
  <c r="O2328" i="13"/>
  <c r="T3032" i="13"/>
  <c r="U3032" i="13" s="1"/>
  <c r="S3032" i="13"/>
  <c r="V3032" i="13" s="1"/>
  <c r="R3032" i="13"/>
  <c r="Q3032" i="13"/>
  <c r="P3032" i="13"/>
  <c r="O3032" i="13"/>
  <c r="T1608" i="13"/>
  <c r="U1608" i="13" s="1"/>
  <c r="S1608" i="13"/>
  <c r="V1608" i="13" s="1"/>
  <c r="R1608" i="13"/>
  <c r="Q1608" i="13"/>
  <c r="P1608" i="13"/>
  <c r="O1608" i="13"/>
  <c r="T1693" i="13"/>
  <c r="U1693" i="13" s="1"/>
  <c r="S1693" i="13"/>
  <c r="V1693" i="13" s="1"/>
  <c r="R1693" i="13"/>
  <c r="Q1693" i="13"/>
  <c r="P1693" i="13"/>
  <c r="O1693" i="13"/>
  <c r="T3519" i="13"/>
  <c r="U3519" i="13" s="1"/>
  <c r="S3519" i="13"/>
  <c r="V3519" i="13" s="1"/>
  <c r="R3519" i="13"/>
  <c r="Q3519" i="13"/>
  <c r="P3519" i="13"/>
  <c r="O3519" i="13"/>
  <c r="T3720" i="13"/>
  <c r="U3720" i="13" s="1"/>
  <c r="S3720" i="13"/>
  <c r="V3720" i="13" s="1"/>
  <c r="R3720" i="13"/>
  <c r="Q3720" i="13"/>
  <c r="P3720" i="13"/>
  <c r="O3720" i="13"/>
  <c r="T1765" i="13"/>
  <c r="U1765" i="13" s="1"/>
  <c r="S1765" i="13"/>
  <c r="V1765" i="13" s="1"/>
  <c r="R1765" i="13"/>
  <c r="Q1765" i="13"/>
  <c r="P1765" i="13"/>
  <c r="O1765" i="13"/>
  <c r="T2051" i="13"/>
  <c r="U2051" i="13" s="1"/>
  <c r="S2051" i="13"/>
  <c r="V2051" i="13" s="1"/>
  <c r="R2051" i="13"/>
  <c r="Q2051" i="13"/>
  <c r="P2051" i="13"/>
  <c r="O2051" i="13"/>
  <c r="T3518" i="13"/>
  <c r="U3518" i="13" s="1"/>
  <c r="S3518" i="13"/>
  <c r="V3518" i="13" s="1"/>
  <c r="R3518" i="13"/>
  <c r="Q3518" i="13"/>
  <c r="P3518" i="13"/>
  <c r="O3518" i="13"/>
  <c r="T3280" i="13"/>
  <c r="U3280" i="13" s="1"/>
  <c r="S3280" i="13"/>
  <c r="V3280" i="13" s="1"/>
  <c r="R3280" i="13"/>
  <c r="Q3280" i="13"/>
  <c r="P3280" i="13"/>
  <c r="O3280" i="13"/>
  <c r="T3279" i="13"/>
  <c r="U3279" i="13" s="1"/>
  <c r="S3279" i="13"/>
  <c r="V3279" i="13" s="1"/>
  <c r="R3279" i="13"/>
  <c r="Q3279" i="13"/>
  <c r="P3279" i="13"/>
  <c r="O3279" i="13"/>
  <c r="T1740" i="13"/>
  <c r="U1740" i="13" s="1"/>
  <c r="S1740" i="13"/>
  <c r="V1740" i="13" s="1"/>
  <c r="R1740" i="13"/>
  <c r="Q1740" i="13"/>
  <c r="P1740" i="13"/>
  <c r="O1740" i="13"/>
  <c r="T1372" i="13"/>
  <c r="U1372" i="13" s="1"/>
  <c r="S1372" i="13"/>
  <c r="V1372" i="13" s="1"/>
  <c r="R1372" i="13"/>
  <c r="Q1372" i="13"/>
  <c r="P1372" i="13"/>
  <c r="O1372" i="13"/>
  <c r="T1607" i="13"/>
  <c r="U1607" i="13" s="1"/>
  <c r="S1607" i="13"/>
  <c r="V1607" i="13" s="1"/>
  <c r="R1607" i="13"/>
  <c r="Q1607" i="13"/>
  <c r="P1607" i="13"/>
  <c r="O1607" i="13"/>
  <c r="T2050" i="13"/>
  <c r="U2050" i="13" s="1"/>
  <c r="S2050" i="13"/>
  <c r="V2050" i="13" s="1"/>
  <c r="R2050" i="13"/>
  <c r="Q2050" i="13"/>
  <c r="P2050" i="13"/>
  <c r="O2050" i="13"/>
  <c r="T3517" i="13"/>
  <c r="U3517" i="13" s="1"/>
  <c r="S3517" i="13"/>
  <c r="V3517" i="13" s="1"/>
  <c r="R3517" i="13"/>
  <c r="Q3517" i="13"/>
  <c r="P3517" i="13"/>
  <c r="O3517" i="13"/>
  <c r="T3857" i="13"/>
  <c r="U3857" i="13" s="1"/>
  <c r="S3857" i="13"/>
  <c r="V3857" i="13" s="1"/>
  <c r="R3857" i="13"/>
  <c r="Q3857" i="13"/>
  <c r="P3857" i="13"/>
  <c r="O3857" i="13"/>
  <c r="T3687" i="13"/>
  <c r="U3687" i="13" s="1"/>
  <c r="S3687" i="13"/>
  <c r="V3687" i="13" s="1"/>
  <c r="R3687" i="13"/>
  <c r="Q3687" i="13"/>
  <c r="P3687" i="13"/>
  <c r="O3687" i="13"/>
  <c r="T3031" i="13"/>
  <c r="U3031" i="13" s="1"/>
  <c r="S3031" i="13"/>
  <c r="V3031" i="13" s="1"/>
  <c r="R3031" i="13"/>
  <c r="Q3031" i="13"/>
  <c r="P3031" i="13"/>
  <c r="O3031" i="13"/>
  <c r="T3278" i="13"/>
  <c r="U3278" i="13" s="1"/>
  <c r="S3278" i="13"/>
  <c r="V3278" i="13" s="1"/>
  <c r="R3278" i="13"/>
  <c r="Q3278" i="13"/>
  <c r="P3278" i="13"/>
  <c r="O3278" i="13"/>
  <c r="T3420" i="13"/>
  <c r="U3420" i="13" s="1"/>
  <c r="S3420" i="13"/>
  <c r="V3420" i="13" s="1"/>
  <c r="R3420" i="13"/>
  <c r="Q3420" i="13"/>
  <c r="P3420" i="13"/>
  <c r="O3420" i="13"/>
  <c r="T1371" i="13"/>
  <c r="U1371" i="13" s="1"/>
  <c r="S1371" i="13"/>
  <c r="V1371" i="13" s="1"/>
  <c r="R1371" i="13"/>
  <c r="Q1371" i="13"/>
  <c r="P1371" i="13"/>
  <c r="O1371" i="13"/>
  <c r="T1606" i="13"/>
  <c r="U1606" i="13" s="1"/>
  <c r="S1606" i="13"/>
  <c r="V1606" i="13" s="1"/>
  <c r="R1606" i="13"/>
  <c r="Q1606" i="13"/>
  <c r="P1606" i="13"/>
  <c r="O1606" i="13"/>
  <c r="T1831" i="13"/>
  <c r="U1831" i="13" s="1"/>
  <c r="S1831" i="13"/>
  <c r="V1831" i="13" s="1"/>
  <c r="R1831" i="13"/>
  <c r="Q1831" i="13"/>
  <c r="P1831" i="13"/>
  <c r="O1831" i="13"/>
  <c r="T2754" i="13"/>
  <c r="U2754" i="13" s="1"/>
  <c r="S2754" i="13"/>
  <c r="V2754" i="13" s="1"/>
  <c r="R2754" i="13"/>
  <c r="Q2754" i="13"/>
  <c r="P2754" i="13"/>
  <c r="O2754" i="13"/>
  <c r="T3030" i="13"/>
  <c r="U3030" i="13" s="1"/>
  <c r="S3030" i="13"/>
  <c r="V3030" i="13" s="1"/>
  <c r="R3030" i="13"/>
  <c r="Q3030" i="13"/>
  <c r="P3030" i="13"/>
  <c r="O3030" i="13"/>
  <c r="T3277" i="13"/>
  <c r="U3277" i="13" s="1"/>
  <c r="S3277" i="13"/>
  <c r="V3277" i="13" s="1"/>
  <c r="R3277" i="13"/>
  <c r="Q3277" i="13"/>
  <c r="P3277" i="13"/>
  <c r="O3277" i="13"/>
  <c r="T2828" i="13"/>
  <c r="U2828" i="13" s="1"/>
  <c r="S2828" i="13"/>
  <c r="V2828" i="13" s="1"/>
  <c r="R2828" i="13"/>
  <c r="Q2828" i="13"/>
  <c r="P2828" i="13"/>
  <c r="O2828" i="13"/>
  <c r="T2049" i="13"/>
  <c r="U2049" i="13" s="1"/>
  <c r="S2049" i="13"/>
  <c r="V2049" i="13" s="1"/>
  <c r="R2049" i="13"/>
  <c r="Q2049" i="13"/>
  <c r="P2049" i="13"/>
  <c r="O2049" i="13"/>
  <c r="T3856" i="13"/>
  <c r="U3856" i="13" s="1"/>
  <c r="S3856" i="13"/>
  <c r="V3856" i="13" s="1"/>
  <c r="R3856" i="13"/>
  <c r="Q3856" i="13"/>
  <c r="P3856" i="13"/>
  <c r="O3856" i="13"/>
  <c r="T3686" i="13"/>
  <c r="U3686" i="13" s="1"/>
  <c r="S3686" i="13"/>
  <c r="V3686" i="13" s="1"/>
  <c r="R3686" i="13"/>
  <c r="Q3686" i="13"/>
  <c r="P3686" i="13"/>
  <c r="O3686" i="13"/>
  <c r="T1080" i="13"/>
  <c r="U1080" i="13" s="1"/>
  <c r="S1080" i="13"/>
  <c r="V1080" i="13" s="1"/>
  <c r="R1080" i="13"/>
  <c r="Q1080" i="13"/>
  <c r="P1080" i="13"/>
  <c r="O1080" i="13"/>
  <c r="T2527" i="13"/>
  <c r="U2527" i="13" s="1"/>
  <c r="S2527" i="13"/>
  <c r="V2527" i="13" s="1"/>
  <c r="R2527" i="13"/>
  <c r="Q2527" i="13"/>
  <c r="P2527" i="13"/>
  <c r="O2527" i="13"/>
  <c r="T190" i="13"/>
  <c r="U190" i="13" s="1"/>
  <c r="S190" i="13"/>
  <c r="V190" i="13" s="1"/>
  <c r="R190" i="13"/>
  <c r="Q190" i="13"/>
  <c r="P190" i="13"/>
  <c r="O190" i="13"/>
  <c r="T3516" i="13"/>
  <c r="U3516" i="13" s="1"/>
  <c r="S3516" i="13"/>
  <c r="V3516" i="13" s="1"/>
  <c r="R3516" i="13"/>
  <c r="Q3516" i="13"/>
  <c r="P3516" i="13"/>
  <c r="O3516" i="13"/>
  <c r="T817" i="13"/>
  <c r="U817" i="13" s="1"/>
  <c r="S817" i="13"/>
  <c r="V817" i="13" s="1"/>
  <c r="R817" i="13"/>
  <c r="Q817" i="13"/>
  <c r="P817" i="13"/>
  <c r="O817" i="13"/>
  <c r="T4103" i="13"/>
  <c r="U4103" i="13" s="1"/>
  <c r="S4103" i="13"/>
  <c r="V4103" i="13" s="1"/>
  <c r="R4103" i="13"/>
  <c r="Q4103" i="13"/>
  <c r="P4103" i="13"/>
  <c r="O4103" i="13"/>
  <c r="T1162" i="13"/>
  <c r="U1162" i="13" s="1"/>
  <c r="S1162" i="13"/>
  <c r="V1162" i="13" s="1"/>
  <c r="R1162" i="13"/>
  <c r="Q1162" i="13"/>
  <c r="P1162" i="13"/>
  <c r="O1162" i="13"/>
  <c r="T313" i="13"/>
  <c r="U313" i="13" s="1"/>
  <c r="S313" i="13"/>
  <c r="V313" i="13" s="1"/>
  <c r="R313" i="13"/>
  <c r="Q313" i="13"/>
  <c r="P313" i="13"/>
  <c r="O313" i="13"/>
  <c r="T3419" i="13"/>
  <c r="U3419" i="13" s="1"/>
  <c r="S3419" i="13"/>
  <c r="V3419" i="13" s="1"/>
  <c r="R3419" i="13"/>
  <c r="Q3419" i="13"/>
  <c r="P3419" i="13"/>
  <c r="O3419" i="13"/>
  <c r="T3821" i="13"/>
  <c r="U3821" i="13" s="1"/>
  <c r="S3821" i="13"/>
  <c r="V3821" i="13" s="1"/>
  <c r="R3821" i="13"/>
  <c r="Q3821" i="13"/>
  <c r="P3821" i="13"/>
  <c r="O3821" i="13"/>
  <c r="T1692" i="13"/>
  <c r="U1692" i="13" s="1"/>
  <c r="S1692" i="13"/>
  <c r="V1692" i="13" s="1"/>
  <c r="R1692" i="13"/>
  <c r="Q1692" i="13"/>
  <c r="P1692" i="13"/>
  <c r="O1692" i="13"/>
  <c r="T3276" i="13"/>
  <c r="U3276" i="13" s="1"/>
  <c r="S3276" i="13"/>
  <c r="V3276" i="13" s="1"/>
  <c r="R3276" i="13"/>
  <c r="Q3276" i="13"/>
  <c r="P3276" i="13"/>
  <c r="O3276" i="13"/>
  <c r="T3029" i="13"/>
  <c r="U3029" i="13" s="1"/>
  <c r="S3029" i="13"/>
  <c r="V3029" i="13" s="1"/>
  <c r="R3029" i="13"/>
  <c r="Q3029" i="13"/>
  <c r="P3029" i="13"/>
  <c r="O3029" i="13"/>
  <c r="T3418" i="13"/>
  <c r="U3418" i="13" s="1"/>
  <c r="S3418" i="13"/>
  <c r="V3418" i="13" s="1"/>
  <c r="R3418" i="13"/>
  <c r="Q3418" i="13"/>
  <c r="P3418" i="13"/>
  <c r="O3418" i="13"/>
  <c r="T883" i="13"/>
  <c r="U883" i="13" s="1"/>
  <c r="S883" i="13"/>
  <c r="V883" i="13" s="1"/>
  <c r="R883" i="13"/>
  <c r="Q883" i="13"/>
  <c r="P883" i="13"/>
  <c r="O883" i="13"/>
  <c r="T3515" i="13"/>
  <c r="U3515" i="13" s="1"/>
  <c r="S3515" i="13"/>
  <c r="V3515" i="13" s="1"/>
  <c r="R3515" i="13"/>
  <c r="Q3515" i="13"/>
  <c r="P3515" i="13"/>
  <c r="O3515" i="13"/>
  <c r="T3514" i="13"/>
  <c r="U3514" i="13" s="1"/>
  <c r="S3514" i="13"/>
  <c r="V3514" i="13" s="1"/>
  <c r="R3514" i="13"/>
  <c r="Q3514" i="13"/>
  <c r="P3514" i="13"/>
  <c r="O3514" i="13"/>
  <c r="T3209" i="13"/>
  <c r="U3209" i="13" s="1"/>
  <c r="S3209" i="13"/>
  <c r="V3209" i="13" s="1"/>
  <c r="R3209" i="13"/>
  <c r="Q3209" i="13"/>
  <c r="P3209" i="13"/>
  <c r="O3209" i="13"/>
  <c r="T2511" i="13"/>
  <c r="U2511" i="13" s="1"/>
  <c r="S2511" i="13"/>
  <c r="V2511" i="13" s="1"/>
  <c r="R2511" i="13"/>
  <c r="Q2511" i="13"/>
  <c r="P2511" i="13"/>
  <c r="O2511" i="13"/>
  <c r="T3194" i="13"/>
  <c r="U3194" i="13" s="1"/>
  <c r="S3194" i="13"/>
  <c r="V3194" i="13" s="1"/>
  <c r="R3194" i="13"/>
  <c r="Q3194" i="13"/>
  <c r="P3194" i="13"/>
  <c r="O3194" i="13"/>
  <c r="T1370" i="13"/>
  <c r="U1370" i="13" s="1"/>
  <c r="S1370" i="13"/>
  <c r="V1370" i="13" s="1"/>
  <c r="R1370" i="13"/>
  <c r="Q1370" i="13"/>
  <c r="P1370" i="13"/>
  <c r="O1370" i="13"/>
  <c r="T2048" i="13"/>
  <c r="U2048" i="13" s="1"/>
  <c r="S2048" i="13"/>
  <c r="V2048" i="13" s="1"/>
  <c r="R2048" i="13"/>
  <c r="Q2048" i="13"/>
  <c r="P2048" i="13"/>
  <c r="O2048" i="13"/>
  <c r="T1369" i="13"/>
  <c r="U1369" i="13" s="1"/>
  <c r="S1369" i="13"/>
  <c r="V1369" i="13" s="1"/>
  <c r="R1369" i="13"/>
  <c r="Q1369" i="13"/>
  <c r="P1369" i="13"/>
  <c r="O1369" i="13"/>
  <c r="T1368" i="13"/>
  <c r="U1368" i="13" s="1"/>
  <c r="S1368" i="13"/>
  <c r="V1368" i="13" s="1"/>
  <c r="R1368" i="13"/>
  <c r="Q1368" i="13"/>
  <c r="P1368" i="13"/>
  <c r="O1368" i="13"/>
  <c r="T1540" i="13"/>
  <c r="U1540" i="13" s="1"/>
  <c r="S1540" i="13"/>
  <c r="V1540" i="13" s="1"/>
  <c r="R1540" i="13"/>
  <c r="Q1540" i="13"/>
  <c r="P1540" i="13"/>
  <c r="O1540" i="13"/>
  <c r="T2827" i="13"/>
  <c r="U2827" i="13" s="1"/>
  <c r="S2827" i="13"/>
  <c r="V2827" i="13" s="1"/>
  <c r="R2827" i="13"/>
  <c r="Q2827" i="13"/>
  <c r="P2827" i="13"/>
  <c r="O2827" i="13"/>
  <c r="T1201" i="13"/>
  <c r="U1201" i="13" s="1"/>
  <c r="S1201" i="13"/>
  <c r="V1201" i="13" s="1"/>
  <c r="R1201" i="13"/>
  <c r="Q1201" i="13"/>
  <c r="P1201" i="13"/>
  <c r="O1201" i="13"/>
  <c r="T1830" i="13"/>
  <c r="U1830" i="13" s="1"/>
  <c r="S1830" i="13"/>
  <c r="V1830" i="13" s="1"/>
  <c r="R1830" i="13"/>
  <c r="Q1830" i="13"/>
  <c r="P1830" i="13"/>
  <c r="O1830" i="13"/>
  <c r="T615" i="13"/>
  <c r="U615" i="13" s="1"/>
  <c r="S615" i="13"/>
  <c r="V615" i="13" s="1"/>
  <c r="R615" i="13"/>
  <c r="Q615" i="13"/>
  <c r="P615" i="13"/>
  <c r="O615" i="13"/>
  <c r="T733" i="13"/>
  <c r="U733" i="13" s="1"/>
  <c r="S733" i="13"/>
  <c r="V733" i="13" s="1"/>
  <c r="R733" i="13"/>
  <c r="Q733" i="13"/>
  <c r="P733" i="13"/>
  <c r="O733" i="13"/>
  <c r="T1564" i="13"/>
  <c r="U1564" i="13" s="1"/>
  <c r="S1564" i="13"/>
  <c r="V1564" i="13" s="1"/>
  <c r="R1564" i="13"/>
  <c r="Q1564" i="13"/>
  <c r="P1564" i="13"/>
  <c r="O1564" i="13"/>
  <c r="T614" i="13"/>
  <c r="U614" i="13" s="1"/>
  <c r="S614" i="13"/>
  <c r="V614" i="13" s="1"/>
  <c r="R614" i="13"/>
  <c r="Q614" i="13"/>
  <c r="P614" i="13"/>
  <c r="O614" i="13"/>
  <c r="T2327" i="13"/>
  <c r="U2327" i="13" s="1"/>
  <c r="S2327" i="13"/>
  <c r="V2327" i="13" s="1"/>
  <c r="R2327" i="13"/>
  <c r="Q2327" i="13"/>
  <c r="P2327" i="13"/>
  <c r="O2327" i="13"/>
  <c r="T1367" i="13"/>
  <c r="U1367" i="13" s="1"/>
  <c r="S1367" i="13"/>
  <c r="V1367" i="13" s="1"/>
  <c r="R1367" i="13"/>
  <c r="Q1367" i="13"/>
  <c r="P1367" i="13"/>
  <c r="O1367" i="13"/>
  <c r="T1829" i="13"/>
  <c r="U1829" i="13" s="1"/>
  <c r="S1829" i="13"/>
  <c r="V1829" i="13" s="1"/>
  <c r="R1829" i="13"/>
  <c r="Q1829" i="13"/>
  <c r="P1829" i="13"/>
  <c r="O1829" i="13"/>
  <c r="T2326" i="13"/>
  <c r="U2326" i="13" s="1"/>
  <c r="S2326" i="13"/>
  <c r="V2326" i="13" s="1"/>
  <c r="R2326" i="13"/>
  <c r="Q2326" i="13"/>
  <c r="P2326" i="13"/>
  <c r="O2326" i="13"/>
  <c r="T1366" i="13"/>
  <c r="U1366" i="13" s="1"/>
  <c r="S1366" i="13"/>
  <c r="V1366" i="13" s="1"/>
  <c r="R1366" i="13"/>
  <c r="Q1366" i="13"/>
  <c r="P1366" i="13"/>
  <c r="O1366" i="13"/>
  <c r="T2826" i="13"/>
  <c r="U2826" i="13" s="1"/>
  <c r="S2826" i="13"/>
  <c r="V2826" i="13" s="1"/>
  <c r="R2826" i="13"/>
  <c r="Q2826" i="13"/>
  <c r="P2826" i="13"/>
  <c r="O2826" i="13"/>
  <c r="T1079" i="13"/>
  <c r="U1079" i="13" s="1"/>
  <c r="S1079" i="13"/>
  <c r="V1079" i="13" s="1"/>
  <c r="R1079" i="13"/>
  <c r="Q1079" i="13"/>
  <c r="P1079" i="13"/>
  <c r="O1079" i="13"/>
  <c r="T3719" i="13"/>
  <c r="U3719" i="13" s="1"/>
  <c r="S3719" i="13"/>
  <c r="V3719" i="13" s="1"/>
  <c r="R3719" i="13"/>
  <c r="Q3719" i="13"/>
  <c r="P3719" i="13"/>
  <c r="O3719" i="13"/>
  <c r="T2825" i="13"/>
  <c r="U2825" i="13" s="1"/>
  <c r="S2825" i="13"/>
  <c r="V2825" i="13" s="1"/>
  <c r="R2825" i="13"/>
  <c r="Q2825" i="13"/>
  <c r="P2825" i="13"/>
  <c r="O2825" i="13"/>
  <c r="T3275" i="13"/>
  <c r="U3275" i="13" s="1"/>
  <c r="S3275" i="13"/>
  <c r="V3275" i="13" s="1"/>
  <c r="R3275" i="13"/>
  <c r="Q3275" i="13"/>
  <c r="P3275" i="13"/>
  <c r="O3275" i="13"/>
  <c r="T3718" i="13"/>
  <c r="U3718" i="13" s="1"/>
  <c r="S3718" i="13"/>
  <c r="V3718" i="13" s="1"/>
  <c r="R3718" i="13"/>
  <c r="Q3718" i="13"/>
  <c r="P3718" i="13"/>
  <c r="O3718" i="13"/>
  <c r="T882" i="13"/>
  <c r="U882" i="13" s="1"/>
  <c r="S882" i="13"/>
  <c r="V882" i="13" s="1"/>
  <c r="R882" i="13"/>
  <c r="Q882" i="13"/>
  <c r="P882" i="13"/>
  <c r="O882" i="13"/>
  <c r="T1828" i="13"/>
  <c r="U1828" i="13" s="1"/>
  <c r="S1828" i="13"/>
  <c r="V1828" i="13" s="1"/>
  <c r="R1828" i="13"/>
  <c r="Q1828" i="13"/>
  <c r="P1828" i="13"/>
  <c r="O1828" i="13"/>
  <c r="T2279" i="13"/>
  <c r="U2279" i="13" s="1"/>
  <c r="S2279" i="13"/>
  <c r="V2279" i="13" s="1"/>
  <c r="R2279" i="13"/>
  <c r="Q2279" i="13"/>
  <c r="P2279" i="13"/>
  <c r="O2279" i="13"/>
  <c r="T2453" i="13"/>
  <c r="U2453" i="13" s="1"/>
  <c r="S2453" i="13"/>
  <c r="V2453" i="13" s="1"/>
  <c r="R2453" i="13"/>
  <c r="Q2453" i="13"/>
  <c r="P2453" i="13"/>
  <c r="O2453" i="13"/>
  <c r="T3717" i="13"/>
  <c r="U3717" i="13" s="1"/>
  <c r="S3717" i="13"/>
  <c r="V3717" i="13" s="1"/>
  <c r="R3717" i="13"/>
  <c r="Q3717" i="13"/>
  <c r="P3717" i="13"/>
  <c r="O3717" i="13"/>
  <c r="T3855" i="13"/>
  <c r="U3855" i="13" s="1"/>
  <c r="S3855" i="13"/>
  <c r="V3855" i="13" s="1"/>
  <c r="R3855" i="13"/>
  <c r="Q3855" i="13"/>
  <c r="P3855" i="13"/>
  <c r="O3855" i="13"/>
  <c r="T3744" i="13"/>
  <c r="U3744" i="13" s="1"/>
  <c r="S3744" i="13"/>
  <c r="V3744" i="13" s="1"/>
  <c r="R3744" i="13"/>
  <c r="Q3744" i="13"/>
  <c r="P3744" i="13"/>
  <c r="O3744" i="13"/>
  <c r="T4106" i="13"/>
  <c r="U4106" i="13" s="1"/>
  <c r="S4106" i="13"/>
  <c r="V4106" i="13" s="1"/>
  <c r="R4106" i="13"/>
  <c r="Q4106" i="13"/>
  <c r="P4106" i="13"/>
  <c r="O4106" i="13"/>
  <c r="T3513" i="13"/>
  <c r="U3513" i="13" s="1"/>
  <c r="S3513" i="13"/>
  <c r="V3513" i="13" s="1"/>
  <c r="R3513" i="13"/>
  <c r="Q3513" i="13"/>
  <c r="P3513" i="13"/>
  <c r="O3513" i="13"/>
  <c r="T2595" i="13"/>
  <c r="U2595" i="13" s="1"/>
  <c r="S2595" i="13"/>
  <c r="V2595" i="13" s="1"/>
  <c r="R2595" i="13"/>
  <c r="Q2595" i="13"/>
  <c r="P2595" i="13"/>
  <c r="O2595" i="13"/>
  <c r="T3512" i="13"/>
  <c r="U3512" i="13" s="1"/>
  <c r="S3512" i="13"/>
  <c r="V3512" i="13" s="1"/>
  <c r="R3512" i="13"/>
  <c r="Q3512" i="13"/>
  <c r="P3512" i="13"/>
  <c r="O3512" i="13"/>
  <c r="T2947" i="13"/>
  <c r="U2947" i="13" s="1"/>
  <c r="S2947" i="13"/>
  <c r="V2947" i="13" s="1"/>
  <c r="R2947" i="13"/>
  <c r="Q2947" i="13"/>
  <c r="P2947" i="13"/>
  <c r="O2947" i="13"/>
  <c r="T3854" i="13"/>
  <c r="U3854" i="13" s="1"/>
  <c r="S3854" i="13"/>
  <c r="V3854" i="13" s="1"/>
  <c r="R3854" i="13"/>
  <c r="Q3854" i="13"/>
  <c r="P3854" i="13"/>
  <c r="O3854" i="13"/>
  <c r="T969" i="13"/>
  <c r="U969" i="13" s="1"/>
  <c r="S969" i="13"/>
  <c r="V969" i="13" s="1"/>
  <c r="R969" i="13"/>
  <c r="Q969" i="13"/>
  <c r="P969" i="13"/>
  <c r="O969" i="13"/>
  <c r="T1078" i="13"/>
  <c r="U1078" i="13" s="1"/>
  <c r="S1078" i="13"/>
  <c r="V1078" i="13" s="1"/>
  <c r="R1078" i="13"/>
  <c r="Q1078" i="13"/>
  <c r="P1078" i="13"/>
  <c r="O1078" i="13"/>
  <c r="T881" i="13"/>
  <c r="U881" i="13" s="1"/>
  <c r="S881" i="13"/>
  <c r="V881" i="13" s="1"/>
  <c r="R881" i="13"/>
  <c r="Q881" i="13"/>
  <c r="P881" i="13"/>
  <c r="O881" i="13"/>
  <c r="T1739" i="13"/>
  <c r="U1739" i="13" s="1"/>
  <c r="S1739" i="13"/>
  <c r="V1739" i="13" s="1"/>
  <c r="R1739" i="13"/>
  <c r="Q1739" i="13"/>
  <c r="P1739" i="13"/>
  <c r="O1739" i="13"/>
  <c r="T1231" i="13"/>
  <c r="U1231" i="13" s="1"/>
  <c r="S1231" i="13"/>
  <c r="V1231" i="13" s="1"/>
  <c r="R1231" i="13"/>
  <c r="Q1231" i="13"/>
  <c r="P1231" i="13"/>
  <c r="O1231" i="13"/>
  <c r="T1230" i="13"/>
  <c r="U1230" i="13" s="1"/>
  <c r="S1230" i="13"/>
  <c r="V1230" i="13" s="1"/>
  <c r="R1230" i="13"/>
  <c r="Q1230" i="13"/>
  <c r="P1230" i="13"/>
  <c r="O1230" i="13"/>
  <c r="T2325" i="13"/>
  <c r="U2325" i="13" s="1"/>
  <c r="S2325" i="13"/>
  <c r="V2325" i="13" s="1"/>
  <c r="R2325" i="13"/>
  <c r="Q2325" i="13"/>
  <c r="P2325" i="13"/>
  <c r="O2325" i="13"/>
  <c r="T1691" i="13"/>
  <c r="U1691" i="13" s="1"/>
  <c r="S1691" i="13"/>
  <c r="V1691" i="13" s="1"/>
  <c r="R1691" i="13"/>
  <c r="Q1691" i="13"/>
  <c r="P1691" i="13"/>
  <c r="O1691" i="13"/>
  <c r="T467" i="13"/>
  <c r="U467" i="13" s="1"/>
  <c r="S467" i="13"/>
  <c r="V467" i="13" s="1"/>
  <c r="R467" i="13"/>
  <c r="Q467" i="13"/>
  <c r="P467" i="13"/>
  <c r="O467" i="13"/>
  <c r="T2047" i="13"/>
  <c r="U2047" i="13" s="1"/>
  <c r="S2047" i="13"/>
  <c r="V2047" i="13" s="1"/>
  <c r="R2047" i="13"/>
  <c r="Q2047" i="13"/>
  <c r="P2047" i="13"/>
  <c r="O2047" i="13"/>
  <c r="T2942" i="13"/>
  <c r="U2942" i="13" s="1"/>
  <c r="S2942" i="13"/>
  <c r="V2942" i="13" s="1"/>
  <c r="R2942" i="13"/>
  <c r="Q2942" i="13"/>
  <c r="P2942" i="13"/>
  <c r="O2942" i="13"/>
  <c r="T547" i="13"/>
  <c r="U547" i="13" s="1"/>
  <c r="S547" i="13"/>
  <c r="V547" i="13" s="1"/>
  <c r="R547" i="13"/>
  <c r="Q547" i="13"/>
  <c r="P547" i="13"/>
  <c r="O547" i="13"/>
  <c r="T946" i="13"/>
  <c r="U946" i="13" s="1"/>
  <c r="S946" i="13"/>
  <c r="V946" i="13" s="1"/>
  <c r="R946" i="13"/>
  <c r="Q946" i="13"/>
  <c r="P946" i="13"/>
  <c r="O946" i="13"/>
  <c r="T2594" i="13"/>
  <c r="U2594" i="13" s="1"/>
  <c r="S2594" i="13"/>
  <c r="V2594" i="13" s="1"/>
  <c r="R2594" i="13"/>
  <c r="Q2594" i="13"/>
  <c r="P2594" i="13"/>
  <c r="O2594" i="13"/>
  <c r="T2452" i="13"/>
  <c r="U2452" i="13" s="1"/>
  <c r="S2452" i="13"/>
  <c r="V2452" i="13" s="1"/>
  <c r="R2452" i="13"/>
  <c r="Q2452" i="13"/>
  <c r="P2452" i="13"/>
  <c r="O2452" i="13"/>
  <c r="T802" i="13"/>
  <c r="U802" i="13" s="1"/>
  <c r="S802" i="13"/>
  <c r="V802" i="13" s="1"/>
  <c r="R802" i="13"/>
  <c r="Q802" i="13"/>
  <c r="P802" i="13"/>
  <c r="O802" i="13"/>
  <c r="T2775" i="13"/>
  <c r="U2775" i="13" s="1"/>
  <c r="S2775" i="13"/>
  <c r="V2775" i="13" s="1"/>
  <c r="R2775" i="13"/>
  <c r="Q2775" i="13"/>
  <c r="P2775" i="13"/>
  <c r="O2775" i="13"/>
  <c r="T2593" i="13"/>
  <c r="U2593" i="13" s="1"/>
  <c r="S2593" i="13"/>
  <c r="V2593" i="13" s="1"/>
  <c r="R2593" i="13"/>
  <c r="Q2593" i="13"/>
  <c r="P2593" i="13"/>
  <c r="O2593" i="13"/>
  <c r="T958" i="13"/>
  <c r="U958" i="13" s="1"/>
  <c r="S958" i="13"/>
  <c r="V958" i="13" s="1"/>
  <c r="R958" i="13"/>
  <c r="Q958" i="13"/>
  <c r="P958" i="13"/>
  <c r="O958" i="13"/>
  <c r="T474" i="13"/>
  <c r="U474" i="13" s="1"/>
  <c r="S474" i="13"/>
  <c r="V474" i="13" s="1"/>
  <c r="R474" i="13"/>
  <c r="Q474" i="13"/>
  <c r="P474" i="13"/>
  <c r="O474" i="13"/>
  <c r="T525" i="13"/>
  <c r="U525" i="13" s="1"/>
  <c r="S525" i="13"/>
  <c r="V525" i="13" s="1"/>
  <c r="R525" i="13"/>
  <c r="Q525" i="13"/>
  <c r="P525" i="13"/>
  <c r="O525" i="13"/>
  <c r="T968" i="13"/>
  <c r="U968" i="13" s="1"/>
  <c r="S968" i="13"/>
  <c r="V968" i="13" s="1"/>
  <c r="R968" i="13"/>
  <c r="Q968" i="13"/>
  <c r="P968" i="13"/>
  <c r="O968" i="13"/>
  <c r="T1539" i="13"/>
  <c r="U1539" i="13" s="1"/>
  <c r="S1539" i="13"/>
  <c r="V1539" i="13" s="1"/>
  <c r="R1539" i="13"/>
  <c r="Q1539" i="13"/>
  <c r="P1539" i="13"/>
  <c r="O1539" i="13"/>
  <c r="T1077" i="13"/>
  <c r="U1077" i="13" s="1"/>
  <c r="S1077" i="13"/>
  <c r="V1077" i="13" s="1"/>
  <c r="R1077" i="13"/>
  <c r="Q1077" i="13"/>
  <c r="P1077" i="13"/>
  <c r="O1077" i="13"/>
  <c r="T1076" i="13"/>
  <c r="U1076" i="13" s="1"/>
  <c r="S1076" i="13"/>
  <c r="V1076" i="13" s="1"/>
  <c r="R1076" i="13"/>
  <c r="Q1076" i="13"/>
  <c r="P1076" i="13"/>
  <c r="O1076" i="13"/>
  <c r="T996" i="13"/>
  <c r="U996" i="13" s="1"/>
  <c r="S996" i="13"/>
  <c r="V996" i="13" s="1"/>
  <c r="R996" i="13"/>
  <c r="Q996" i="13"/>
  <c r="P996" i="13"/>
  <c r="O996" i="13"/>
  <c r="T61" i="13"/>
  <c r="U61" i="13" s="1"/>
  <c r="S61" i="13"/>
  <c r="V61" i="13" s="1"/>
  <c r="R61" i="13"/>
  <c r="Q61" i="13"/>
  <c r="P61" i="13"/>
  <c r="O61" i="13"/>
  <c r="T732" i="13"/>
  <c r="U732" i="13" s="1"/>
  <c r="S732" i="13"/>
  <c r="V732" i="13" s="1"/>
  <c r="R732" i="13"/>
  <c r="Q732" i="13"/>
  <c r="P732" i="13"/>
  <c r="O732" i="13"/>
  <c r="T1605" i="13"/>
  <c r="U1605" i="13" s="1"/>
  <c r="S1605" i="13"/>
  <c r="V1605" i="13" s="1"/>
  <c r="R1605" i="13"/>
  <c r="Q1605" i="13"/>
  <c r="P1605" i="13"/>
  <c r="O1605" i="13"/>
  <c r="T2451" i="13"/>
  <c r="U2451" i="13" s="1"/>
  <c r="S2451" i="13"/>
  <c r="V2451" i="13" s="1"/>
  <c r="R2451" i="13"/>
  <c r="Q2451" i="13"/>
  <c r="P2451" i="13"/>
  <c r="O2451" i="13"/>
  <c r="T1161" i="13"/>
  <c r="U1161" i="13" s="1"/>
  <c r="S1161" i="13"/>
  <c r="V1161" i="13" s="1"/>
  <c r="R1161" i="13"/>
  <c r="Q1161" i="13"/>
  <c r="P1161" i="13"/>
  <c r="O1161" i="13"/>
  <c r="T1009" i="13"/>
  <c r="U1009" i="13" s="1"/>
  <c r="S1009" i="13"/>
  <c r="V1009" i="13" s="1"/>
  <c r="R1009" i="13"/>
  <c r="Q1009" i="13"/>
  <c r="P1009" i="13"/>
  <c r="O1009" i="13"/>
  <c r="T986" i="13"/>
  <c r="U986" i="13" s="1"/>
  <c r="S986" i="13"/>
  <c r="V986" i="13" s="1"/>
  <c r="R986" i="13"/>
  <c r="Q986" i="13"/>
  <c r="P986" i="13"/>
  <c r="O986" i="13"/>
  <c r="T957" i="13"/>
  <c r="U957" i="13" s="1"/>
  <c r="S957" i="13"/>
  <c r="V957" i="13" s="1"/>
  <c r="R957" i="13"/>
  <c r="Q957" i="13"/>
  <c r="P957" i="13"/>
  <c r="O957" i="13"/>
  <c r="T3417" i="13"/>
  <c r="U3417" i="13" s="1"/>
  <c r="S3417" i="13"/>
  <c r="V3417" i="13" s="1"/>
  <c r="R3417" i="13"/>
  <c r="Q3417" i="13"/>
  <c r="P3417" i="13"/>
  <c r="O3417" i="13"/>
  <c r="T3274" i="13"/>
  <c r="U3274" i="13" s="1"/>
  <c r="S3274" i="13"/>
  <c r="V3274" i="13" s="1"/>
  <c r="R3274" i="13"/>
  <c r="Q3274" i="13"/>
  <c r="P3274" i="13"/>
  <c r="O3274" i="13"/>
  <c r="T1008" i="13"/>
  <c r="U1008" i="13" s="1"/>
  <c r="S1008" i="13"/>
  <c r="V1008" i="13" s="1"/>
  <c r="R1008" i="13"/>
  <c r="Q1008" i="13"/>
  <c r="P1008" i="13"/>
  <c r="O1008" i="13"/>
  <c r="T1781" i="13"/>
  <c r="U1781" i="13" s="1"/>
  <c r="S1781" i="13"/>
  <c r="V1781" i="13" s="1"/>
  <c r="R1781" i="13"/>
  <c r="Q1781" i="13"/>
  <c r="P1781" i="13"/>
  <c r="O1781" i="13"/>
  <c r="T2409" i="13"/>
  <c r="U2409" i="13" s="1"/>
  <c r="S2409" i="13"/>
  <c r="V2409" i="13" s="1"/>
  <c r="R2409" i="13"/>
  <c r="Q2409" i="13"/>
  <c r="P2409" i="13"/>
  <c r="O2409" i="13"/>
  <c r="T816" i="13"/>
  <c r="U816" i="13" s="1"/>
  <c r="S816" i="13"/>
  <c r="V816" i="13" s="1"/>
  <c r="R816" i="13"/>
  <c r="Q816" i="13"/>
  <c r="P816" i="13"/>
  <c r="O816" i="13"/>
  <c r="T339" i="13"/>
  <c r="U339" i="13" s="1"/>
  <c r="S339" i="13"/>
  <c r="V339" i="13" s="1"/>
  <c r="R339" i="13"/>
  <c r="Q339" i="13"/>
  <c r="P339" i="13"/>
  <c r="O339" i="13"/>
  <c r="T2753" i="13"/>
  <c r="U2753" i="13" s="1"/>
  <c r="S2753" i="13"/>
  <c r="V2753" i="13" s="1"/>
  <c r="R2753" i="13"/>
  <c r="Q2753" i="13"/>
  <c r="P2753" i="13"/>
  <c r="O2753" i="13"/>
  <c r="T3028" i="13"/>
  <c r="U3028" i="13" s="1"/>
  <c r="S3028" i="13"/>
  <c r="V3028" i="13" s="1"/>
  <c r="R3028" i="13"/>
  <c r="Q3028" i="13"/>
  <c r="P3028" i="13"/>
  <c r="O3028" i="13"/>
  <c r="T2592" i="13"/>
  <c r="U2592" i="13" s="1"/>
  <c r="S2592" i="13"/>
  <c r="V2592" i="13" s="1"/>
  <c r="R2592" i="13"/>
  <c r="Q2592" i="13"/>
  <c r="P2592" i="13"/>
  <c r="O2592" i="13"/>
  <c r="T1075" i="13"/>
  <c r="U1075" i="13" s="1"/>
  <c r="S1075" i="13"/>
  <c r="V1075" i="13" s="1"/>
  <c r="R1075" i="13"/>
  <c r="Q1075" i="13"/>
  <c r="P1075" i="13"/>
  <c r="O1075" i="13"/>
  <c r="T3273" i="13"/>
  <c r="U3273" i="13" s="1"/>
  <c r="S3273" i="13"/>
  <c r="V3273" i="13" s="1"/>
  <c r="R3273" i="13"/>
  <c r="Q3273" i="13"/>
  <c r="P3273" i="13"/>
  <c r="O3273" i="13"/>
  <c r="T3027" i="13"/>
  <c r="U3027" i="13" s="1"/>
  <c r="S3027" i="13"/>
  <c r="V3027" i="13" s="1"/>
  <c r="R3027" i="13"/>
  <c r="Q3027" i="13"/>
  <c r="P3027" i="13"/>
  <c r="O3027" i="13"/>
  <c r="T2046" i="13"/>
  <c r="U2046" i="13" s="1"/>
  <c r="S2046" i="13"/>
  <c r="V2046" i="13" s="1"/>
  <c r="R2046" i="13"/>
  <c r="Q2046" i="13"/>
  <c r="P2046" i="13"/>
  <c r="O2046" i="13"/>
  <c r="T2937" i="13"/>
  <c r="U2937" i="13" s="1"/>
  <c r="S2937" i="13"/>
  <c r="V2937" i="13" s="1"/>
  <c r="R2937" i="13"/>
  <c r="Q2937" i="13"/>
  <c r="P2937" i="13"/>
  <c r="O2937" i="13"/>
  <c r="T2324" i="13"/>
  <c r="U2324" i="13" s="1"/>
  <c r="S2324" i="13"/>
  <c r="V2324" i="13" s="1"/>
  <c r="R2324" i="13"/>
  <c r="Q2324" i="13"/>
  <c r="P2324" i="13"/>
  <c r="O2324" i="13"/>
  <c r="T3416" i="13"/>
  <c r="U3416" i="13" s="1"/>
  <c r="S3416" i="13"/>
  <c r="V3416" i="13" s="1"/>
  <c r="R3416" i="13"/>
  <c r="Q3416" i="13"/>
  <c r="P3416" i="13"/>
  <c r="O3416" i="13"/>
  <c r="T2742" i="13"/>
  <c r="U2742" i="13" s="1"/>
  <c r="S2742" i="13"/>
  <c r="V2742" i="13" s="1"/>
  <c r="R2742" i="13"/>
  <c r="Q2742" i="13"/>
  <c r="P2742" i="13"/>
  <c r="O2742" i="13"/>
  <c r="T2045" i="13"/>
  <c r="U2045" i="13" s="1"/>
  <c r="S2045" i="13"/>
  <c r="V2045" i="13" s="1"/>
  <c r="R2045" i="13"/>
  <c r="Q2045" i="13"/>
  <c r="P2045" i="13"/>
  <c r="O2045" i="13"/>
  <c r="T1074" i="13"/>
  <c r="U1074" i="13" s="1"/>
  <c r="S1074" i="13"/>
  <c r="V1074" i="13" s="1"/>
  <c r="R1074" i="13"/>
  <c r="Q1074" i="13"/>
  <c r="P1074" i="13"/>
  <c r="O1074" i="13"/>
  <c r="T1365" i="13"/>
  <c r="U1365" i="13" s="1"/>
  <c r="S1365" i="13"/>
  <c r="V1365" i="13" s="1"/>
  <c r="R1365" i="13"/>
  <c r="Q1365" i="13"/>
  <c r="P1365" i="13"/>
  <c r="O1365" i="13"/>
  <c r="T880" i="13"/>
  <c r="U880" i="13" s="1"/>
  <c r="S880" i="13"/>
  <c r="V880" i="13" s="1"/>
  <c r="R880" i="13"/>
  <c r="Q880" i="13"/>
  <c r="P880" i="13"/>
  <c r="O880" i="13"/>
  <c r="T1768" i="13"/>
  <c r="U1768" i="13" s="1"/>
  <c r="S1768" i="13"/>
  <c r="V1768" i="13" s="1"/>
  <c r="R1768" i="13"/>
  <c r="Q1768" i="13"/>
  <c r="P1768" i="13"/>
  <c r="O1768" i="13"/>
  <c r="T3026" i="13"/>
  <c r="U3026" i="13" s="1"/>
  <c r="S3026" i="13"/>
  <c r="V3026" i="13" s="1"/>
  <c r="R3026" i="13"/>
  <c r="Q3026" i="13"/>
  <c r="P3026" i="13"/>
  <c r="O3026" i="13"/>
  <c r="T1738" i="13"/>
  <c r="U1738" i="13" s="1"/>
  <c r="S1738" i="13"/>
  <c r="V1738" i="13" s="1"/>
  <c r="R1738" i="13"/>
  <c r="Q1738" i="13"/>
  <c r="P1738" i="13"/>
  <c r="O1738" i="13"/>
  <c r="T2044" i="13"/>
  <c r="U2044" i="13" s="1"/>
  <c r="S2044" i="13"/>
  <c r="V2044" i="13" s="1"/>
  <c r="R2044" i="13"/>
  <c r="Q2044" i="13"/>
  <c r="P2044" i="13"/>
  <c r="O2044" i="13"/>
  <c r="T2043" i="13"/>
  <c r="U2043" i="13" s="1"/>
  <c r="S2043" i="13"/>
  <c r="V2043" i="13" s="1"/>
  <c r="R2043" i="13"/>
  <c r="Q2043" i="13"/>
  <c r="P2043" i="13"/>
  <c r="O2043" i="13"/>
  <c r="T399" i="13"/>
  <c r="U399" i="13" s="1"/>
  <c r="S399" i="13"/>
  <c r="V399" i="13" s="1"/>
  <c r="R399" i="13"/>
  <c r="Q399" i="13"/>
  <c r="P399" i="13"/>
  <c r="O399" i="13"/>
  <c r="T3227" i="13"/>
  <c r="U3227" i="13" s="1"/>
  <c r="S3227" i="13"/>
  <c r="V3227" i="13" s="1"/>
  <c r="R3227" i="13"/>
  <c r="Q3227" i="13"/>
  <c r="P3227" i="13"/>
  <c r="O3227" i="13"/>
  <c r="T398" i="13"/>
  <c r="U398" i="13" s="1"/>
  <c r="S398" i="13"/>
  <c r="V398" i="13" s="1"/>
  <c r="R398" i="13"/>
  <c r="Q398" i="13"/>
  <c r="P398" i="13"/>
  <c r="O398" i="13"/>
  <c r="T613" i="13"/>
  <c r="U613" i="13" s="1"/>
  <c r="S613" i="13"/>
  <c r="V613" i="13" s="1"/>
  <c r="R613" i="13"/>
  <c r="Q613" i="13"/>
  <c r="P613" i="13"/>
  <c r="O613" i="13"/>
  <c r="T1827" i="13"/>
  <c r="U1827" i="13" s="1"/>
  <c r="S1827" i="13"/>
  <c r="V1827" i="13" s="1"/>
  <c r="R1827" i="13"/>
  <c r="Q1827" i="13"/>
  <c r="P1827" i="13"/>
  <c r="O1827" i="13"/>
  <c r="T1073" i="13"/>
  <c r="U1073" i="13" s="1"/>
  <c r="S1073" i="13"/>
  <c r="V1073" i="13" s="1"/>
  <c r="R1073" i="13"/>
  <c r="Q1073" i="13"/>
  <c r="P1073" i="13"/>
  <c r="O1073" i="13"/>
  <c r="T2591" i="13"/>
  <c r="U2591" i="13" s="1"/>
  <c r="S2591" i="13"/>
  <c r="V2591" i="13" s="1"/>
  <c r="R2591" i="13"/>
  <c r="Q2591" i="13"/>
  <c r="P2591" i="13"/>
  <c r="O2591" i="13"/>
  <c r="T3272" i="13"/>
  <c r="U3272" i="13" s="1"/>
  <c r="S3272" i="13"/>
  <c r="V3272" i="13" s="1"/>
  <c r="R3272" i="13"/>
  <c r="Q3272" i="13"/>
  <c r="P3272" i="13"/>
  <c r="O3272" i="13"/>
  <c r="T731" i="13"/>
  <c r="U731" i="13" s="1"/>
  <c r="S731" i="13"/>
  <c r="V731" i="13" s="1"/>
  <c r="R731" i="13"/>
  <c r="Q731" i="13"/>
  <c r="P731" i="13"/>
  <c r="O731" i="13"/>
  <c r="T580" i="13"/>
  <c r="U580" i="13" s="1"/>
  <c r="S580" i="13"/>
  <c r="V580" i="13" s="1"/>
  <c r="R580" i="13"/>
  <c r="Q580" i="13"/>
  <c r="P580" i="13"/>
  <c r="O580" i="13"/>
  <c r="T3271" i="13"/>
  <c r="U3271" i="13" s="1"/>
  <c r="S3271" i="13"/>
  <c r="V3271" i="13" s="1"/>
  <c r="R3271" i="13"/>
  <c r="Q3271" i="13"/>
  <c r="P3271" i="13"/>
  <c r="O3271" i="13"/>
  <c r="T472" i="13"/>
  <c r="U472" i="13" s="1"/>
  <c r="S472" i="13"/>
  <c r="V472" i="13" s="1"/>
  <c r="R472" i="13"/>
  <c r="Q472" i="13"/>
  <c r="P472" i="13"/>
  <c r="O472" i="13"/>
  <c r="T1519" i="13"/>
  <c r="U1519" i="13" s="1"/>
  <c r="S1519" i="13"/>
  <c r="V1519" i="13" s="1"/>
  <c r="R1519" i="13"/>
  <c r="Q1519" i="13"/>
  <c r="P1519" i="13"/>
  <c r="O1519" i="13"/>
  <c r="T496" i="13"/>
  <c r="U496" i="13" s="1"/>
  <c r="S496" i="13"/>
  <c r="V496" i="13" s="1"/>
  <c r="R496" i="13"/>
  <c r="Q496" i="13"/>
  <c r="P496" i="13"/>
  <c r="O496" i="13"/>
  <c r="T1007" i="13"/>
  <c r="U1007" i="13" s="1"/>
  <c r="S1007" i="13"/>
  <c r="V1007" i="13" s="1"/>
  <c r="R1007" i="13"/>
  <c r="Q1007" i="13"/>
  <c r="P1007" i="13"/>
  <c r="O1007" i="13"/>
  <c r="T612" i="13"/>
  <c r="U612" i="13" s="1"/>
  <c r="S612" i="13"/>
  <c r="V612" i="13" s="1"/>
  <c r="R612" i="13"/>
  <c r="Q612" i="13"/>
  <c r="P612" i="13"/>
  <c r="O612" i="13"/>
  <c r="T2042" i="13"/>
  <c r="U2042" i="13" s="1"/>
  <c r="S2042" i="13"/>
  <c r="V2042" i="13" s="1"/>
  <c r="R2042" i="13"/>
  <c r="Q2042" i="13"/>
  <c r="P2042" i="13"/>
  <c r="O2042" i="13"/>
  <c r="T3783" i="13"/>
  <c r="U3783" i="13" s="1"/>
  <c r="S3783" i="13"/>
  <c r="V3783" i="13" s="1"/>
  <c r="R3783" i="13"/>
  <c r="Q3783" i="13"/>
  <c r="P3783" i="13"/>
  <c r="O3783" i="13"/>
  <c r="T2323" i="13"/>
  <c r="U2323" i="13" s="1"/>
  <c r="S2323" i="13"/>
  <c r="V2323" i="13" s="1"/>
  <c r="R2323" i="13"/>
  <c r="Q2323" i="13"/>
  <c r="P2323" i="13"/>
  <c r="O2323" i="13"/>
  <c r="T1072" i="13"/>
  <c r="U1072" i="13" s="1"/>
  <c r="S1072" i="13"/>
  <c r="V1072" i="13" s="1"/>
  <c r="R1072" i="13"/>
  <c r="Q1072" i="13"/>
  <c r="P1072" i="13"/>
  <c r="O1072" i="13"/>
  <c r="T4" i="13"/>
  <c r="U4" i="13" s="1"/>
  <c r="S4" i="13"/>
  <c r="V4" i="13" s="1"/>
  <c r="R4" i="13"/>
  <c r="Q4" i="13"/>
  <c r="P4" i="13"/>
  <c r="O4" i="13"/>
  <c r="T526" i="13"/>
  <c r="U526" i="13" s="1"/>
  <c r="S526" i="13"/>
  <c r="V526" i="13" s="1"/>
  <c r="R526" i="13"/>
  <c r="Q526" i="13"/>
  <c r="P526" i="13"/>
  <c r="O526" i="13"/>
  <c r="T2041" i="13"/>
  <c r="U2041" i="13" s="1"/>
  <c r="S2041" i="13"/>
  <c r="V2041" i="13" s="1"/>
  <c r="R2041" i="13"/>
  <c r="Q2041" i="13"/>
  <c r="P2041" i="13"/>
  <c r="O2041" i="13"/>
  <c r="T1826" i="13"/>
  <c r="U1826" i="13" s="1"/>
  <c r="S1826" i="13"/>
  <c r="V1826" i="13" s="1"/>
  <c r="R1826" i="13"/>
  <c r="Q1826" i="13"/>
  <c r="P1826" i="13"/>
  <c r="O1826" i="13"/>
  <c r="T2040" i="13"/>
  <c r="U2040" i="13" s="1"/>
  <c r="S2040" i="13"/>
  <c r="V2040" i="13" s="1"/>
  <c r="R2040" i="13"/>
  <c r="Q2040" i="13"/>
  <c r="P2040" i="13"/>
  <c r="O2040" i="13"/>
  <c r="T1071" i="13"/>
  <c r="U1071" i="13" s="1"/>
  <c r="S1071" i="13"/>
  <c r="V1071" i="13" s="1"/>
  <c r="R1071" i="13"/>
  <c r="Q1071" i="13"/>
  <c r="P1071" i="13"/>
  <c r="O1071" i="13"/>
  <c r="T3208" i="13"/>
  <c r="U3208" i="13" s="1"/>
  <c r="S3208" i="13"/>
  <c r="V3208" i="13" s="1"/>
  <c r="R3208" i="13"/>
  <c r="Q3208" i="13"/>
  <c r="P3208" i="13"/>
  <c r="O3208" i="13"/>
  <c r="T730" i="13"/>
  <c r="U730" i="13" s="1"/>
  <c r="S730" i="13"/>
  <c r="V730" i="13" s="1"/>
  <c r="R730" i="13"/>
  <c r="Q730" i="13"/>
  <c r="P730" i="13"/>
  <c r="O730" i="13"/>
  <c r="T1160" i="13"/>
  <c r="U1160" i="13" s="1"/>
  <c r="S1160" i="13"/>
  <c r="V1160" i="13" s="1"/>
  <c r="R1160" i="13"/>
  <c r="Q1160" i="13"/>
  <c r="P1160" i="13"/>
  <c r="O1160" i="13"/>
  <c r="T951" i="13"/>
  <c r="U951" i="13" s="1"/>
  <c r="S951" i="13"/>
  <c r="V951" i="13" s="1"/>
  <c r="R951" i="13"/>
  <c r="Q951" i="13"/>
  <c r="P951" i="13"/>
  <c r="O951" i="13"/>
  <c r="T189" i="13"/>
  <c r="U189" i="13" s="1"/>
  <c r="S189" i="13"/>
  <c r="V189" i="13" s="1"/>
  <c r="R189" i="13"/>
  <c r="Q189" i="13"/>
  <c r="P189" i="13"/>
  <c r="O189" i="13"/>
  <c r="T1552" i="13"/>
  <c r="U1552" i="13" s="1"/>
  <c r="S1552" i="13"/>
  <c r="V1552" i="13" s="1"/>
  <c r="R1552" i="13"/>
  <c r="Q1552" i="13"/>
  <c r="P1552" i="13"/>
  <c r="O1552" i="13"/>
  <c r="T92" i="13"/>
  <c r="U92" i="13" s="1"/>
  <c r="S92" i="13"/>
  <c r="V92" i="13" s="1"/>
  <c r="R92" i="13"/>
  <c r="Q92" i="13"/>
  <c r="P92" i="13"/>
  <c r="O92" i="13"/>
  <c r="T40" i="13"/>
  <c r="U40" i="13" s="1"/>
  <c r="S40" i="13"/>
  <c r="V40" i="13" s="1"/>
  <c r="R40" i="13"/>
  <c r="Q40" i="13"/>
  <c r="P40" i="13"/>
  <c r="O40" i="13"/>
  <c r="T3664" i="13"/>
  <c r="U3664" i="13" s="1"/>
  <c r="S3664" i="13"/>
  <c r="V3664" i="13" s="1"/>
  <c r="R3664" i="13"/>
  <c r="Q3664" i="13"/>
  <c r="P3664" i="13"/>
  <c r="O3664" i="13"/>
  <c r="T133" i="13"/>
  <c r="U133" i="13" s="1"/>
  <c r="S133" i="13"/>
  <c r="V133" i="13" s="1"/>
  <c r="R133" i="13"/>
  <c r="Q133" i="13"/>
  <c r="P133" i="13"/>
  <c r="O133" i="13"/>
  <c r="T2231" i="13"/>
  <c r="U2231" i="13" s="1"/>
  <c r="S2231" i="13"/>
  <c r="V2231" i="13" s="1"/>
  <c r="R2231" i="13"/>
  <c r="Q2231" i="13"/>
  <c r="P2231" i="13"/>
  <c r="O2231" i="13"/>
  <c r="T1177" i="13"/>
  <c r="U1177" i="13" s="1"/>
  <c r="S1177" i="13"/>
  <c r="V1177" i="13" s="1"/>
  <c r="R1177" i="13"/>
  <c r="Q1177" i="13"/>
  <c r="P1177" i="13"/>
  <c r="O1177" i="13"/>
  <c r="T3270" i="13"/>
  <c r="U3270" i="13" s="1"/>
  <c r="S3270" i="13"/>
  <c r="V3270" i="13" s="1"/>
  <c r="R3270" i="13"/>
  <c r="Q3270" i="13"/>
  <c r="P3270" i="13"/>
  <c r="O3270" i="13"/>
  <c r="T99" i="13"/>
  <c r="U99" i="13" s="1"/>
  <c r="S99" i="13"/>
  <c r="V99" i="13" s="1"/>
  <c r="R99" i="13"/>
  <c r="Q99" i="13"/>
  <c r="P99" i="13"/>
  <c r="O99" i="13"/>
  <c r="T1176" i="13"/>
  <c r="U1176" i="13" s="1"/>
  <c r="S1176" i="13"/>
  <c r="V1176" i="13" s="1"/>
  <c r="R1176" i="13"/>
  <c r="Q1176" i="13"/>
  <c r="P1176" i="13"/>
  <c r="O1176" i="13"/>
  <c r="T2767" i="13"/>
  <c r="U2767" i="13" s="1"/>
  <c r="S2767" i="13"/>
  <c r="V2767" i="13" s="1"/>
  <c r="R2767" i="13"/>
  <c r="Q2767" i="13"/>
  <c r="P2767" i="13"/>
  <c r="O2767" i="13"/>
  <c r="T879" i="13"/>
  <c r="U879" i="13" s="1"/>
  <c r="S879" i="13"/>
  <c r="V879" i="13" s="1"/>
  <c r="R879" i="13"/>
  <c r="Q879" i="13"/>
  <c r="P879" i="13"/>
  <c r="O879" i="13"/>
  <c r="T2590" i="13"/>
  <c r="U2590" i="13" s="1"/>
  <c r="S2590" i="13"/>
  <c r="V2590" i="13" s="1"/>
  <c r="R2590" i="13"/>
  <c r="Q2590" i="13"/>
  <c r="P2590" i="13"/>
  <c r="O2590" i="13"/>
  <c r="T1364" i="13"/>
  <c r="U1364" i="13" s="1"/>
  <c r="S1364" i="13"/>
  <c r="V1364" i="13" s="1"/>
  <c r="R1364" i="13"/>
  <c r="Q1364" i="13"/>
  <c r="P1364" i="13"/>
  <c r="O1364" i="13"/>
  <c r="T1070" i="13"/>
  <c r="U1070" i="13" s="1"/>
  <c r="S1070" i="13"/>
  <c r="V1070" i="13" s="1"/>
  <c r="R1070" i="13"/>
  <c r="Q1070" i="13"/>
  <c r="P1070" i="13"/>
  <c r="O1070" i="13"/>
  <c r="T245" i="13"/>
  <c r="U245" i="13" s="1"/>
  <c r="S245" i="13"/>
  <c r="V245" i="13" s="1"/>
  <c r="R245" i="13"/>
  <c r="Q245" i="13"/>
  <c r="P245" i="13"/>
  <c r="O245" i="13"/>
  <c r="T1229" i="13"/>
  <c r="U1229" i="13" s="1"/>
  <c r="S1229" i="13"/>
  <c r="V1229" i="13" s="1"/>
  <c r="R1229" i="13"/>
  <c r="Q1229" i="13"/>
  <c r="P1229" i="13"/>
  <c r="O1229" i="13"/>
  <c r="T495" i="13"/>
  <c r="U495" i="13" s="1"/>
  <c r="S495" i="13"/>
  <c r="V495" i="13" s="1"/>
  <c r="R495" i="13"/>
  <c r="Q495" i="13"/>
  <c r="P495" i="13"/>
  <c r="O495" i="13"/>
  <c r="T995" i="13"/>
  <c r="U995" i="13" s="1"/>
  <c r="S995" i="13"/>
  <c r="V995" i="13" s="1"/>
  <c r="R995" i="13"/>
  <c r="Q995" i="13"/>
  <c r="P995" i="13"/>
  <c r="O995" i="13"/>
  <c r="T2039" i="13"/>
  <c r="U2039" i="13" s="1"/>
  <c r="S2039" i="13"/>
  <c r="V2039" i="13" s="1"/>
  <c r="R2039" i="13"/>
  <c r="Q2039" i="13"/>
  <c r="P2039" i="13"/>
  <c r="O2039" i="13"/>
  <c r="T1363" i="13"/>
  <c r="U1363" i="13" s="1"/>
  <c r="S1363" i="13"/>
  <c r="V1363" i="13" s="1"/>
  <c r="R1363" i="13"/>
  <c r="Q1363" i="13"/>
  <c r="P1363" i="13"/>
  <c r="O1363" i="13"/>
  <c r="T3511" i="13"/>
  <c r="U3511" i="13" s="1"/>
  <c r="S3511" i="13"/>
  <c r="V3511" i="13" s="1"/>
  <c r="R3511" i="13"/>
  <c r="Q3511" i="13"/>
  <c r="P3511" i="13"/>
  <c r="O3511" i="13"/>
  <c r="T2038" i="13"/>
  <c r="U2038" i="13" s="1"/>
  <c r="S2038" i="13"/>
  <c r="V2038" i="13" s="1"/>
  <c r="R2038" i="13"/>
  <c r="Q2038" i="13"/>
  <c r="P2038" i="13"/>
  <c r="O2038" i="13"/>
  <c r="T3510" i="13"/>
  <c r="U3510" i="13" s="1"/>
  <c r="S3510" i="13"/>
  <c r="V3510" i="13" s="1"/>
  <c r="R3510" i="13"/>
  <c r="Q3510" i="13"/>
  <c r="P3510" i="13"/>
  <c r="O3510" i="13"/>
  <c r="T1175" i="13"/>
  <c r="U1175" i="13" s="1"/>
  <c r="S1175" i="13"/>
  <c r="V1175" i="13" s="1"/>
  <c r="R1175" i="13"/>
  <c r="Q1175" i="13"/>
  <c r="P1175" i="13"/>
  <c r="O1175" i="13"/>
  <c r="T1690" i="13"/>
  <c r="U1690" i="13" s="1"/>
  <c r="S1690" i="13"/>
  <c r="V1690" i="13" s="1"/>
  <c r="R1690" i="13"/>
  <c r="Q1690" i="13"/>
  <c r="P1690" i="13"/>
  <c r="O1690" i="13"/>
  <c r="T611" i="13"/>
  <c r="U611" i="13" s="1"/>
  <c r="S611" i="13"/>
  <c r="V611" i="13" s="1"/>
  <c r="R611" i="13"/>
  <c r="Q611" i="13"/>
  <c r="P611" i="13"/>
  <c r="O611" i="13"/>
  <c r="T729" i="13"/>
  <c r="U729" i="13" s="1"/>
  <c r="S729" i="13"/>
  <c r="V729" i="13" s="1"/>
  <c r="R729" i="13"/>
  <c r="Q729" i="13"/>
  <c r="P729" i="13"/>
  <c r="O729" i="13"/>
  <c r="T91" i="13"/>
  <c r="U91" i="13" s="1"/>
  <c r="S91" i="13"/>
  <c r="V91" i="13" s="1"/>
  <c r="R91" i="13"/>
  <c r="Q91" i="13"/>
  <c r="P91" i="13"/>
  <c r="O91" i="13"/>
  <c r="T4078" i="13"/>
  <c r="U4078" i="13" s="1"/>
  <c r="S4078" i="13"/>
  <c r="V4078" i="13" s="1"/>
  <c r="R4078" i="13"/>
  <c r="Q4078" i="13"/>
  <c r="P4078" i="13"/>
  <c r="O4078" i="13"/>
  <c r="T1794" i="13"/>
  <c r="U1794" i="13" s="1"/>
  <c r="S1794" i="13"/>
  <c r="V1794" i="13" s="1"/>
  <c r="R1794" i="13"/>
  <c r="Q1794" i="13"/>
  <c r="P1794" i="13"/>
  <c r="O1794" i="13"/>
  <c r="T2589" i="13"/>
  <c r="U2589" i="13" s="1"/>
  <c r="S2589" i="13"/>
  <c r="V2589" i="13" s="1"/>
  <c r="R2589" i="13"/>
  <c r="Q2589" i="13"/>
  <c r="P2589" i="13"/>
  <c r="O2589" i="13"/>
  <c r="T2253" i="13"/>
  <c r="U2253" i="13" s="1"/>
  <c r="S2253" i="13"/>
  <c r="V2253" i="13" s="1"/>
  <c r="R2253" i="13"/>
  <c r="Q2253" i="13"/>
  <c r="P2253" i="13"/>
  <c r="O2253" i="13"/>
  <c r="T397" i="13"/>
  <c r="U397" i="13" s="1"/>
  <c r="S397" i="13"/>
  <c r="V397" i="13" s="1"/>
  <c r="R397" i="13"/>
  <c r="Q397" i="13"/>
  <c r="P397" i="13"/>
  <c r="O397" i="13"/>
  <c r="T2277" i="13"/>
  <c r="U2277" i="13" s="1"/>
  <c r="S2277" i="13"/>
  <c r="V2277" i="13" s="1"/>
  <c r="R2277" i="13"/>
  <c r="Q2277" i="13"/>
  <c r="P2277" i="13"/>
  <c r="O2277" i="13"/>
  <c r="T3853" i="13"/>
  <c r="U3853" i="13" s="1"/>
  <c r="S3853" i="13"/>
  <c r="V3853" i="13" s="1"/>
  <c r="R3853" i="13"/>
  <c r="Q3853" i="13"/>
  <c r="P3853" i="13"/>
  <c r="O3853" i="13"/>
  <c r="T3025" i="13"/>
  <c r="U3025" i="13" s="1"/>
  <c r="S3025" i="13"/>
  <c r="V3025" i="13" s="1"/>
  <c r="R3025" i="13"/>
  <c r="Q3025" i="13"/>
  <c r="P3025" i="13"/>
  <c r="O3025" i="13"/>
  <c r="T1737" i="13"/>
  <c r="U1737" i="13" s="1"/>
  <c r="S1737" i="13"/>
  <c r="V1737" i="13" s="1"/>
  <c r="R1737" i="13"/>
  <c r="Q1737" i="13"/>
  <c r="P1737" i="13"/>
  <c r="O1737" i="13"/>
  <c r="T2588" i="13"/>
  <c r="U2588" i="13" s="1"/>
  <c r="S2588" i="13"/>
  <c r="V2588" i="13" s="1"/>
  <c r="R2588" i="13"/>
  <c r="Q2588" i="13"/>
  <c r="P2588" i="13"/>
  <c r="O2588" i="13"/>
  <c r="T1825" i="13"/>
  <c r="U1825" i="13" s="1"/>
  <c r="S1825" i="13"/>
  <c r="V1825" i="13" s="1"/>
  <c r="R1825" i="13"/>
  <c r="Q1825" i="13"/>
  <c r="P1825" i="13"/>
  <c r="O1825" i="13"/>
  <c r="T2322" i="13"/>
  <c r="U2322" i="13" s="1"/>
  <c r="S2322" i="13"/>
  <c r="V2322" i="13" s="1"/>
  <c r="R2322" i="13"/>
  <c r="Q2322" i="13"/>
  <c r="P2322" i="13"/>
  <c r="O2322" i="13"/>
  <c r="T3509" i="13"/>
  <c r="U3509" i="13" s="1"/>
  <c r="S3509" i="13"/>
  <c r="V3509" i="13" s="1"/>
  <c r="R3509" i="13"/>
  <c r="Q3509" i="13"/>
  <c r="P3509" i="13"/>
  <c r="O3509" i="13"/>
  <c r="T2587" i="13"/>
  <c r="U2587" i="13" s="1"/>
  <c r="S2587" i="13"/>
  <c r="V2587" i="13" s="1"/>
  <c r="R2587" i="13"/>
  <c r="Q2587" i="13"/>
  <c r="P2587" i="13"/>
  <c r="O2587" i="13"/>
  <c r="T1228" i="13"/>
  <c r="U1228" i="13" s="1"/>
  <c r="S1228" i="13"/>
  <c r="V1228" i="13" s="1"/>
  <c r="R1228" i="13"/>
  <c r="Q1228" i="13"/>
  <c r="P1228" i="13"/>
  <c r="O1228" i="13"/>
  <c r="T728" i="13"/>
  <c r="U728" i="13" s="1"/>
  <c r="S728" i="13"/>
  <c r="V728" i="13" s="1"/>
  <c r="R728" i="13"/>
  <c r="Q728" i="13"/>
  <c r="P728" i="13"/>
  <c r="O728" i="13"/>
  <c r="T1151" i="13"/>
  <c r="U1151" i="13" s="1"/>
  <c r="S1151" i="13"/>
  <c r="V1151" i="13" s="1"/>
  <c r="R1151" i="13"/>
  <c r="Q1151" i="13"/>
  <c r="P1151" i="13"/>
  <c r="O1151" i="13"/>
  <c r="T2321" i="13"/>
  <c r="U2321" i="13" s="1"/>
  <c r="S2321" i="13"/>
  <c r="V2321" i="13" s="1"/>
  <c r="R2321" i="13"/>
  <c r="Q2321" i="13"/>
  <c r="P2321" i="13"/>
  <c r="O2321" i="13"/>
  <c r="T2824" i="13"/>
  <c r="U2824" i="13" s="1"/>
  <c r="S2824" i="13"/>
  <c r="V2824" i="13" s="1"/>
  <c r="R2824" i="13"/>
  <c r="Q2824" i="13"/>
  <c r="P2824" i="13"/>
  <c r="O2824" i="13"/>
  <c r="T2823" i="13"/>
  <c r="U2823" i="13" s="1"/>
  <c r="S2823" i="13"/>
  <c r="V2823" i="13" s="1"/>
  <c r="R2823" i="13"/>
  <c r="Q2823" i="13"/>
  <c r="P2823" i="13"/>
  <c r="O2823" i="13"/>
  <c r="T3974" i="13"/>
  <c r="U3974" i="13" s="1"/>
  <c r="S3974" i="13"/>
  <c r="V3974" i="13" s="1"/>
  <c r="R3974" i="13"/>
  <c r="Q3974" i="13"/>
  <c r="P3974" i="13"/>
  <c r="O3974" i="13"/>
  <c r="T1538" i="13"/>
  <c r="U1538" i="13" s="1"/>
  <c r="S1538" i="13"/>
  <c r="V1538" i="13" s="1"/>
  <c r="R1538" i="13"/>
  <c r="Q1538" i="13"/>
  <c r="P1538" i="13"/>
  <c r="O1538" i="13"/>
  <c r="T2276" i="13"/>
  <c r="U2276" i="13" s="1"/>
  <c r="S2276" i="13"/>
  <c r="V2276" i="13" s="1"/>
  <c r="R2276" i="13"/>
  <c r="Q2276" i="13"/>
  <c r="P2276" i="13"/>
  <c r="O2276" i="13"/>
  <c r="T1362" i="13"/>
  <c r="U1362" i="13" s="1"/>
  <c r="S1362" i="13"/>
  <c r="V1362" i="13" s="1"/>
  <c r="R1362" i="13"/>
  <c r="Q1362" i="13"/>
  <c r="P1362" i="13"/>
  <c r="O1362" i="13"/>
  <c r="T1824" i="13"/>
  <c r="U1824" i="13" s="1"/>
  <c r="S1824" i="13"/>
  <c r="V1824" i="13" s="1"/>
  <c r="R1824" i="13"/>
  <c r="Q1824" i="13"/>
  <c r="P1824" i="13"/>
  <c r="O1824" i="13"/>
  <c r="T2450" i="13"/>
  <c r="U2450" i="13" s="1"/>
  <c r="S2450" i="13"/>
  <c r="V2450" i="13" s="1"/>
  <c r="R2450" i="13"/>
  <c r="Q2450" i="13"/>
  <c r="P2450" i="13"/>
  <c r="O2450" i="13"/>
  <c r="T3716" i="13"/>
  <c r="U3716" i="13" s="1"/>
  <c r="S3716" i="13"/>
  <c r="V3716" i="13" s="1"/>
  <c r="R3716" i="13"/>
  <c r="Q3716" i="13"/>
  <c r="P3716" i="13"/>
  <c r="O3716" i="13"/>
  <c r="T1361" i="13"/>
  <c r="U1361" i="13" s="1"/>
  <c r="S1361" i="13"/>
  <c r="V1361" i="13" s="1"/>
  <c r="R1361" i="13"/>
  <c r="Q1361" i="13"/>
  <c r="P1361" i="13"/>
  <c r="O1361" i="13"/>
  <c r="T2822" i="13"/>
  <c r="U2822" i="13" s="1"/>
  <c r="S2822" i="13"/>
  <c r="V2822" i="13" s="1"/>
  <c r="R2822" i="13"/>
  <c r="Q2822" i="13"/>
  <c r="P2822" i="13"/>
  <c r="O2822" i="13"/>
  <c r="T3852" i="13"/>
  <c r="U3852" i="13" s="1"/>
  <c r="S3852" i="13"/>
  <c r="V3852" i="13" s="1"/>
  <c r="R3852" i="13"/>
  <c r="Q3852" i="13"/>
  <c r="P3852" i="13"/>
  <c r="O3852" i="13"/>
  <c r="T2752" i="13"/>
  <c r="U2752" i="13" s="1"/>
  <c r="S2752" i="13"/>
  <c r="V2752" i="13" s="1"/>
  <c r="R2752" i="13"/>
  <c r="Q2752" i="13"/>
  <c r="P2752" i="13"/>
  <c r="O2752" i="13"/>
  <c r="T3851" i="13"/>
  <c r="U3851" i="13" s="1"/>
  <c r="S3851" i="13"/>
  <c r="V3851" i="13" s="1"/>
  <c r="R3851" i="13"/>
  <c r="Q3851" i="13"/>
  <c r="P3851" i="13"/>
  <c r="O3851" i="13"/>
  <c r="T2037" i="13"/>
  <c r="U2037" i="13" s="1"/>
  <c r="S2037" i="13"/>
  <c r="V2037" i="13" s="1"/>
  <c r="R2037" i="13"/>
  <c r="Q2037" i="13"/>
  <c r="P2037" i="13"/>
  <c r="O2037" i="13"/>
  <c r="T2320" i="13"/>
  <c r="U2320" i="13" s="1"/>
  <c r="S2320" i="13"/>
  <c r="V2320" i="13" s="1"/>
  <c r="R2320" i="13"/>
  <c r="Q2320" i="13"/>
  <c r="P2320" i="13"/>
  <c r="O2320" i="13"/>
  <c r="T3960" i="13"/>
  <c r="U3960" i="13" s="1"/>
  <c r="S3960" i="13"/>
  <c r="V3960" i="13" s="1"/>
  <c r="R3960" i="13"/>
  <c r="Q3960" i="13"/>
  <c r="P3960" i="13"/>
  <c r="O3960" i="13"/>
  <c r="T1604" i="13"/>
  <c r="U1604" i="13" s="1"/>
  <c r="S1604" i="13"/>
  <c r="V1604" i="13" s="1"/>
  <c r="R1604" i="13"/>
  <c r="Q1604" i="13"/>
  <c r="P1604" i="13"/>
  <c r="O1604" i="13"/>
  <c r="T2449" i="13"/>
  <c r="U2449" i="13" s="1"/>
  <c r="S2449" i="13"/>
  <c r="V2449" i="13" s="1"/>
  <c r="R2449" i="13"/>
  <c r="Q2449" i="13"/>
  <c r="P2449" i="13"/>
  <c r="O2449" i="13"/>
  <c r="T2957" i="13"/>
  <c r="U2957" i="13" s="1"/>
  <c r="S2957" i="13"/>
  <c r="V2957" i="13" s="1"/>
  <c r="R2957" i="13"/>
  <c r="Q2957" i="13"/>
  <c r="P2957" i="13"/>
  <c r="O2957" i="13"/>
  <c r="T1603" i="13"/>
  <c r="U1603" i="13" s="1"/>
  <c r="S1603" i="13"/>
  <c r="V1603" i="13" s="1"/>
  <c r="R1603" i="13"/>
  <c r="Q1603" i="13"/>
  <c r="P1603" i="13"/>
  <c r="O1603" i="13"/>
  <c r="T2036" i="13"/>
  <c r="U2036" i="13" s="1"/>
  <c r="S2036" i="13"/>
  <c r="V2036" i="13" s="1"/>
  <c r="R2036" i="13"/>
  <c r="Q2036" i="13"/>
  <c r="P2036" i="13"/>
  <c r="O2036" i="13"/>
  <c r="T4102" i="13"/>
  <c r="U4102" i="13" s="1"/>
  <c r="S4102" i="13"/>
  <c r="V4102" i="13" s="1"/>
  <c r="R4102" i="13"/>
  <c r="Q4102" i="13"/>
  <c r="P4102" i="13"/>
  <c r="O4102" i="13"/>
  <c r="T1360" i="13"/>
  <c r="U1360" i="13" s="1"/>
  <c r="S1360" i="13"/>
  <c r="V1360" i="13" s="1"/>
  <c r="R1360" i="13"/>
  <c r="Q1360" i="13"/>
  <c r="P1360" i="13"/>
  <c r="O1360" i="13"/>
  <c r="T3024" i="13"/>
  <c r="U3024" i="13" s="1"/>
  <c r="S3024" i="13"/>
  <c r="V3024" i="13" s="1"/>
  <c r="R3024" i="13"/>
  <c r="Q3024" i="13"/>
  <c r="P3024" i="13"/>
  <c r="O3024" i="13"/>
  <c r="T3391" i="13"/>
  <c r="U3391" i="13" s="1"/>
  <c r="S3391" i="13"/>
  <c r="V3391" i="13" s="1"/>
  <c r="R3391" i="13"/>
  <c r="Q3391" i="13"/>
  <c r="P3391" i="13"/>
  <c r="O3391" i="13"/>
  <c r="T2414" i="13"/>
  <c r="U2414" i="13" s="1"/>
  <c r="S2414" i="13"/>
  <c r="V2414" i="13" s="1"/>
  <c r="R2414" i="13"/>
  <c r="Q2414" i="13"/>
  <c r="P2414" i="13"/>
  <c r="O2414" i="13"/>
  <c r="T2319" i="13"/>
  <c r="U2319" i="13" s="1"/>
  <c r="S2319" i="13"/>
  <c r="V2319" i="13" s="1"/>
  <c r="R2319" i="13"/>
  <c r="Q2319" i="13"/>
  <c r="P2319" i="13"/>
  <c r="O2319" i="13"/>
  <c r="T3269" i="13"/>
  <c r="U3269" i="13" s="1"/>
  <c r="S3269" i="13"/>
  <c r="V3269" i="13" s="1"/>
  <c r="R3269" i="13"/>
  <c r="Q3269" i="13"/>
  <c r="P3269" i="13"/>
  <c r="O3269" i="13"/>
  <c r="T1359" i="13"/>
  <c r="U1359" i="13" s="1"/>
  <c r="S1359" i="13"/>
  <c r="V1359" i="13" s="1"/>
  <c r="R1359" i="13"/>
  <c r="Q1359" i="13"/>
  <c r="P1359" i="13"/>
  <c r="O1359" i="13"/>
  <c r="T3850" i="13"/>
  <c r="U3850" i="13" s="1"/>
  <c r="S3850" i="13"/>
  <c r="V3850" i="13" s="1"/>
  <c r="R3850" i="13"/>
  <c r="Q3850" i="13"/>
  <c r="P3850" i="13"/>
  <c r="O3850" i="13"/>
  <c r="T1764" i="13"/>
  <c r="U1764" i="13" s="1"/>
  <c r="S1764" i="13"/>
  <c r="V1764" i="13" s="1"/>
  <c r="R1764" i="13"/>
  <c r="Q1764" i="13"/>
  <c r="P1764" i="13"/>
  <c r="O1764" i="13"/>
  <c r="T3268" i="13"/>
  <c r="U3268" i="13" s="1"/>
  <c r="S3268" i="13"/>
  <c r="V3268" i="13" s="1"/>
  <c r="R3268" i="13"/>
  <c r="Q3268" i="13"/>
  <c r="P3268" i="13"/>
  <c r="O3268" i="13"/>
  <c r="T579" i="13"/>
  <c r="U579" i="13" s="1"/>
  <c r="S579" i="13"/>
  <c r="V579" i="13" s="1"/>
  <c r="R579" i="13"/>
  <c r="Q579" i="13"/>
  <c r="P579" i="13"/>
  <c r="O579" i="13"/>
  <c r="T2035" i="13"/>
  <c r="U2035" i="13" s="1"/>
  <c r="S2035" i="13"/>
  <c r="V2035" i="13" s="1"/>
  <c r="R2035" i="13"/>
  <c r="Q2035" i="13"/>
  <c r="P2035" i="13"/>
  <c r="O2035" i="13"/>
  <c r="T2034" i="13"/>
  <c r="U2034" i="13" s="1"/>
  <c r="S2034" i="13"/>
  <c r="V2034" i="13" s="1"/>
  <c r="R2034" i="13"/>
  <c r="Q2034" i="13"/>
  <c r="P2034" i="13"/>
  <c r="O2034" i="13"/>
  <c r="T1689" i="13"/>
  <c r="U1689" i="13" s="1"/>
  <c r="S1689" i="13"/>
  <c r="V1689" i="13" s="1"/>
  <c r="R1689" i="13"/>
  <c r="Q1689" i="13"/>
  <c r="P1689" i="13"/>
  <c r="O1689" i="13"/>
  <c r="T1688" i="13"/>
  <c r="U1688" i="13" s="1"/>
  <c r="S1688" i="13"/>
  <c r="V1688" i="13" s="1"/>
  <c r="R1688" i="13"/>
  <c r="Q1688" i="13"/>
  <c r="P1688" i="13"/>
  <c r="O1688" i="13"/>
  <c r="T477" i="13"/>
  <c r="U477" i="13" s="1"/>
  <c r="S477" i="13"/>
  <c r="V477" i="13" s="1"/>
  <c r="R477" i="13"/>
  <c r="Q477" i="13"/>
  <c r="P477" i="13"/>
  <c r="O477" i="13"/>
  <c r="T4052" i="13"/>
  <c r="U4052" i="13" s="1"/>
  <c r="S4052" i="13"/>
  <c r="V4052" i="13" s="1"/>
  <c r="R4052" i="13"/>
  <c r="Q4052" i="13"/>
  <c r="P4052" i="13"/>
  <c r="O4052" i="13"/>
  <c r="T3508" i="13"/>
  <c r="U3508" i="13" s="1"/>
  <c r="S3508" i="13"/>
  <c r="V3508" i="13" s="1"/>
  <c r="R3508" i="13"/>
  <c r="Q3508" i="13"/>
  <c r="P3508" i="13"/>
  <c r="O3508" i="13"/>
  <c r="T1823" i="13"/>
  <c r="U1823" i="13" s="1"/>
  <c r="S1823" i="13"/>
  <c r="V1823" i="13" s="1"/>
  <c r="R1823" i="13"/>
  <c r="Q1823" i="13"/>
  <c r="P1823" i="13"/>
  <c r="O1823" i="13"/>
  <c r="T3267" i="13"/>
  <c r="U3267" i="13" s="1"/>
  <c r="S3267" i="13"/>
  <c r="V3267" i="13" s="1"/>
  <c r="R3267" i="13"/>
  <c r="Q3267" i="13"/>
  <c r="P3267" i="13"/>
  <c r="O3267" i="13"/>
  <c r="T3765" i="13"/>
  <c r="U3765" i="13" s="1"/>
  <c r="S3765" i="13"/>
  <c r="V3765" i="13" s="1"/>
  <c r="R3765" i="13"/>
  <c r="Q3765" i="13"/>
  <c r="P3765" i="13"/>
  <c r="O3765" i="13"/>
  <c r="T2586" i="13"/>
  <c r="U2586" i="13" s="1"/>
  <c r="S2586" i="13"/>
  <c r="V2586" i="13" s="1"/>
  <c r="R2586" i="13"/>
  <c r="Q2586" i="13"/>
  <c r="P2586" i="13"/>
  <c r="O2586" i="13"/>
  <c r="T3023" i="13"/>
  <c r="U3023" i="13" s="1"/>
  <c r="S3023" i="13"/>
  <c r="V3023" i="13" s="1"/>
  <c r="R3023" i="13"/>
  <c r="Q3023" i="13"/>
  <c r="P3023" i="13"/>
  <c r="O3023" i="13"/>
  <c r="T2503" i="13"/>
  <c r="U2503" i="13" s="1"/>
  <c r="S2503" i="13"/>
  <c r="V2503" i="13" s="1"/>
  <c r="R2503" i="13"/>
  <c r="Q2503" i="13"/>
  <c r="P2503" i="13"/>
  <c r="O2503" i="13"/>
  <c r="T2821" i="13"/>
  <c r="U2821" i="13" s="1"/>
  <c r="S2821" i="13"/>
  <c r="V2821" i="13" s="1"/>
  <c r="R2821" i="13"/>
  <c r="Q2821" i="13"/>
  <c r="P2821" i="13"/>
  <c r="O2821" i="13"/>
  <c r="T3415" i="13"/>
  <c r="U3415" i="13" s="1"/>
  <c r="S3415" i="13"/>
  <c r="V3415" i="13" s="1"/>
  <c r="R3415" i="13"/>
  <c r="Q3415" i="13"/>
  <c r="P3415" i="13"/>
  <c r="O3415" i="13"/>
  <c r="T3507" i="13"/>
  <c r="U3507" i="13" s="1"/>
  <c r="S3507" i="13"/>
  <c r="V3507" i="13" s="1"/>
  <c r="R3507" i="13"/>
  <c r="Q3507" i="13"/>
  <c r="P3507" i="13"/>
  <c r="O3507" i="13"/>
  <c r="T1358" i="13"/>
  <c r="U1358" i="13" s="1"/>
  <c r="S1358" i="13"/>
  <c r="V1358" i="13" s="1"/>
  <c r="R1358" i="13"/>
  <c r="Q1358" i="13"/>
  <c r="P1358" i="13"/>
  <c r="O1358" i="13"/>
  <c r="T878" i="13"/>
  <c r="U878" i="13" s="1"/>
  <c r="S878" i="13"/>
  <c r="V878" i="13" s="1"/>
  <c r="R878" i="13"/>
  <c r="Q878" i="13"/>
  <c r="P878" i="13"/>
  <c r="O878" i="13"/>
  <c r="T2033" i="13"/>
  <c r="U2033" i="13" s="1"/>
  <c r="S2033" i="13"/>
  <c r="V2033" i="13" s="1"/>
  <c r="R2033" i="13"/>
  <c r="Q2033" i="13"/>
  <c r="P2033" i="13"/>
  <c r="O2033" i="13"/>
  <c r="T2032" i="13"/>
  <c r="U2032" i="13" s="1"/>
  <c r="S2032" i="13"/>
  <c r="V2032" i="13" s="1"/>
  <c r="R2032" i="13"/>
  <c r="Q2032" i="13"/>
  <c r="P2032" i="13"/>
  <c r="O2032" i="13"/>
  <c r="T1881" i="13"/>
  <c r="U1881" i="13" s="1"/>
  <c r="S1881" i="13"/>
  <c r="V1881" i="13" s="1"/>
  <c r="R1881" i="13"/>
  <c r="Q1881" i="13"/>
  <c r="P1881" i="13"/>
  <c r="O1881" i="13"/>
  <c r="T2820" i="13"/>
  <c r="U2820" i="13" s="1"/>
  <c r="S2820" i="13"/>
  <c r="V2820" i="13" s="1"/>
  <c r="R2820" i="13"/>
  <c r="Q2820" i="13"/>
  <c r="P2820" i="13"/>
  <c r="O2820" i="13"/>
  <c r="T2232" i="13"/>
  <c r="U2232" i="13" s="1"/>
  <c r="S2232" i="13"/>
  <c r="V2232" i="13" s="1"/>
  <c r="R2232" i="13"/>
  <c r="Q2232" i="13"/>
  <c r="P2232" i="13"/>
  <c r="O2232" i="13"/>
  <c r="T3993" i="13"/>
  <c r="U3993" i="13" s="1"/>
  <c r="S3993" i="13"/>
  <c r="V3993" i="13" s="1"/>
  <c r="R3993" i="13"/>
  <c r="Q3993" i="13"/>
  <c r="P3993" i="13"/>
  <c r="O3993" i="13"/>
  <c r="T3266" i="13"/>
  <c r="U3266" i="13" s="1"/>
  <c r="S3266" i="13"/>
  <c r="V3266" i="13" s="1"/>
  <c r="R3266" i="13"/>
  <c r="Q3266" i="13"/>
  <c r="P3266" i="13"/>
  <c r="O3266" i="13"/>
  <c r="T396" i="13"/>
  <c r="U396" i="13" s="1"/>
  <c r="S396" i="13"/>
  <c r="V396" i="13" s="1"/>
  <c r="R396" i="13"/>
  <c r="Q396" i="13"/>
  <c r="P396" i="13"/>
  <c r="O396" i="13"/>
  <c r="T395" i="13"/>
  <c r="U395" i="13" s="1"/>
  <c r="S395" i="13"/>
  <c r="V395" i="13" s="1"/>
  <c r="R395" i="13"/>
  <c r="Q395" i="13"/>
  <c r="P395" i="13"/>
  <c r="O395" i="13"/>
  <c r="T727" i="13"/>
  <c r="U727" i="13" s="1"/>
  <c r="S727" i="13"/>
  <c r="V727" i="13" s="1"/>
  <c r="R727" i="13"/>
  <c r="Q727" i="13"/>
  <c r="P727" i="13"/>
  <c r="O727" i="13"/>
  <c r="T3221" i="13"/>
  <c r="U3221" i="13" s="1"/>
  <c r="S3221" i="13"/>
  <c r="V3221" i="13" s="1"/>
  <c r="R3221" i="13"/>
  <c r="Q3221" i="13"/>
  <c r="P3221" i="13"/>
  <c r="O3221" i="13"/>
  <c r="T394" i="13"/>
  <c r="U394" i="13" s="1"/>
  <c r="S394" i="13"/>
  <c r="V394" i="13" s="1"/>
  <c r="R394" i="13"/>
  <c r="Q394" i="13"/>
  <c r="P394" i="13"/>
  <c r="O394" i="13"/>
  <c r="T610" i="13"/>
  <c r="U610" i="13" s="1"/>
  <c r="S610" i="13"/>
  <c r="V610" i="13" s="1"/>
  <c r="R610" i="13"/>
  <c r="Q610" i="13"/>
  <c r="P610" i="13"/>
  <c r="O610" i="13"/>
  <c r="T393" i="13"/>
  <c r="U393" i="13" s="1"/>
  <c r="S393" i="13"/>
  <c r="V393" i="13" s="1"/>
  <c r="R393" i="13"/>
  <c r="Q393" i="13"/>
  <c r="P393" i="13"/>
  <c r="O393" i="13"/>
  <c r="T188" i="13"/>
  <c r="U188" i="13" s="1"/>
  <c r="S188" i="13"/>
  <c r="V188" i="13" s="1"/>
  <c r="R188" i="13"/>
  <c r="Q188" i="13"/>
  <c r="P188" i="13"/>
  <c r="O188" i="13"/>
  <c r="T726" i="13"/>
  <c r="U726" i="13" s="1"/>
  <c r="S726" i="13"/>
  <c r="V726" i="13" s="1"/>
  <c r="R726" i="13"/>
  <c r="Q726" i="13"/>
  <c r="P726" i="13"/>
  <c r="O726" i="13"/>
  <c r="T130" i="13"/>
  <c r="U130" i="13" s="1"/>
  <c r="S130" i="13"/>
  <c r="V130" i="13" s="1"/>
  <c r="R130" i="13"/>
  <c r="Q130" i="13"/>
  <c r="P130" i="13"/>
  <c r="O130" i="13"/>
  <c r="T2819" i="13"/>
  <c r="U2819" i="13" s="1"/>
  <c r="S2819" i="13"/>
  <c r="V2819" i="13" s="1"/>
  <c r="R2819" i="13"/>
  <c r="Q2819" i="13"/>
  <c r="P2819" i="13"/>
  <c r="O2819" i="13"/>
  <c r="T1284" i="13"/>
  <c r="U1284" i="13" s="1"/>
  <c r="S1284" i="13"/>
  <c r="V1284" i="13" s="1"/>
  <c r="R1284" i="13"/>
  <c r="Q1284" i="13"/>
  <c r="P1284" i="13"/>
  <c r="O1284" i="13"/>
  <c r="T71" i="13"/>
  <c r="U71" i="13" s="1"/>
  <c r="S71" i="13"/>
  <c r="V71" i="13" s="1"/>
  <c r="R71" i="13"/>
  <c r="Q71" i="13"/>
  <c r="P71" i="13"/>
  <c r="O71" i="13"/>
  <c r="T546" i="13"/>
  <c r="U546" i="13" s="1"/>
  <c r="S546" i="13"/>
  <c r="V546" i="13" s="1"/>
  <c r="R546" i="13"/>
  <c r="Q546" i="13"/>
  <c r="P546" i="13"/>
  <c r="O546" i="13"/>
  <c r="T392" i="13"/>
  <c r="U392" i="13" s="1"/>
  <c r="S392" i="13"/>
  <c r="V392" i="13" s="1"/>
  <c r="R392" i="13"/>
  <c r="Q392" i="13"/>
  <c r="P392" i="13"/>
  <c r="O392" i="13"/>
  <c r="T272" i="13"/>
  <c r="U272" i="13" s="1"/>
  <c r="S272" i="13"/>
  <c r="V272" i="13" s="1"/>
  <c r="R272" i="13"/>
  <c r="Q272" i="13"/>
  <c r="P272" i="13"/>
  <c r="O272" i="13"/>
  <c r="T455" i="13"/>
  <c r="U455" i="13" s="1"/>
  <c r="S455" i="13"/>
  <c r="V455" i="13" s="1"/>
  <c r="R455" i="13"/>
  <c r="Q455" i="13"/>
  <c r="P455" i="13"/>
  <c r="O455" i="13"/>
  <c r="T187" i="13"/>
  <c r="U187" i="13" s="1"/>
  <c r="S187" i="13"/>
  <c r="V187" i="13" s="1"/>
  <c r="R187" i="13"/>
  <c r="Q187" i="13"/>
  <c r="P187" i="13"/>
  <c r="O187" i="13"/>
  <c r="T877" i="13"/>
  <c r="U877" i="13" s="1"/>
  <c r="S877" i="13"/>
  <c r="V877" i="13" s="1"/>
  <c r="R877" i="13"/>
  <c r="Q877" i="13"/>
  <c r="P877" i="13"/>
  <c r="O877" i="13"/>
  <c r="T391" i="13"/>
  <c r="U391" i="13" s="1"/>
  <c r="S391" i="13"/>
  <c r="V391" i="13" s="1"/>
  <c r="R391" i="13"/>
  <c r="Q391" i="13"/>
  <c r="P391" i="13"/>
  <c r="O391" i="13"/>
  <c r="T1069" i="13"/>
  <c r="U1069" i="13" s="1"/>
  <c r="S1069" i="13"/>
  <c r="V1069" i="13" s="1"/>
  <c r="R1069" i="13"/>
  <c r="Q1069" i="13"/>
  <c r="P1069" i="13"/>
  <c r="O1069" i="13"/>
  <c r="T545" i="13"/>
  <c r="U545" i="13" s="1"/>
  <c r="S545" i="13"/>
  <c r="V545" i="13" s="1"/>
  <c r="R545" i="13"/>
  <c r="Q545" i="13"/>
  <c r="P545" i="13"/>
  <c r="O545" i="13"/>
  <c r="T47" i="13"/>
  <c r="U47" i="13" s="1"/>
  <c r="S47" i="13"/>
  <c r="V47" i="13" s="1"/>
  <c r="R47" i="13"/>
  <c r="Q47" i="13"/>
  <c r="P47" i="13"/>
  <c r="O47" i="13"/>
  <c r="T186" i="13"/>
  <c r="U186" i="13" s="1"/>
  <c r="S186" i="13"/>
  <c r="V186" i="13" s="1"/>
  <c r="R186" i="13"/>
  <c r="Q186" i="13"/>
  <c r="P186" i="13"/>
  <c r="O186" i="13"/>
  <c r="T1884" i="13"/>
  <c r="U1884" i="13" s="1"/>
  <c r="S1884" i="13"/>
  <c r="V1884" i="13" s="1"/>
  <c r="R1884" i="13"/>
  <c r="Q1884" i="13"/>
  <c r="P1884" i="13"/>
  <c r="O1884" i="13"/>
  <c r="T494" i="13"/>
  <c r="U494" i="13" s="1"/>
  <c r="S494" i="13"/>
  <c r="V494" i="13" s="1"/>
  <c r="R494" i="13"/>
  <c r="Q494" i="13"/>
  <c r="P494" i="13"/>
  <c r="O494" i="13"/>
  <c r="T90" i="13"/>
  <c r="U90" i="13" s="1"/>
  <c r="S90" i="13"/>
  <c r="V90" i="13" s="1"/>
  <c r="R90" i="13"/>
  <c r="Q90" i="13"/>
  <c r="P90" i="13"/>
  <c r="O90" i="13"/>
  <c r="T271" i="13"/>
  <c r="U271" i="13" s="1"/>
  <c r="S271" i="13"/>
  <c r="V271" i="13" s="1"/>
  <c r="R271" i="13"/>
  <c r="Q271" i="13"/>
  <c r="P271" i="13"/>
  <c r="O271" i="13"/>
  <c r="T185" i="13"/>
  <c r="U185" i="13" s="1"/>
  <c r="S185" i="13"/>
  <c r="V185" i="13" s="1"/>
  <c r="R185" i="13"/>
  <c r="Q185" i="13"/>
  <c r="P185" i="13"/>
  <c r="O185" i="13"/>
  <c r="T98" i="13"/>
  <c r="U98" i="13" s="1"/>
  <c r="S98" i="13"/>
  <c r="V98" i="13" s="1"/>
  <c r="R98" i="13"/>
  <c r="Q98" i="13"/>
  <c r="P98" i="13"/>
  <c r="O98" i="13"/>
  <c r="T493" i="13"/>
  <c r="U493" i="13" s="1"/>
  <c r="S493" i="13"/>
  <c r="V493" i="13" s="1"/>
  <c r="R493" i="13"/>
  <c r="Q493" i="13"/>
  <c r="P493" i="13"/>
  <c r="O493" i="13"/>
  <c r="T2240" i="13"/>
  <c r="U2240" i="13" s="1"/>
  <c r="S2240" i="13"/>
  <c r="V2240" i="13" s="1"/>
  <c r="R2240" i="13"/>
  <c r="Q2240" i="13"/>
  <c r="P2240" i="13"/>
  <c r="O2240" i="13"/>
  <c r="T70" i="13"/>
  <c r="U70" i="13" s="1"/>
  <c r="S70" i="13"/>
  <c r="V70" i="13" s="1"/>
  <c r="R70" i="13"/>
  <c r="Q70" i="13"/>
  <c r="P70" i="13"/>
  <c r="O70" i="13"/>
  <c r="T876" i="13"/>
  <c r="U876" i="13" s="1"/>
  <c r="S876" i="13"/>
  <c r="V876" i="13" s="1"/>
  <c r="R876" i="13"/>
  <c r="Q876" i="13"/>
  <c r="P876" i="13"/>
  <c r="O876" i="13"/>
  <c r="T1259" i="13"/>
  <c r="U1259" i="13" s="1"/>
  <c r="S1259" i="13"/>
  <c r="V1259" i="13" s="1"/>
  <c r="R1259" i="13"/>
  <c r="Q1259" i="13"/>
  <c r="P1259" i="13"/>
  <c r="O1259" i="13"/>
  <c r="T1357" i="13"/>
  <c r="U1357" i="13" s="1"/>
  <c r="S1357" i="13"/>
  <c r="V1357" i="13" s="1"/>
  <c r="R1357" i="13"/>
  <c r="Q1357" i="13"/>
  <c r="P1357" i="13"/>
  <c r="O1357" i="13"/>
  <c r="T390" i="13"/>
  <c r="U390" i="13" s="1"/>
  <c r="S390" i="13"/>
  <c r="V390" i="13" s="1"/>
  <c r="R390" i="13"/>
  <c r="Q390" i="13"/>
  <c r="P390" i="13"/>
  <c r="O390" i="13"/>
  <c r="T150" i="13"/>
  <c r="U150" i="13" s="1"/>
  <c r="S150" i="13"/>
  <c r="V150" i="13" s="1"/>
  <c r="R150" i="13"/>
  <c r="Q150" i="13"/>
  <c r="P150" i="13"/>
  <c r="O150" i="13"/>
  <c r="T609" i="13"/>
  <c r="U609" i="13" s="1"/>
  <c r="S609" i="13"/>
  <c r="V609" i="13" s="1"/>
  <c r="R609" i="13"/>
  <c r="Q609" i="13"/>
  <c r="P609" i="13"/>
  <c r="O609" i="13"/>
  <c r="T492" i="13"/>
  <c r="U492" i="13" s="1"/>
  <c r="S492" i="13"/>
  <c r="V492" i="13" s="1"/>
  <c r="R492" i="13"/>
  <c r="Q492" i="13"/>
  <c r="P492" i="13"/>
  <c r="O492" i="13"/>
  <c r="T2448" i="13"/>
  <c r="U2448" i="13" s="1"/>
  <c r="S2448" i="13"/>
  <c r="V2448" i="13" s="1"/>
  <c r="R2448" i="13"/>
  <c r="Q2448" i="13"/>
  <c r="P2448" i="13"/>
  <c r="O2448" i="13"/>
  <c r="T2818" i="13"/>
  <c r="U2818" i="13" s="1"/>
  <c r="S2818" i="13"/>
  <c r="V2818" i="13" s="1"/>
  <c r="R2818" i="13"/>
  <c r="Q2818" i="13"/>
  <c r="P2818" i="13"/>
  <c r="O2818" i="13"/>
  <c r="T3022" i="13"/>
  <c r="U3022" i="13" s="1"/>
  <c r="S3022" i="13"/>
  <c r="V3022" i="13" s="1"/>
  <c r="R3022" i="13"/>
  <c r="Q3022" i="13"/>
  <c r="P3022" i="13"/>
  <c r="O3022" i="13"/>
  <c r="T2585" i="13"/>
  <c r="U2585" i="13" s="1"/>
  <c r="S2585" i="13"/>
  <c r="V2585" i="13" s="1"/>
  <c r="R2585" i="13"/>
  <c r="Q2585" i="13"/>
  <c r="P2585" i="13"/>
  <c r="O2585" i="13"/>
  <c r="T2447" i="13"/>
  <c r="U2447" i="13" s="1"/>
  <c r="S2447" i="13"/>
  <c r="V2447" i="13" s="1"/>
  <c r="R2447" i="13"/>
  <c r="Q2447" i="13"/>
  <c r="P2447" i="13"/>
  <c r="O2447" i="13"/>
  <c r="T3021" i="13"/>
  <c r="U3021" i="13" s="1"/>
  <c r="S3021" i="13"/>
  <c r="V3021" i="13" s="1"/>
  <c r="R3021" i="13"/>
  <c r="Q3021" i="13"/>
  <c r="P3021" i="13"/>
  <c r="O3021" i="13"/>
  <c r="T875" i="13"/>
  <c r="U875" i="13" s="1"/>
  <c r="S875" i="13"/>
  <c r="V875" i="13" s="1"/>
  <c r="R875" i="13"/>
  <c r="Q875" i="13"/>
  <c r="P875" i="13"/>
  <c r="O875" i="13"/>
  <c r="T3675" i="13"/>
  <c r="U3675" i="13" s="1"/>
  <c r="S3675" i="13"/>
  <c r="V3675" i="13" s="1"/>
  <c r="R3675" i="13"/>
  <c r="Q3675" i="13"/>
  <c r="P3675" i="13"/>
  <c r="O3675" i="13"/>
  <c r="T2817" i="13"/>
  <c r="U2817" i="13" s="1"/>
  <c r="S2817" i="13"/>
  <c r="V2817" i="13" s="1"/>
  <c r="R2817" i="13"/>
  <c r="Q2817" i="13"/>
  <c r="P2817" i="13"/>
  <c r="O2817" i="13"/>
  <c r="T3849" i="13"/>
  <c r="U3849" i="13" s="1"/>
  <c r="S3849" i="13"/>
  <c r="V3849" i="13" s="1"/>
  <c r="R3849" i="13"/>
  <c r="Q3849" i="13"/>
  <c r="P3849" i="13"/>
  <c r="O3849" i="13"/>
  <c r="T1068" i="13"/>
  <c r="U1068" i="13" s="1"/>
  <c r="S1068" i="13"/>
  <c r="V1068" i="13" s="1"/>
  <c r="R1068" i="13"/>
  <c r="Q1068" i="13"/>
  <c r="P1068" i="13"/>
  <c r="O1068" i="13"/>
  <c r="T3217" i="13"/>
  <c r="U3217" i="13" s="1"/>
  <c r="S3217" i="13"/>
  <c r="V3217" i="13" s="1"/>
  <c r="R3217" i="13"/>
  <c r="Q3217" i="13"/>
  <c r="P3217" i="13"/>
  <c r="O3217" i="13"/>
  <c r="T2584" i="13"/>
  <c r="U2584" i="13" s="1"/>
  <c r="S2584" i="13"/>
  <c r="V2584" i="13" s="1"/>
  <c r="R2584" i="13"/>
  <c r="Q2584" i="13"/>
  <c r="P2584" i="13"/>
  <c r="O2584" i="13"/>
  <c r="T2446" i="13"/>
  <c r="U2446" i="13" s="1"/>
  <c r="S2446" i="13"/>
  <c r="V2446" i="13" s="1"/>
  <c r="R2446" i="13"/>
  <c r="Q2446" i="13"/>
  <c r="P2446" i="13"/>
  <c r="O2446" i="13"/>
  <c r="T3265" i="13"/>
  <c r="U3265" i="13" s="1"/>
  <c r="S3265" i="13"/>
  <c r="V3265" i="13" s="1"/>
  <c r="R3265" i="13"/>
  <c r="Q3265" i="13"/>
  <c r="P3265" i="13"/>
  <c r="O3265" i="13"/>
  <c r="T2318" i="13"/>
  <c r="U2318" i="13" s="1"/>
  <c r="S2318" i="13"/>
  <c r="V2318" i="13" s="1"/>
  <c r="R2318" i="13"/>
  <c r="Q2318" i="13"/>
  <c r="P2318" i="13"/>
  <c r="O2318" i="13"/>
  <c r="T4027" i="13"/>
  <c r="U4027" i="13" s="1"/>
  <c r="S4027" i="13"/>
  <c r="V4027" i="13" s="1"/>
  <c r="R4027" i="13"/>
  <c r="Q4027" i="13"/>
  <c r="P4027" i="13"/>
  <c r="O4027" i="13"/>
  <c r="T3264" i="13"/>
  <c r="U3264" i="13" s="1"/>
  <c r="S3264" i="13"/>
  <c r="V3264" i="13" s="1"/>
  <c r="R3264" i="13"/>
  <c r="Q3264" i="13"/>
  <c r="P3264" i="13"/>
  <c r="O3264" i="13"/>
  <c r="T3020" i="13"/>
  <c r="U3020" i="13" s="1"/>
  <c r="S3020" i="13"/>
  <c r="V3020" i="13" s="1"/>
  <c r="R3020" i="13"/>
  <c r="Q3020" i="13"/>
  <c r="P3020" i="13"/>
  <c r="O3020" i="13"/>
  <c r="T3019" i="13"/>
  <c r="U3019" i="13" s="1"/>
  <c r="S3019" i="13"/>
  <c r="V3019" i="13" s="1"/>
  <c r="R3019" i="13"/>
  <c r="Q3019" i="13"/>
  <c r="P3019" i="13"/>
  <c r="O3019" i="13"/>
  <c r="T3506" i="13"/>
  <c r="U3506" i="13" s="1"/>
  <c r="S3506" i="13"/>
  <c r="V3506" i="13" s="1"/>
  <c r="R3506" i="13"/>
  <c r="Q3506" i="13"/>
  <c r="P3506" i="13"/>
  <c r="O3506" i="13"/>
  <c r="T1067" i="13"/>
  <c r="U1067" i="13" s="1"/>
  <c r="S1067" i="13"/>
  <c r="V1067" i="13" s="1"/>
  <c r="R1067" i="13"/>
  <c r="Q1067" i="13"/>
  <c r="P1067" i="13"/>
  <c r="O1067" i="13"/>
  <c r="T1736" i="13"/>
  <c r="U1736" i="13" s="1"/>
  <c r="S1736" i="13"/>
  <c r="V1736" i="13" s="1"/>
  <c r="R1736" i="13"/>
  <c r="Q1736" i="13"/>
  <c r="P1736" i="13"/>
  <c r="O1736" i="13"/>
  <c r="T1066" i="13"/>
  <c r="U1066" i="13" s="1"/>
  <c r="S1066" i="13"/>
  <c r="V1066" i="13" s="1"/>
  <c r="R1066" i="13"/>
  <c r="Q1066" i="13"/>
  <c r="P1066" i="13"/>
  <c r="O1066" i="13"/>
  <c r="T1188" i="13"/>
  <c r="U1188" i="13" s="1"/>
  <c r="S1188" i="13"/>
  <c r="V1188" i="13" s="1"/>
  <c r="R1188" i="13"/>
  <c r="Q1188" i="13"/>
  <c r="P1188" i="13"/>
  <c r="O1188" i="13"/>
  <c r="T1780" i="13"/>
  <c r="U1780" i="13" s="1"/>
  <c r="S1780" i="13"/>
  <c r="V1780" i="13" s="1"/>
  <c r="R1780" i="13"/>
  <c r="Q1780" i="13"/>
  <c r="P1780" i="13"/>
  <c r="O1780" i="13"/>
  <c r="T1065" i="13"/>
  <c r="U1065" i="13" s="1"/>
  <c r="S1065" i="13"/>
  <c r="V1065" i="13" s="1"/>
  <c r="R1065" i="13"/>
  <c r="Q1065" i="13"/>
  <c r="P1065" i="13"/>
  <c r="O1065" i="13"/>
  <c r="T2583" i="13"/>
  <c r="U2583" i="13" s="1"/>
  <c r="S2583" i="13"/>
  <c r="V2583" i="13" s="1"/>
  <c r="R2583" i="13"/>
  <c r="Q2583" i="13"/>
  <c r="P2583" i="13"/>
  <c r="O2583" i="13"/>
  <c r="T1064" i="13"/>
  <c r="U1064" i="13" s="1"/>
  <c r="S1064" i="13"/>
  <c r="V1064" i="13" s="1"/>
  <c r="R1064" i="13"/>
  <c r="Q1064" i="13"/>
  <c r="P1064" i="13"/>
  <c r="O1064" i="13"/>
  <c r="T725" i="13"/>
  <c r="U725" i="13" s="1"/>
  <c r="S725" i="13"/>
  <c r="V725" i="13" s="1"/>
  <c r="R725" i="13"/>
  <c r="Q725" i="13"/>
  <c r="P725" i="13"/>
  <c r="O725" i="13"/>
  <c r="T2317" i="13"/>
  <c r="U2317" i="13" s="1"/>
  <c r="S2317" i="13"/>
  <c r="V2317" i="13" s="1"/>
  <c r="R2317" i="13"/>
  <c r="Q2317" i="13"/>
  <c r="P2317" i="13"/>
  <c r="O2317" i="13"/>
  <c r="T2031" i="13"/>
  <c r="U2031" i="13" s="1"/>
  <c r="S2031" i="13"/>
  <c r="V2031" i="13" s="1"/>
  <c r="R2031" i="13"/>
  <c r="Q2031" i="13"/>
  <c r="P2031" i="13"/>
  <c r="O2031" i="13"/>
  <c r="T1687" i="13"/>
  <c r="U1687" i="13" s="1"/>
  <c r="S1687" i="13"/>
  <c r="V1687" i="13" s="1"/>
  <c r="R1687" i="13"/>
  <c r="Q1687" i="13"/>
  <c r="P1687" i="13"/>
  <c r="O1687" i="13"/>
  <c r="T1356" i="13"/>
  <c r="U1356" i="13" s="1"/>
  <c r="S1356" i="13"/>
  <c r="V1356" i="13" s="1"/>
  <c r="R1356" i="13"/>
  <c r="Q1356" i="13"/>
  <c r="P1356" i="13"/>
  <c r="O1356" i="13"/>
  <c r="T953" i="13"/>
  <c r="U953" i="13" s="1"/>
  <c r="S953" i="13"/>
  <c r="V953" i="13" s="1"/>
  <c r="R953" i="13"/>
  <c r="Q953" i="13"/>
  <c r="P953" i="13"/>
  <c r="O953" i="13"/>
  <c r="T1227" i="13"/>
  <c r="U1227" i="13" s="1"/>
  <c r="S1227" i="13"/>
  <c r="V1227" i="13" s="1"/>
  <c r="R1227" i="13"/>
  <c r="Q1227" i="13"/>
  <c r="P1227" i="13"/>
  <c r="O1227" i="13"/>
  <c r="T815" i="13"/>
  <c r="U815" i="13" s="1"/>
  <c r="S815" i="13"/>
  <c r="V815" i="13" s="1"/>
  <c r="R815" i="13"/>
  <c r="Q815" i="13"/>
  <c r="P815" i="13"/>
  <c r="O815" i="13"/>
  <c r="T1518" i="13"/>
  <c r="U1518" i="13" s="1"/>
  <c r="S1518" i="13"/>
  <c r="V1518" i="13" s="1"/>
  <c r="R1518" i="13"/>
  <c r="Q1518" i="13"/>
  <c r="P1518" i="13"/>
  <c r="O1518" i="13"/>
  <c r="T2445" i="13"/>
  <c r="U2445" i="13" s="1"/>
  <c r="S2445" i="13"/>
  <c r="V2445" i="13" s="1"/>
  <c r="R2445" i="13"/>
  <c r="Q2445" i="13"/>
  <c r="P2445" i="13"/>
  <c r="O2445" i="13"/>
  <c r="T3768" i="13"/>
  <c r="U3768" i="13" s="1"/>
  <c r="S3768" i="13"/>
  <c r="V3768" i="13" s="1"/>
  <c r="R3768" i="13"/>
  <c r="Q3768" i="13"/>
  <c r="P3768" i="13"/>
  <c r="O3768" i="13"/>
  <c r="T3263" i="13"/>
  <c r="U3263" i="13" s="1"/>
  <c r="S3263" i="13"/>
  <c r="V3263" i="13" s="1"/>
  <c r="R3263" i="13"/>
  <c r="Q3263" i="13"/>
  <c r="P3263" i="13"/>
  <c r="O3263" i="13"/>
  <c r="T1779" i="13"/>
  <c r="U1779" i="13" s="1"/>
  <c r="S1779" i="13"/>
  <c r="V1779" i="13" s="1"/>
  <c r="R1779" i="13"/>
  <c r="Q1779" i="13"/>
  <c r="P1779" i="13"/>
  <c r="O1779" i="13"/>
  <c r="T3018" i="13"/>
  <c r="U3018" i="13" s="1"/>
  <c r="S3018" i="13"/>
  <c r="V3018" i="13" s="1"/>
  <c r="R3018" i="13"/>
  <c r="Q3018" i="13"/>
  <c r="P3018" i="13"/>
  <c r="O3018" i="13"/>
  <c r="T2516" i="13"/>
  <c r="U2516" i="13" s="1"/>
  <c r="S2516" i="13"/>
  <c r="V2516" i="13" s="1"/>
  <c r="R2516" i="13"/>
  <c r="Q2516" i="13"/>
  <c r="P2516" i="13"/>
  <c r="O2516" i="13"/>
  <c r="T2816" i="13"/>
  <c r="U2816" i="13" s="1"/>
  <c r="S2816" i="13"/>
  <c r="V2816" i="13" s="1"/>
  <c r="R2816" i="13"/>
  <c r="Q2816" i="13"/>
  <c r="P2816" i="13"/>
  <c r="O2816" i="13"/>
  <c r="T1226" i="13"/>
  <c r="U1226" i="13" s="1"/>
  <c r="S1226" i="13"/>
  <c r="V1226" i="13" s="1"/>
  <c r="R1226" i="13"/>
  <c r="Q1226" i="13"/>
  <c r="P1226" i="13"/>
  <c r="O1226" i="13"/>
  <c r="T1895" i="13"/>
  <c r="U1895" i="13" s="1"/>
  <c r="S1895" i="13"/>
  <c r="V1895" i="13" s="1"/>
  <c r="R1895" i="13"/>
  <c r="Q1895" i="13"/>
  <c r="P1895" i="13"/>
  <c r="O1895" i="13"/>
  <c r="T608" i="13"/>
  <c r="U608" i="13" s="1"/>
  <c r="S608" i="13"/>
  <c r="V608" i="13" s="1"/>
  <c r="R608" i="13"/>
  <c r="Q608" i="13"/>
  <c r="P608" i="13"/>
  <c r="O608" i="13"/>
  <c r="T2582" i="13"/>
  <c r="U2582" i="13" s="1"/>
  <c r="S2582" i="13"/>
  <c r="V2582" i="13" s="1"/>
  <c r="R2582" i="13"/>
  <c r="Q2582" i="13"/>
  <c r="P2582" i="13"/>
  <c r="O2582" i="13"/>
  <c r="T1767" i="13"/>
  <c r="U1767" i="13" s="1"/>
  <c r="S1767" i="13"/>
  <c r="V1767" i="13" s="1"/>
  <c r="R1767" i="13"/>
  <c r="Q1767" i="13"/>
  <c r="P1767" i="13"/>
  <c r="O1767" i="13"/>
  <c r="T4109" i="13"/>
  <c r="U4109" i="13" s="1"/>
  <c r="S4109" i="13"/>
  <c r="V4109" i="13" s="1"/>
  <c r="R4109" i="13"/>
  <c r="Q4109" i="13"/>
  <c r="P4109" i="13"/>
  <c r="O4109" i="13"/>
  <c r="T2444" i="13"/>
  <c r="U2444" i="13" s="1"/>
  <c r="S2444" i="13"/>
  <c r="V2444" i="13" s="1"/>
  <c r="R2444" i="13"/>
  <c r="Q2444" i="13"/>
  <c r="P2444" i="13"/>
  <c r="O2444" i="13"/>
  <c r="T1822" i="13"/>
  <c r="U1822" i="13" s="1"/>
  <c r="S1822" i="13"/>
  <c r="V1822" i="13" s="1"/>
  <c r="R1822" i="13"/>
  <c r="Q1822" i="13"/>
  <c r="P1822" i="13"/>
  <c r="O1822" i="13"/>
  <c r="T607" i="13"/>
  <c r="U607" i="13" s="1"/>
  <c r="S607" i="13"/>
  <c r="V607" i="13" s="1"/>
  <c r="R607" i="13"/>
  <c r="Q607" i="13"/>
  <c r="P607" i="13"/>
  <c r="O607" i="13"/>
  <c r="T2030" i="13"/>
  <c r="U2030" i="13" s="1"/>
  <c r="S2030" i="13"/>
  <c r="V2030" i="13" s="1"/>
  <c r="R2030" i="13"/>
  <c r="Q2030" i="13"/>
  <c r="P2030" i="13"/>
  <c r="O2030" i="13"/>
  <c r="T2815" i="13"/>
  <c r="U2815" i="13" s="1"/>
  <c r="S2815" i="13"/>
  <c r="V2815" i="13" s="1"/>
  <c r="R2815" i="13"/>
  <c r="Q2815" i="13"/>
  <c r="P2815" i="13"/>
  <c r="O2815" i="13"/>
  <c r="T2443" i="13"/>
  <c r="U2443" i="13" s="1"/>
  <c r="S2443" i="13"/>
  <c r="V2443" i="13" s="1"/>
  <c r="R2443" i="13"/>
  <c r="Q2443" i="13"/>
  <c r="P2443" i="13"/>
  <c r="O2443" i="13"/>
  <c r="T3017" i="13"/>
  <c r="U3017" i="13" s="1"/>
  <c r="S3017" i="13"/>
  <c r="V3017" i="13" s="1"/>
  <c r="R3017" i="13"/>
  <c r="Q3017" i="13"/>
  <c r="P3017" i="13"/>
  <c r="O3017" i="13"/>
  <c r="T3016" i="13"/>
  <c r="U3016" i="13" s="1"/>
  <c r="S3016" i="13"/>
  <c r="V3016" i="13" s="1"/>
  <c r="R3016" i="13"/>
  <c r="Q3016" i="13"/>
  <c r="P3016" i="13"/>
  <c r="O3016" i="13"/>
  <c r="T3015" i="13"/>
  <c r="U3015" i="13" s="1"/>
  <c r="S3015" i="13"/>
  <c r="V3015" i="13" s="1"/>
  <c r="R3015" i="13"/>
  <c r="Q3015" i="13"/>
  <c r="P3015" i="13"/>
  <c r="O3015" i="13"/>
  <c r="T1225" i="13"/>
  <c r="U1225" i="13" s="1"/>
  <c r="S1225" i="13"/>
  <c r="V1225" i="13" s="1"/>
  <c r="R1225" i="13"/>
  <c r="Q1225" i="13"/>
  <c r="P1225" i="13"/>
  <c r="O1225" i="13"/>
  <c r="T3660" i="13"/>
  <c r="U3660" i="13" s="1"/>
  <c r="S3660" i="13"/>
  <c r="V3660" i="13" s="1"/>
  <c r="R3660" i="13"/>
  <c r="Q3660" i="13"/>
  <c r="P3660" i="13"/>
  <c r="O3660" i="13"/>
  <c r="T2029" i="13"/>
  <c r="U2029" i="13" s="1"/>
  <c r="S2029" i="13"/>
  <c r="V2029" i="13" s="1"/>
  <c r="R2029" i="13"/>
  <c r="Q2029" i="13"/>
  <c r="P2029" i="13"/>
  <c r="O2029" i="13"/>
  <c r="T1602" i="13"/>
  <c r="U1602" i="13" s="1"/>
  <c r="S1602" i="13"/>
  <c r="V1602" i="13" s="1"/>
  <c r="R1602" i="13"/>
  <c r="Q1602" i="13"/>
  <c r="P1602" i="13"/>
  <c r="O1602" i="13"/>
  <c r="T2814" i="13"/>
  <c r="U2814" i="13" s="1"/>
  <c r="S2814" i="13"/>
  <c r="V2814" i="13" s="1"/>
  <c r="R2814" i="13"/>
  <c r="Q2814" i="13"/>
  <c r="P2814" i="13"/>
  <c r="O2814" i="13"/>
  <c r="T3505" i="13"/>
  <c r="U3505" i="13" s="1"/>
  <c r="S3505" i="13"/>
  <c r="V3505" i="13" s="1"/>
  <c r="R3505" i="13"/>
  <c r="Q3505" i="13"/>
  <c r="P3505" i="13"/>
  <c r="O3505" i="13"/>
  <c r="T724" i="13"/>
  <c r="U724" i="13" s="1"/>
  <c r="S724" i="13"/>
  <c r="V724" i="13" s="1"/>
  <c r="R724" i="13"/>
  <c r="Q724" i="13"/>
  <c r="P724" i="13"/>
  <c r="O724" i="13"/>
  <c r="T2813" i="13"/>
  <c r="U2813" i="13" s="1"/>
  <c r="S2813" i="13"/>
  <c r="V2813" i="13" s="1"/>
  <c r="R2813" i="13"/>
  <c r="Q2813" i="13"/>
  <c r="P2813" i="13"/>
  <c r="O2813" i="13"/>
  <c r="T1668" i="13"/>
  <c r="U1668" i="13" s="1"/>
  <c r="S1668" i="13"/>
  <c r="V1668" i="13" s="1"/>
  <c r="R1668" i="13"/>
  <c r="Q1668" i="13"/>
  <c r="P1668" i="13"/>
  <c r="O1668" i="13"/>
  <c r="T389" i="13"/>
  <c r="U389" i="13" s="1"/>
  <c r="S389" i="13"/>
  <c r="V389" i="13" s="1"/>
  <c r="R389" i="13"/>
  <c r="Q389" i="13"/>
  <c r="P389" i="13"/>
  <c r="O389" i="13"/>
  <c r="T3504" i="13"/>
  <c r="U3504" i="13" s="1"/>
  <c r="S3504" i="13"/>
  <c r="V3504" i="13" s="1"/>
  <c r="R3504" i="13"/>
  <c r="Q3504" i="13"/>
  <c r="P3504" i="13"/>
  <c r="O3504" i="13"/>
  <c r="T2028" i="13"/>
  <c r="U2028" i="13" s="1"/>
  <c r="S2028" i="13"/>
  <c r="V2028" i="13" s="1"/>
  <c r="R2028" i="13"/>
  <c r="Q2028" i="13"/>
  <c r="P2028" i="13"/>
  <c r="O2028" i="13"/>
  <c r="T2027" i="13"/>
  <c r="U2027" i="13" s="1"/>
  <c r="S2027" i="13"/>
  <c r="V2027" i="13" s="1"/>
  <c r="R2027" i="13"/>
  <c r="Q2027" i="13"/>
  <c r="P2027" i="13"/>
  <c r="O2027" i="13"/>
  <c r="T39" i="13"/>
  <c r="U39" i="13" s="1"/>
  <c r="S39" i="13"/>
  <c r="V39" i="13" s="1"/>
  <c r="R39" i="13"/>
  <c r="Q39" i="13"/>
  <c r="P39" i="13"/>
  <c r="O39" i="13"/>
  <c r="T2762" i="13"/>
  <c r="U2762" i="13" s="1"/>
  <c r="S2762" i="13"/>
  <c r="V2762" i="13" s="1"/>
  <c r="R2762" i="13"/>
  <c r="Q2762" i="13"/>
  <c r="P2762" i="13"/>
  <c r="O2762" i="13"/>
  <c r="T2026" i="13"/>
  <c r="U2026" i="13" s="1"/>
  <c r="S2026" i="13"/>
  <c r="V2026" i="13" s="1"/>
  <c r="R2026" i="13"/>
  <c r="Q2026" i="13"/>
  <c r="P2026" i="13"/>
  <c r="O2026" i="13"/>
  <c r="T3014" i="13"/>
  <c r="U3014" i="13" s="1"/>
  <c r="S3014" i="13"/>
  <c r="V3014" i="13" s="1"/>
  <c r="R3014" i="13"/>
  <c r="Q3014" i="13"/>
  <c r="P3014" i="13"/>
  <c r="O3014" i="13"/>
  <c r="T388" i="13"/>
  <c r="U388" i="13" s="1"/>
  <c r="S388" i="13"/>
  <c r="V388" i="13" s="1"/>
  <c r="R388" i="13"/>
  <c r="Q388" i="13"/>
  <c r="P388" i="13"/>
  <c r="O388" i="13"/>
  <c r="T2581" i="13"/>
  <c r="U2581" i="13" s="1"/>
  <c r="S2581" i="13"/>
  <c r="V2581" i="13" s="1"/>
  <c r="R2581" i="13"/>
  <c r="Q2581" i="13"/>
  <c r="P2581" i="13"/>
  <c r="O2581" i="13"/>
  <c r="T1063" i="13"/>
  <c r="U1063" i="13" s="1"/>
  <c r="S1063" i="13"/>
  <c r="V1063" i="13" s="1"/>
  <c r="R1063" i="13"/>
  <c r="Q1063" i="13"/>
  <c r="P1063" i="13"/>
  <c r="O1063" i="13"/>
  <c r="T943" i="13"/>
  <c r="U943" i="13" s="1"/>
  <c r="S943" i="13"/>
  <c r="V943" i="13" s="1"/>
  <c r="R943" i="13"/>
  <c r="Q943" i="13"/>
  <c r="P943" i="13"/>
  <c r="O943" i="13"/>
  <c r="T2316" i="13"/>
  <c r="U2316" i="13" s="1"/>
  <c r="S2316" i="13"/>
  <c r="V2316" i="13" s="1"/>
  <c r="R2316" i="13"/>
  <c r="Q2316" i="13"/>
  <c r="P2316" i="13"/>
  <c r="O2316" i="13"/>
  <c r="T2956" i="13"/>
  <c r="U2956" i="13" s="1"/>
  <c r="S2956" i="13"/>
  <c r="V2956" i="13" s="1"/>
  <c r="R2956" i="13"/>
  <c r="Q2956" i="13"/>
  <c r="P2956" i="13"/>
  <c r="O2956" i="13"/>
  <c r="T1062" i="13"/>
  <c r="U1062" i="13" s="1"/>
  <c r="S1062" i="13"/>
  <c r="V1062" i="13" s="1"/>
  <c r="R1062" i="13"/>
  <c r="Q1062" i="13"/>
  <c r="P1062" i="13"/>
  <c r="O1062" i="13"/>
  <c r="T1003" i="13"/>
  <c r="U1003" i="13" s="1"/>
  <c r="S1003" i="13"/>
  <c r="V1003" i="13" s="1"/>
  <c r="R1003" i="13"/>
  <c r="Q1003" i="13"/>
  <c r="P1003" i="13"/>
  <c r="O1003" i="13"/>
  <c r="T1537" i="13"/>
  <c r="U1537" i="13" s="1"/>
  <c r="S1537" i="13"/>
  <c r="V1537" i="13" s="1"/>
  <c r="R1537" i="13"/>
  <c r="Q1537" i="13"/>
  <c r="P1537" i="13"/>
  <c r="O1537" i="13"/>
  <c r="T672" i="13"/>
  <c r="U672" i="13" s="1"/>
  <c r="S672" i="13"/>
  <c r="V672" i="13" s="1"/>
  <c r="R672" i="13"/>
  <c r="Q672" i="13"/>
  <c r="P672" i="13"/>
  <c r="O672" i="13"/>
  <c r="T1159" i="13"/>
  <c r="U1159" i="13" s="1"/>
  <c r="S1159" i="13"/>
  <c r="V1159" i="13" s="1"/>
  <c r="R1159" i="13"/>
  <c r="Q1159" i="13"/>
  <c r="P1159" i="13"/>
  <c r="O1159" i="13"/>
  <c r="T2025" i="13"/>
  <c r="U2025" i="13" s="1"/>
  <c r="S2025" i="13"/>
  <c r="V2025" i="13" s="1"/>
  <c r="R2025" i="13"/>
  <c r="Q2025" i="13"/>
  <c r="P2025" i="13"/>
  <c r="O2025" i="13"/>
  <c r="T3013" i="13"/>
  <c r="U3013" i="13" s="1"/>
  <c r="S3013" i="13"/>
  <c r="V3013" i="13" s="1"/>
  <c r="R3013" i="13"/>
  <c r="Q3013" i="13"/>
  <c r="P3013" i="13"/>
  <c r="O3013" i="13"/>
  <c r="T1778" i="13"/>
  <c r="U1778" i="13" s="1"/>
  <c r="S1778" i="13"/>
  <c r="V1778" i="13" s="1"/>
  <c r="R1778" i="13"/>
  <c r="Q1778" i="13"/>
  <c r="P1778" i="13"/>
  <c r="O1778" i="13"/>
  <c r="T2812" i="13"/>
  <c r="U2812" i="13" s="1"/>
  <c r="S2812" i="13"/>
  <c r="V2812" i="13" s="1"/>
  <c r="R2812" i="13"/>
  <c r="Q2812" i="13"/>
  <c r="P2812" i="13"/>
  <c r="O2812" i="13"/>
  <c r="T3503" i="13"/>
  <c r="U3503" i="13" s="1"/>
  <c r="S3503" i="13"/>
  <c r="V3503" i="13" s="1"/>
  <c r="R3503" i="13"/>
  <c r="Q3503" i="13"/>
  <c r="P3503" i="13"/>
  <c r="O3503" i="13"/>
  <c r="T874" i="13"/>
  <c r="U874" i="13" s="1"/>
  <c r="S874" i="13"/>
  <c r="V874" i="13" s="1"/>
  <c r="R874" i="13"/>
  <c r="Q874" i="13"/>
  <c r="P874" i="13"/>
  <c r="O874" i="13"/>
  <c r="T1821" i="13"/>
  <c r="U1821" i="13" s="1"/>
  <c r="S1821" i="13"/>
  <c r="V1821" i="13" s="1"/>
  <c r="R1821" i="13"/>
  <c r="Q1821" i="13"/>
  <c r="P1821" i="13"/>
  <c r="O1821" i="13"/>
  <c r="T1355" i="13"/>
  <c r="U1355" i="13" s="1"/>
  <c r="S1355" i="13"/>
  <c r="V1355" i="13" s="1"/>
  <c r="R1355" i="13"/>
  <c r="Q1355" i="13"/>
  <c r="P1355" i="13"/>
  <c r="O1355" i="13"/>
  <c r="T1000" i="13"/>
  <c r="U1000" i="13" s="1"/>
  <c r="S1000" i="13"/>
  <c r="V1000" i="13" s="1"/>
  <c r="R1000" i="13"/>
  <c r="Q1000" i="13"/>
  <c r="P1000" i="13"/>
  <c r="O1000" i="13"/>
  <c r="T3663" i="13"/>
  <c r="U3663" i="13" s="1"/>
  <c r="S3663" i="13"/>
  <c r="V3663" i="13" s="1"/>
  <c r="R3663" i="13"/>
  <c r="Q3663" i="13"/>
  <c r="P3663" i="13"/>
  <c r="O3663" i="13"/>
  <c r="T1174" i="13"/>
  <c r="U1174" i="13" s="1"/>
  <c r="S1174" i="13"/>
  <c r="V1174" i="13" s="1"/>
  <c r="R1174" i="13"/>
  <c r="Q1174" i="13"/>
  <c r="P1174" i="13"/>
  <c r="O1174" i="13"/>
  <c r="T1173" i="13"/>
  <c r="U1173" i="13" s="1"/>
  <c r="S1173" i="13"/>
  <c r="V1173" i="13" s="1"/>
  <c r="R1173" i="13"/>
  <c r="Q1173" i="13"/>
  <c r="P1173" i="13"/>
  <c r="O1173" i="13"/>
  <c r="T1004" i="13"/>
  <c r="U1004" i="13" s="1"/>
  <c r="S1004" i="13"/>
  <c r="V1004" i="13" s="1"/>
  <c r="R1004" i="13"/>
  <c r="Q1004" i="13"/>
  <c r="P1004" i="13"/>
  <c r="O1004" i="13"/>
  <c r="T723" i="13"/>
  <c r="U723" i="13" s="1"/>
  <c r="S723" i="13"/>
  <c r="V723" i="13" s="1"/>
  <c r="R723" i="13"/>
  <c r="Q723" i="13"/>
  <c r="P723" i="13"/>
  <c r="O723" i="13"/>
  <c r="T1820" i="13"/>
  <c r="U1820" i="13" s="1"/>
  <c r="S1820" i="13"/>
  <c r="V1820" i="13" s="1"/>
  <c r="R1820" i="13"/>
  <c r="Q1820" i="13"/>
  <c r="P1820" i="13"/>
  <c r="O1820" i="13"/>
  <c r="T2235" i="13"/>
  <c r="U2235" i="13" s="1"/>
  <c r="S2235" i="13"/>
  <c r="V2235" i="13" s="1"/>
  <c r="R2235" i="13"/>
  <c r="Q2235" i="13"/>
  <c r="P2235" i="13"/>
  <c r="O2235" i="13"/>
  <c r="T2773" i="13"/>
  <c r="U2773" i="13" s="1"/>
  <c r="S2773" i="13"/>
  <c r="V2773" i="13" s="1"/>
  <c r="R2773" i="13"/>
  <c r="Q2773" i="13"/>
  <c r="P2773" i="13"/>
  <c r="O2773" i="13"/>
  <c r="T2442" i="13"/>
  <c r="U2442" i="13" s="1"/>
  <c r="S2442" i="13"/>
  <c r="V2442" i="13" s="1"/>
  <c r="R2442" i="13"/>
  <c r="Q2442" i="13"/>
  <c r="P2442" i="13"/>
  <c r="O2442" i="13"/>
  <c r="T1061" i="13"/>
  <c r="U1061" i="13" s="1"/>
  <c r="S1061" i="13"/>
  <c r="V1061" i="13" s="1"/>
  <c r="R1061" i="13"/>
  <c r="Q1061" i="13"/>
  <c r="P1061" i="13"/>
  <c r="O1061" i="13"/>
  <c r="T1150" i="13"/>
  <c r="U1150" i="13" s="1"/>
  <c r="S1150" i="13"/>
  <c r="V1150" i="13" s="1"/>
  <c r="R1150" i="13"/>
  <c r="Q1150" i="13"/>
  <c r="P1150" i="13"/>
  <c r="O1150" i="13"/>
  <c r="T1354" i="13"/>
  <c r="U1354" i="13" s="1"/>
  <c r="S1354" i="13"/>
  <c r="V1354" i="13" s="1"/>
  <c r="R1354" i="13"/>
  <c r="Q1354" i="13"/>
  <c r="P1354" i="13"/>
  <c r="O1354" i="13"/>
  <c r="T1194" i="13"/>
  <c r="U1194" i="13" s="1"/>
  <c r="S1194" i="13"/>
  <c r="V1194" i="13" s="1"/>
  <c r="R1194" i="13"/>
  <c r="Q1194" i="13"/>
  <c r="P1194" i="13"/>
  <c r="O1194" i="13"/>
  <c r="T824" i="13"/>
  <c r="U824" i="13" s="1"/>
  <c r="S824" i="13"/>
  <c r="V824" i="13" s="1"/>
  <c r="R824" i="13"/>
  <c r="Q824" i="13"/>
  <c r="P824" i="13"/>
  <c r="O824" i="13"/>
  <c r="T4082" i="13"/>
  <c r="U4082" i="13" s="1"/>
  <c r="S4082" i="13"/>
  <c r="V4082" i="13" s="1"/>
  <c r="R4082" i="13"/>
  <c r="Q4082" i="13"/>
  <c r="P4082" i="13"/>
  <c r="O4082" i="13"/>
  <c r="T2769" i="13"/>
  <c r="U2769" i="13" s="1"/>
  <c r="S2769" i="13"/>
  <c r="V2769" i="13" s="1"/>
  <c r="R2769" i="13"/>
  <c r="Q2769" i="13"/>
  <c r="P2769" i="13"/>
  <c r="O2769" i="13"/>
  <c r="T3848" i="13"/>
  <c r="U3848" i="13" s="1"/>
  <c r="S3848" i="13"/>
  <c r="V3848" i="13" s="1"/>
  <c r="R3848" i="13"/>
  <c r="Q3848" i="13"/>
  <c r="P3848" i="13"/>
  <c r="O3848" i="13"/>
  <c r="T1536" i="13"/>
  <c r="U1536" i="13" s="1"/>
  <c r="S1536" i="13"/>
  <c r="V1536" i="13" s="1"/>
  <c r="R1536" i="13"/>
  <c r="Q1536" i="13"/>
  <c r="P1536" i="13"/>
  <c r="O1536" i="13"/>
  <c r="T3012" i="13"/>
  <c r="U3012" i="13" s="1"/>
  <c r="S3012" i="13"/>
  <c r="V3012" i="13" s="1"/>
  <c r="R3012" i="13"/>
  <c r="Q3012" i="13"/>
  <c r="P3012" i="13"/>
  <c r="O3012" i="13"/>
  <c r="T1555" i="13"/>
  <c r="U1555" i="13" s="1"/>
  <c r="S1555" i="13"/>
  <c r="V1555" i="13" s="1"/>
  <c r="R1555" i="13"/>
  <c r="Q1555" i="13"/>
  <c r="P1555" i="13"/>
  <c r="O1555" i="13"/>
  <c r="T1686" i="13"/>
  <c r="U1686" i="13" s="1"/>
  <c r="S1686" i="13"/>
  <c r="V1686" i="13" s="1"/>
  <c r="R1686" i="13"/>
  <c r="Q1686" i="13"/>
  <c r="P1686" i="13"/>
  <c r="O1686" i="13"/>
  <c r="T1193" i="13"/>
  <c r="U1193" i="13" s="1"/>
  <c r="S1193" i="13"/>
  <c r="V1193" i="13" s="1"/>
  <c r="R1193" i="13"/>
  <c r="Q1193" i="13"/>
  <c r="P1193" i="13"/>
  <c r="O1193" i="13"/>
  <c r="T814" i="13"/>
  <c r="U814" i="13" s="1"/>
  <c r="S814" i="13"/>
  <c r="V814" i="13" s="1"/>
  <c r="R814" i="13"/>
  <c r="Q814" i="13"/>
  <c r="P814" i="13"/>
  <c r="O814" i="13"/>
  <c r="T2811" i="13"/>
  <c r="U2811" i="13" s="1"/>
  <c r="S2811" i="13"/>
  <c r="V2811" i="13" s="1"/>
  <c r="R2811" i="13"/>
  <c r="Q2811" i="13"/>
  <c r="P2811" i="13"/>
  <c r="O2811" i="13"/>
  <c r="T3502" i="13"/>
  <c r="U3502" i="13" s="1"/>
  <c r="S3502" i="13"/>
  <c r="V3502" i="13" s="1"/>
  <c r="R3502" i="13"/>
  <c r="Q3502" i="13"/>
  <c r="P3502" i="13"/>
  <c r="O3502" i="13"/>
  <c r="T387" i="13"/>
  <c r="U387" i="13" s="1"/>
  <c r="S387" i="13"/>
  <c r="V387" i="13" s="1"/>
  <c r="R387" i="13"/>
  <c r="Q387" i="13"/>
  <c r="P387" i="13"/>
  <c r="O387" i="13"/>
  <c r="T386" i="13"/>
  <c r="U386" i="13" s="1"/>
  <c r="S386" i="13"/>
  <c r="V386" i="13" s="1"/>
  <c r="R386" i="13"/>
  <c r="Q386" i="13"/>
  <c r="P386" i="13"/>
  <c r="O386" i="13"/>
  <c r="T312" i="13"/>
  <c r="U312" i="13" s="1"/>
  <c r="S312" i="13"/>
  <c r="V312" i="13" s="1"/>
  <c r="R312" i="13"/>
  <c r="Q312" i="13"/>
  <c r="P312" i="13"/>
  <c r="O312" i="13"/>
  <c r="T270" i="13"/>
  <c r="U270" i="13" s="1"/>
  <c r="S270" i="13"/>
  <c r="V270" i="13" s="1"/>
  <c r="R270" i="13"/>
  <c r="Q270" i="13"/>
  <c r="P270" i="13"/>
  <c r="O270" i="13"/>
  <c r="T1819" i="13"/>
  <c r="U1819" i="13" s="1"/>
  <c r="S1819" i="13"/>
  <c r="V1819" i="13" s="1"/>
  <c r="R1819" i="13"/>
  <c r="Q1819" i="13"/>
  <c r="P1819" i="13"/>
  <c r="O1819" i="13"/>
  <c r="T105" i="13"/>
  <c r="U105" i="13" s="1"/>
  <c r="S105" i="13"/>
  <c r="V105" i="13" s="1"/>
  <c r="R105" i="13"/>
  <c r="Q105" i="13"/>
  <c r="P105" i="13"/>
  <c r="O105" i="13"/>
  <c r="T873" i="13"/>
  <c r="U873" i="13" s="1"/>
  <c r="S873" i="13"/>
  <c r="V873" i="13" s="1"/>
  <c r="R873" i="13"/>
  <c r="Q873" i="13"/>
  <c r="P873" i="13"/>
  <c r="O873" i="13"/>
  <c r="T1060" i="13"/>
  <c r="U1060" i="13" s="1"/>
  <c r="S1060" i="13"/>
  <c r="V1060" i="13" s="1"/>
  <c r="R1060" i="13"/>
  <c r="Q1060" i="13"/>
  <c r="P1060" i="13"/>
  <c r="O1060" i="13"/>
  <c r="T136" i="13"/>
  <c r="U136" i="13" s="1"/>
  <c r="S136" i="13"/>
  <c r="V136" i="13" s="1"/>
  <c r="R136" i="13"/>
  <c r="Q136" i="13"/>
  <c r="P136" i="13"/>
  <c r="O136" i="13"/>
  <c r="T1535" i="13"/>
  <c r="U1535" i="13" s="1"/>
  <c r="S1535" i="13"/>
  <c r="V1535" i="13" s="1"/>
  <c r="R1535" i="13"/>
  <c r="Q1535" i="13"/>
  <c r="P1535" i="13"/>
  <c r="O1535" i="13"/>
  <c r="T722" i="13"/>
  <c r="U722" i="13" s="1"/>
  <c r="S722" i="13"/>
  <c r="V722" i="13" s="1"/>
  <c r="R722" i="13"/>
  <c r="Q722" i="13"/>
  <c r="P722" i="13"/>
  <c r="O722" i="13"/>
  <c r="T721" i="13"/>
  <c r="U721" i="13" s="1"/>
  <c r="S721" i="13"/>
  <c r="V721" i="13" s="1"/>
  <c r="R721" i="13"/>
  <c r="Q721" i="13"/>
  <c r="P721" i="13"/>
  <c r="O721" i="13"/>
  <c r="T1353" i="13"/>
  <c r="U1353" i="13" s="1"/>
  <c r="S1353" i="13"/>
  <c r="V1353" i="13" s="1"/>
  <c r="R1353" i="13"/>
  <c r="Q1353" i="13"/>
  <c r="P1353" i="13"/>
  <c r="O1353" i="13"/>
  <c r="T967" i="13"/>
  <c r="U967" i="13" s="1"/>
  <c r="S967" i="13"/>
  <c r="V967" i="13" s="1"/>
  <c r="R967" i="13"/>
  <c r="Q967" i="13"/>
  <c r="P967" i="13"/>
  <c r="O967" i="13"/>
  <c r="T311" i="13"/>
  <c r="U311" i="13" s="1"/>
  <c r="S311" i="13"/>
  <c r="V311" i="13" s="1"/>
  <c r="R311" i="13"/>
  <c r="Q311" i="13"/>
  <c r="P311" i="13"/>
  <c r="O311" i="13"/>
  <c r="T1059" i="13"/>
  <c r="U1059" i="13" s="1"/>
  <c r="S1059" i="13"/>
  <c r="V1059" i="13" s="1"/>
  <c r="R1059" i="13"/>
  <c r="Q1059" i="13"/>
  <c r="P1059" i="13"/>
  <c r="O1059" i="13"/>
  <c r="T1352" i="13"/>
  <c r="U1352" i="13" s="1"/>
  <c r="S1352" i="13"/>
  <c r="V1352" i="13" s="1"/>
  <c r="R1352" i="13"/>
  <c r="Q1352" i="13"/>
  <c r="P1352" i="13"/>
  <c r="O1352" i="13"/>
  <c r="T1351" i="13"/>
  <c r="U1351" i="13" s="1"/>
  <c r="S1351" i="13"/>
  <c r="V1351" i="13" s="1"/>
  <c r="R1351" i="13"/>
  <c r="Q1351" i="13"/>
  <c r="P1351" i="13"/>
  <c r="O1351" i="13"/>
  <c r="T1929" i="13"/>
  <c r="U1929" i="13" s="1"/>
  <c r="S1929" i="13"/>
  <c r="V1929" i="13" s="1"/>
  <c r="R1929" i="13"/>
  <c r="Q1929" i="13"/>
  <c r="P1929" i="13"/>
  <c r="O1929" i="13"/>
  <c r="T310" i="13"/>
  <c r="U310" i="13" s="1"/>
  <c r="S310" i="13"/>
  <c r="V310" i="13" s="1"/>
  <c r="R310" i="13"/>
  <c r="Q310" i="13"/>
  <c r="P310" i="13"/>
  <c r="O310" i="13"/>
  <c r="T966" i="13"/>
  <c r="U966" i="13" s="1"/>
  <c r="S966" i="13"/>
  <c r="V966" i="13" s="1"/>
  <c r="R966" i="13"/>
  <c r="Q966" i="13"/>
  <c r="P966" i="13"/>
  <c r="O966" i="13"/>
  <c r="T606" i="13"/>
  <c r="U606" i="13" s="1"/>
  <c r="S606" i="13"/>
  <c r="V606" i="13" s="1"/>
  <c r="R606" i="13"/>
  <c r="Q606" i="13"/>
  <c r="P606" i="13"/>
  <c r="O606" i="13"/>
  <c r="T1766" i="13"/>
  <c r="U1766" i="13" s="1"/>
  <c r="S1766" i="13"/>
  <c r="V1766" i="13" s="1"/>
  <c r="R1766" i="13"/>
  <c r="Q1766" i="13"/>
  <c r="P1766" i="13"/>
  <c r="O1766" i="13"/>
  <c r="T1685" i="13"/>
  <c r="U1685" i="13" s="1"/>
  <c r="S1685" i="13"/>
  <c r="V1685" i="13" s="1"/>
  <c r="R1685" i="13"/>
  <c r="Q1685" i="13"/>
  <c r="P1685" i="13"/>
  <c r="O1685" i="13"/>
  <c r="T1350" i="13"/>
  <c r="U1350" i="13" s="1"/>
  <c r="S1350" i="13"/>
  <c r="V1350" i="13" s="1"/>
  <c r="R1350" i="13"/>
  <c r="Q1350" i="13"/>
  <c r="P1350" i="13"/>
  <c r="O1350" i="13"/>
  <c r="T1777" i="13"/>
  <c r="U1777" i="13" s="1"/>
  <c r="S1777" i="13"/>
  <c r="V1777" i="13" s="1"/>
  <c r="R1777" i="13"/>
  <c r="Q1777" i="13"/>
  <c r="P1777" i="13"/>
  <c r="O1777" i="13"/>
  <c r="T720" i="13"/>
  <c r="U720" i="13" s="1"/>
  <c r="S720" i="13"/>
  <c r="V720" i="13" s="1"/>
  <c r="R720" i="13"/>
  <c r="Q720" i="13"/>
  <c r="P720" i="13"/>
  <c r="O720" i="13"/>
  <c r="T2024" i="13"/>
  <c r="U2024" i="13" s="1"/>
  <c r="S2024" i="13"/>
  <c r="V2024" i="13" s="1"/>
  <c r="R2024" i="13"/>
  <c r="Q2024" i="13"/>
  <c r="P2024" i="13"/>
  <c r="O2024" i="13"/>
  <c r="T1601" i="13"/>
  <c r="U1601" i="13" s="1"/>
  <c r="S1601" i="13"/>
  <c r="V1601" i="13" s="1"/>
  <c r="R1601" i="13"/>
  <c r="Q1601" i="13"/>
  <c r="P1601" i="13"/>
  <c r="O1601" i="13"/>
  <c r="T1006" i="13"/>
  <c r="U1006" i="13" s="1"/>
  <c r="S1006" i="13"/>
  <c r="V1006" i="13" s="1"/>
  <c r="R1006" i="13"/>
  <c r="Q1006" i="13"/>
  <c r="P1006" i="13"/>
  <c r="O1006" i="13"/>
  <c r="T719" i="13"/>
  <c r="U719" i="13" s="1"/>
  <c r="S719" i="13"/>
  <c r="V719" i="13" s="1"/>
  <c r="R719" i="13"/>
  <c r="Q719" i="13"/>
  <c r="P719" i="13"/>
  <c r="O719" i="13"/>
  <c r="T2810" i="13"/>
  <c r="U2810" i="13" s="1"/>
  <c r="S2810" i="13"/>
  <c r="V2810" i="13" s="1"/>
  <c r="R2810" i="13"/>
  <c r="Q2810" i="13"/>
  <c r="P2810" i="13"/>
  <c r="O2810" i="13"/>
  <c r="T385" i="13"/>
  <c r="U385" i="13" s="1"/>
  <c r="S385" i="13"/>
  <c r="V385" i="13" s="1"/>
  <c r="R385" i="13"/>
  <c r="Q385" i="13"/>
  <c r="P385" i="13"/>
  <c r="O385" i="13"/>
  <c r="T1058" i="13"/>
  <c r="U1058" i="13" s="1"/>
  <c r="S1058" i="13"/>
  <c r="V1058" i="13" s="1"/>
  <c r="R1058" i="13"/>
  <c r="Q1058" i="13"/>
  <c r="P1058" i="13"/>
  <c r="O1058" i="13"/>
  <c r="T718" i="13"/>
  <c r="U718" i="13" s="1"/>
  <c r="S718" i="13"/>
  <c r="V718" i="13" s="1"/>
  <c r="R718" i="13"/>
  <c r="Q718" i="13"/>
  <c r="P718" i="13"/>
  <c r="O718" i="13"/>
  <c r="T1818" i="13"/>
  <c r="U1818" i="13" s="1"/>
  <c r="S1818" i="13"/>
  <c r="V1818" i="13" s="1"/>
  <c r="R1818" i="13"/>
  <c r="Q1818" i="13"/>
  <c r="P1818" i="13"/>
  <c r="O1818" i="13"/>
  <c r="T250" i="13"/>
  <c r="U250" i="13" s="1"/>
  <c r="S250" i="13"/>
  <c r="V250" i="13" s="1"/>
  <c r="R250" i="13"/>
  <c r="Q250" i="13"/>
  <c r="P250" i="13"/>
  <c r="O250" i="13"/>
  <c r="T1526" i="13"/>
  <c r="U1526" i="13" s="1"/>
  <c r="S1526" i="13"/>
  <c r="V1526" i="13" s="1"/>
  <c r="R1526" i="13"/>
  <c r="Q1526" i="13"/>
  <c r="P1526" i="13"/>
  <c r="O1526" i="13"/>
  <c r="T466" i="13"/>
  <c r="U466" i="13" s="1"/>
  <c r="S466" i="13"/>
  <c r="V466" i="13" s="1"/>
  <c r="R466" i="13"/>
  <c r="Q466" i="13"/>
  <c r="P466" i="13"/>
  <c r="O466" i="13"/>
  <c r="T2315" i="13"/>
  <c r="U2315" i="13" s="1"/>
  <c r="S2315" i="13"/>
  <c r="V2315" i="13" s="1"/>
  <c r="R2315" i="13"/>
  <c r="Q2315" i="13"/>
  <c r="P2315" i="13"/>
  <c r="O2315" i="13"/>
  <c r="T3847" i="13"/>
  <c r="U3847" i="13" s="1"/>
  <c r="S3847" i="13"/>
  <c r="V3847" i="13" s="1"/>
  <c r="R3847" i="13"/>
  <c r="Q3847" i="13"/>
  <c r="P3847" i="13"/>
  <c r="O3847" i="13"/>
  <c r="T2023" i="13"/>
  <c r="U2023" i="13" s="1"/>
  <c r="S2023" i="13"/>
  <c r="V2023" i="13" s="1"/>
  <c r="R2023" i="13"/>
  <c r="Q2023" i="13"/>
  <c r="P2023" i="13"/>
  <c r="O2023" i="13"/>
  <c r="T1600" i="13"/>
  <c r="U1600" i="13" s="1"/>
  <c r="S1600" i="13"/>
  <c r="V1600" i="13" s="1"/>
  <c r="R1600" i="13"/>
  <c r="Q1600" i="13"/>
  <c r="P1600" i="13"/>
  <c r="O1600" i="13"/>
  <c r="T544" i="13"/>
  <c r="U544" i="13" s="1"/>
  <c r="S544" i="13"/>
  <c r="V544" i="13" s="1"/>
  <c r="R544" i="13"/>
  <c r="Q544" i="13"/>
  <c r="P544" i="13"/>
  <c r="O544" i="13"/>
  <c r="T717" i="13"/>
  <c r="U717" i="13" s="1"/>
  <c r="S717" i="13"/>
  <c r="V717" i="13" s="1"/>
  <c r="R717" i="13"/>
  <c r="Q717" i="13"/>
  <c r="P717" i="13"/>
  <c r="O717" i="13"/>
  <c r="T2288" i="13"/>
  <c r="U2288" i="13" s="1"/>
  <c r="S2288" i="13"/>
  <c r="V2288" i="13" s="1"/>
  <c r="R2288" i="13"/>
  <c r="Q2288" i="13"/>
  <c r="P2288" i="13"/>
  <c r="O2288" i="13"/>
  <c r="T3501" i="13"/>
  <c r="U3501" i="13" s="1"/>
  <c r="S3501" i="13"/>
  <c r="V3501" i="13" s="1"/>
  <c r="R3501" i="13"/>
  <c r="Q3501" i="13"/>
  <c r="P3501" i="13"/>
  <c r="O3501" i="13"/>
  <c r="T716" i="13"/>
  <c r="U716" i="13" s="1"/>
  <c r="S716" i="13"/>
  <c r="V716" i="13" s="1"/>
  <c r="R716" i="13"/>
  <c r="Q716" i="13"/>
  <c r="P716" i="13"/>
  <c r="O716" i="13"/>
  <c r="T2580" i="13"/>
  <c r="U2580" i="13" s="1"/>
  <c r="S2580" i="13"/>
  <c r="V2580" i="13" s="1"/>
  <c r="R2580" i="13"/>
  <c r="Q2580" i="13"/>
  <c r="P2580" i="13"/>
  <c r="O2580" i="13"/>
  <c r="T1349" i="13"/>
  <c r="U1349" i="13" s="1"/>
  <c r="S1349" i="13"/>
  <c r="V1349" i="13" s="1"/>
  <c r="R1349" i="13"/>
  <c r="Q1349" i="13"/>
  <c r="P1349" i="13"/>
  <c r="O1349" i="13"/>
  <c r="T491" i="13"/>
  <c r="U491" i="13" s="1"/>
  <c r="S491" i="13"/>
  <c r="V491" i="13" s="1"/>
  <c r="R491" i="13"/>
  <c r="Q491" i="13"/>
  <c r="P491" i="13"/>
  <c r="O491" i="13"/>
  <c r="T2022" i="13"/>
  <c r="U2022" i="13" s="1"/>
  <c r="S2022" i="13"/>
  <c r="V2022" i="13" s="1"/>
  <c r="R2022" i="13"/>
  <c r="Q2022" i="13"/>
  <c r="P2022" i="13"/>
  <c r="O2022" i="13"/>
  <c r="T872" i="13"/>
  <c r="U872" i="13" s="1"/>
  <c r="S872" i="13"/>
  <c r="V872" i="13" s="1"/>
  <c r="R872" i="13"/>
  <c r="Q872" i="13"/>
  <c r="P872" i="13"/>
  <c r="O872" i="13"/>
  <c r="T3500" i="13"/>
  <c r="U3500" i="13" s="1"/>
  <c r="S3500" i="13"/>
  <c r="V3500" i="13" s="1"/>
  <c r="R3500" i="13"/>
  <c r="Q3500" i="13"/>
  <c r="P3500" i="13"/>
  <c r="O3500" i="13"/>
  <c r="T543" i="13"/>
  <c r="U543" i="13" s="1"/>
  <c r="S543" i="13"/>
  <c r="V543" i="13" s="1"/>
  <c r="R543" i="13"/>
  <c r="Q543" i="13"/>
  <c r="P543" i="13"/>
  <c r="O543" i="13"/>
  <c r="T3011" i="13"/>
  <c r="U3011" i="13" s="1"/>
  <c r="S3011" i="13"/>
  <c r="V3011" i="13" s="1"/>
  <c r="R3011" i="13"/>
  <c r="Q3011" i="13"/>
  <c r="P3011" i="13"/>
  <c r="O3011" i="13"/>
  <c r="T2579" i="13"/>
  <c r="U2579" i="13" s="1"/>
  <c r="S2579" i="13"/>
  <c r="V2579" i="13" s="1"/>
  <c r="R2579" i="13"/>
  <c r="Q2579" i="13"/>
  <c r="P2579" i="13"/>
  <c r="O2579" i="13"/>
  <c r="T231" i="13"/>
  <c r="U231" i="13" s="1"/>
  <c r="S231" i="13"/>
  <c r="V231" i="13" s="1"/>
  <c r="R231" i="13"/>
  <c r="Q231" i="13"/>
  <c r="P231" i="13"/>
  <c r="O231" i="13"/>
  <c r="T2021" i="13"/>
  <c r="U2021" i="13" s="1"/>
  <c r="S2021" i="13"/>
  <c r="V2021" i="13" s="1"/>
  <c r="R2021" i="13"/>
  <c r="Q2021" i="13"/>
  <c r="P2021" i="13"/>
  <c r="O2021" i="13"/>
  <c r="T2531" i="13"/>
  <c r="U2531" i="13" s="1"/>
  <c r="S2531" i="13"/>
  <c r="V2531" i="13" s="1"/>
  <c r="R2531" i="13"/>
  <c r="Q2531" i="13"/>
  <c r="P2531" i="13"/>
  <c r="O2531" i="13"/>
  <c r="T69" i="13"/>
  <c r="U69" i="13" s="1"/>
  <c r="S69" i="13"/>
  <c r="V69" i="13" s="1"/>
  <c r="R69" i="13"/>
  <c r="Q69" i="13"/>
  <c r="P69" i="13"/>
  <c r="O69" i="13"/>
  <c r="T715" i="13"/>
  <c r="U715" i="13" s="1"/>
  <c r="S715" i="13"/>
  <c r="V715" i="13" s="1"/>
  <c r="R715" i="13"/>
  <c r="Q715" i="13"/>
  <c r="P715" i="13"/>
  <c r="O715" i="13"/>
  <c r="T2964" i="13"/>
  <c r="U2964" i="13" s="1"/>
  <c r="S2964" i="13"/>
  <c r="V2964" i="13" s="1"/>
  <c r="R2964" i="13"/>
  <c r="Q2964" i="13"/>
  <c r="P2964" i="13"/>
  <c r="O2964" i="13"/>
  <c r="T2252" i="13"/>
  <c r="U2252" i="13" s="1"/>
  <c r="S2252" i="13"/>
  <c r="V2252" i="13" s="1"/>
  <c r="R2252" i="13"/>
  <c r="Q2252" i="13"/>
  <c r="P2252" i="13"/>
  <c r="O2252" i="13"/>
  <c r="T3499" i="13"/>
  <c r="U3499" i="13" s="1"/>
  <c r="S3499" i="13"/>
  <c r="V3499" i="13" s="1"/>
  <c r="R3499" i="13"/>
  <c r="Q3499" i="13"/>
  <c r="P3499" i="13"/>
  <c r="O3499" i="13"/>
  <c r="T38" i="13"/>
  <c r="U38" i="13" s="1"/>
  <c r="S38" i="13"/>
  <c r="V38" i="13" s="1"/>
  <c r="R38" i="13"/>
  <c r="Q38" i="13"/>
  <c r="P38" i="13"/>
  <c r="O38" i="13"/>
  <c r="T490" i="13"/>
  <c r="U490" i="13" s="1"/>
  <c r="S490" i="13"/>
  <c r="V490" i="13" s="1"/>
  <c r="R490" i="13"/>
  <c r="Q490" i="13"/>
  <c r="P490" i="13"/>
  <c r="O490" i="13"/>
  <c r="T1817" i="13"/>
  <c r="U1817" i="13" s="1"/>
  <c r="S1817" i="13"/>
  <c r="V1817" i="13" s="1"/>
  <c r="R1817" i="13"/>
  <c r="Q1817" i="13"/>
  <c r="P1817" i="13"/>
  <c r="O1817" i="13"/>
  <c r="T3498" i="13"/>
  <c r="U3498" i="13" s="1"/>
  <c r="S3498" i="13"/>
  <c r="V3498" i="13" s="1"/>
  <c r="R3498" i="13"/>
  <c r="Q3498" i="13"/>
  <c r="P3498" i="13"/>
  <c r="O3498" i="13"/>
  <c r="T237" i="13"/>
  <c r="U237" i="13" s="1"/>
  <c r="S237" i="13"/>
  <c r="V237" i="13" s="1"/>
  <c r="R237" i="13"/>
  <c r="Q237" i="13"/>
  <c r="P237" i="13"/>
  <c r="O237" i="13"/>
  <c r="T2809" i="13"/>
  <c r="U2809" i="13" s="1"/>
  <c r="S2809" i="13"/>
  <c r="V2809" i="13" s="1"/>
  <c r="R2809" i="13"/>
  <c r="Q2809" i="13"/>
  <c r="P2809" i="13"/>
  <c r="O2809" i="13"/>
  <c r="T384" i="13"/>
  <c r="U384" i="13" s="1"/>
  <c r="S384" i="13"/>
  <c r="V384" i="13" s="1"/>
  <c r="R384" i="13"/>
  <c r="Q384" i="13"/>
  <c r="P384" i="13"/>
  <c r="O384" i="13"/>
  <c r="T1348" i="13"/>
  <c r="U1348" i="13" s="1"/>
  <c r="S1348" i="13"/>
  <c r="V1348" i="13" s="1"/>
  <c r="R1348" i="13"/>
  <c r="Q1348" i="13"/>
  <c r="P1348" i="13"/>
  <c r="O1348" i="13"/>
  <c r="T714" i="13"/>
  <c r="U714" i="13" s="1"/>
  <c r="S714" i="13"/>
  <c r="V714" i="13" s="1"/>
  <c r="R714" i="13"/>
  <c r="Q714" i="13"/>
  <c r="P714" i="13"/>
  <c r="O714" i="13"/>
  <c r="T1347" i="13"/>
  <c r="U1347" i="13" s="1"/>
  <c r="S1347" i="13"/>
  <c r="V1347" i="13" s="1"/>
  <c r="R1347" i="13"/>
  <c r="Q1347" i="13"/>
  <c r="P1347" i="13"/>
  <c r="O1347" i="13"/>
  <c r="T3959" i="13"/>
  <c r="U3959" i="13" s="1"/>
  <c r="S3959" i="13"/>
  <c r="V3959" i="13" s="1"/>
  <c r="R3959" i="13"/>
  <c r="Q3959" i="13"/>
  <c r="P3959" i="13"/>
  <c r="O3959" i="13"/>
  <c r="T27" i="13"/>
  <c r="U27" i="13" s="1"/>
  <c r="S27" i="13"/>
  <c r="V27" i="13" s="1"/>
  <c r="R27" i="13"/>
  <c r="Q27" i="13"/>
  <c r="P27" i="13"/>
  <c r="O27" i="13"/>
  <c r="T309" i="13"/>
  <c r="U309" i="13" s="1"/>
  <c r="S309" i="13"/>
  <c r="V309" i="13" s="1"/>
  <c r="R309" i="13"/>
  <c r="Q309" i="13"/>
  <c r="P309" i="13"/>
  <c r="O309" i="13"/>
  <c r="T1057" i="13"/>
  <c r="U1057" i="13" s="1"/>
  <c r="S1057" i="13"/>
  <c r="V1057" i="13" s="1"/>
  <c r="R1057" i="13"/>
  <c r="Q1057" i="13"/>
  <c r="P1057" i="13"/>
  <c r="O1057" i="13"/>
  <c r="T1599" i="13"/>
  <c r="U1599" i="13" s="1"/>
  <c r="S1599" i="13"/>
  <c r="V1599" i="13" s="1"/>
  <c r="R1599" i="13"/>
  <c r="Q1599" i="13"/>
  <c r="P1599" i="13"/>
  <c r="O1599" i="13"/>
  <c r="T184" i="13"/>
  <c r="U184" i="13" s="1"/>
  <c r="S184" i="13"/>
  <c r="V184" i="13" s="1"/>
  <c r="R184" i="13"/>
  <c r="Q184" i="13"/>
  <c r="P184" i="13"/>
  <c r="O184" i="13"/>
  <c r="T2314" i="13"/>
  <c r="U2314" i="13" s="1"/>
  <c r="S2314" i="13"/>
  <c r="V2314" i="13" s="1"/>
  <c r="R2314" i="13"/>
  <c r="Q2314" i="13"/>
  <c r="P2314" i="13"/>
  <c r="O2314" i="13"/>
  <c r="T2020" i="13"/>
  <c r="U2020" i="13" s="1"/>
  <c r="S2020" i="13"/>
  <c r="V2020" i="13" s="1"/>
  <c r="R2020" i="13"/>
  <c r="Q2020" i="13"/>
  <c r="P2020" i="13"/>
  <c r="O2020" i="13"/>
  <c r="T713" i="13"/>
  <c r="U713" i="13" s="1"/>
  <c r="S713" i="13"/>
  <c r="V713" i="13" s="1"/>
  <c r="R713" i="13"/>
  <c r="Q713" i="13"/>
  <c r="P713" i="13"/>
  <c r="O713" i="13"/>
  <c r="T183" i="13"/>
  <c r="U183" i="13" s="1"/>
  <c r="S183" i="13"/>
  <c r="V183" i="13" s="1"/>
  <c r="R183" i="13"/>
  <c r="Q183" i="13"/>
  <c r="P183" i="13"/>
  <c r="O183" i="13"/>
  <c r="T1224" i="13"/>
  <c r="U1224" i="13" s="1"/>
  <c r="S1224" i="13"/>
  <c r="V1224" i="13" s="1"/>
  <c r="R1224" i="13"/>
  <c r="Q1224" i="13"/>
  <c r="P1224" i="13"/>
  <c r="O1224" i="13"/>
  <c r="T37" i="13"/>
  <c r="U37" i="13" s="1"/>
  <c r="S37" i="13"/>
  <c r="V37" i="13" s="1"/>
  <c r="R37" i="13"/>
  <c r="Q37" i="13"/>
  <c r="P37" i="13"/>
  <c r="O37" i="13"/>
  <c r="T965" i="13"/>
  <c r="U965" i="13" s="1"/>
  <c r="S965" i="13"/>
  <c r="V965" i="13" s="1"/>
  <c r="R965" i="13"/>
  <c r="Q965" i="13"/>
  <c r="P965" i="13"/>
  <c r="O965" i="13"/>
  <c r="T3992" i="13"/>
  <c r="U3992" i="13" s="1"/>
  <c r="S3992" i="13"/>
  <c r="V3992" i="13" s="1"/>
  <c r="R3992" i="13"/>
  <c r="Q3992" i="13"/>
  <c r="P3992" i="13"/>
  <c r="O3992" i="13"/>
  <c r="T3010" i="13"/>
  <c r="U3010" i="13" s="1"/>
  <c r="S3010" i="13"/>
  <c r="V3010" i="13" s="1"/>
  <c r="R3010" i="13"/>
  <c r="Q3010" i="13"/>
  <c r="P3010" i="13"/>
  <c r="O3010" i="13"/>
  <c r="T4051" i="13"/>
  <c r="U4051" i="13" s="1"/>
  <c r="S4051" i="13"/>
  <c r="V4051" i="13" s="1"/>
  <c r="R4051" i="13"/>
  <c r="Q4051" i="13"/>
  <c r="P4051" i="13"/>
  <c r="O4051" i="13"/>
  <c r="T1184" i="13"/>
  <c r="U1184" i="13" s="1"/>
  <c r="S1184" i="13"/>
  <c r="V1184" i="13" s="1"/>
  <c r="R1184" i="13"/>
  <c r="Q1184" i="13"/>
  <c r="P1184" i="13"/>
  <c r="O1184" i="13"/>
  <c r="T1056" i="13"/>
  <c r="U1056" i="13" s="1"/>
  <c r="S1056" i="13"/>
  <c r="V1056" i="13" s="1"/>
  <c r="R1056" i="13"/>
  <c r="Q1056" i="13"/>
  <c r="P1056" i="13"/>
  <c r="O1056" i="13"/>
  <c r="T465" i="13"/>
  <c r="U465" i="13" s="1"/>
  <c r="S465" i="13"/>
  <c r="V465" i="13" s="1"/>
  <c r="R465" i="13"/>
  <c r="Q465" i="13"/>
  <c r="P465" i="13"/>
  <c r="O465" i="13"/>
  <c r="T3453" i="13"/>
  <c r="U3453" i="13" s="1"/>
  <c r="S3453" i="13"/>
  <c r="V3453" i="13" s="1"/>
  <c r="R3453" i="13"/>
  <c r="Q3453" i="13"/>
  <c r="P3453" i="13"/>
  <c r="O3453" i="13"/>
  <c r="T964" i="13"/>
  <c r="U964" i="13" s="1"/>
  <c r="S964" i="13"/>
  <c r="V964" i="13" s="1"/>
  <c r="R964" i="13"/>
  <c r="Q964" i="13"/>
  <c r="P964" i="13"/>
  <c r="O964" i="13"/>
  <c r="T605" i="13"/>
  <c r="U605" i="13" s="1"/>
  <c r="S605" i="13"/>
  <c r="V605" i="13" s="1"/>
  <c r="R605" i="13"/>
  <c r="Q605" i="13"/>
  <c r="P605" i="13"/>
  <c r="O605" i="13"/>
  <c r="T3812" i="13"/>
  <c r="U3812" i="13" s="1"/>
  <c r="S3812" i="13"/>
  <c r="V3812" i="13" s="1"/>
  <c r="R3812" i="13"/>
  <c r="Q3812" i="13"/>
  <c r="P3812" i="13"/>
  <c r="O3812" i="13"/>
  <c r="T383" i="13"/>
  <c r="U383" i="13" s="1"/>
  <c r="S383" i="13"/>
  <c r="V383" i="13" s="1"/>
  <c r="R383" i="13"/>
  <c r="Q383" i="13"/>
  <c r="P383" i="13"/>
  <c r="O383" i="13"/>
  <c r="T1346" i="13"/>
  <c r="U1346" i="13" s="1"/>
  <c r="S1346" i="13"/>
  <c r="V1346" i="13" s="1"/>
  <c r="R1346" i="13"/>
  <c r="Q1346" i="13"/>
  <c r="P1346" i="13"/>
  <c r="O1346" i="13"/>
  <c r="T292" i="13"/>
  <c r="U292" i="13" s="1"/>
  <c r="S292" i="13"/>
  <c r="V292" i="13" s="1"/>
  <c r="R292" i="13"/>
  <c r="Q292" i="13"/>
  <c r="P292" i="13"/>
  <c r="O292" i="13"/>
  <c r="T871" i="13"/>
  <c r="U871" i="13" s="1"/>
  <c r="S871" i="13"/>
  <c r="V871" i="13" s="1"/>
  <c r="R871" i="13"/>
  <c r="Q871" i="13"/>
  <c r="P871" i="13"/>
  <c r="O871" i="13"/>
  <c r="T676" i="13"/>
  <c r="U676" i="13" s="1"/>
  <c r="S676" i="13"/>
  <c r="V676" i="13" s="1"/>
  <c r="R676" i="13"/>
  <c r="Q676" i="13"/>
  <c r="P676" i="13"/>
  <c r="O676" i="13"/>
  <c r="T3782" i="13"/>
  <c r="U3782" i="13" s="1"/>
  <c r="S3782" i="13"/>
  <c r="V3782" i="13" s="1"/>
  <c r="R3782" i="13"/>
  <c r="Q3782" i="13"/>
  <c r="P3782" i="13"/>
  <c r="O3782" i="13"/>
  <c r="T712" i="13"/>
  <c r="U712" i="13" s="1"/>
  <c r="S712" i="13"/>
  <c r="V712" i="13" s="1"/>
  <c r="R712" i="13"/>
  <c r="Q712" i="13"/>
  <c r="P712" i="13"/>
  <c r="O712" i="13"/>
  <c r="T269" i="13"/>
  <c r="U269" i="13" s="1"/>
  <c r="S269" i="13"/>
  <c r="V269" i="13" s="1"/>
  <c r="R269" i="13"/>
  <c r="Q269" i="13"/>
  <c r="P269" i="13"/>
  <c r="O269" i="13"/>
  <c r="T3497" i="13"/>
  <c r="U3497" i="13" s="1"/>
  <c r="S3497" i="13"/>
  <c r="V3497" i="13" s="1"/>
  <c r="R3497" i="13"/>
  <c r="Q3497" i="13"/>
  <c r="P3497" i="13"/>
  <c r="O3497" i="13"/>
  <c r="T337" i="13"/>
  <c r="U337" i="13" s="1"/>
  <c r="S337" i="13"/>
  <c r="V337" i="13" s="1"/>
  <c r="R337" i="13"/>
  <c r="Q337" i="13"/>
  <c r="P337" i="13"/>
  <c r="O337" i="13"/>
  <c r="T3715" i="13"/>
  <c r="U3715" i="13" s="1"/>
  <c r="S3715" i="13"/>
  <c r="V3715" i="13" s="1"/>
  <c r="R3715" i="13"/>
  <c r="Q3715" i="13"/>
  <c r="P3715" i="13"/>
  <c r="O3715" i="13"/>
  <c r="T268" i="13"/>
  <c r="U268" i="13" s="1"/>
  <c r="S268" i="13"/>
  <c r="V268" i="13" s="1"/>
  <c r="R268" i="13"/>
  <c r="Q268" i="13"/>
  <c r="P268" i="13"/>
  <c r="O268" i="13"/>
  <c r="T4081" i="13"/>
  <c r="U4081" i="13" s="1"/>
  <c r="S4081" i="13"/>
  <c r="V4081" i="13" s="1"/>
  <c r="R4081" i="13"/>
  <c r="Q4081" i="13"/>
  <c r="P4081" i="13"/>
  <c r="O4081" i="13"/>
  <c r="T1345" i="13"/>
  <c r="U1345" i="13" s="1"/>
  <c r="S1345" i="13"/>
  <c r="V1345" i="13" s="1"/>
  <c r="R1345" i="13"/>
  <c r="Q1345" i="13"/>
  <c r="P1345" i="13"/>
  <c r="O1345" i="13"/>
  <c r="T2955" i="13"/>
  <c r="U2955" i="13" s="1"/>
  <c r="S2955" i="13"/>
  <c r="V2955" i="13" s="1"/>
  <c r="R2955" i="13"/>
  <c r="Q2955" i="13"/>
  <c r="P2955" i="13"/>
  <c r="O2955" i="13"/>
  <c r="T604" i="13"/>
  <c r="U604" i="13" s="1"/>
  <c r="S604" i="13"/>
  <c r="V604" i="13" s="1"/>
  <c r="R604" i="13"/>
  <c r="Q604" i="13"/>
  <c r="P604" i="13"/>
  <c r="O604" i="13"/>
  <c r="T3846" i="13"/>
  <c r="U3846" i="13" s="1"/>
  <c r="S3846" i="13"/>
  <c r="V3846" i="13" s="1"/>
  <c r="R3846" i="13"/>
  <c r="Q3846" i="13"/>
  <c r="P3846" i="13"/>
  <c r="O3846" i="13"/>
  <c r="T119" i="13"/>
  <c r="U119" i="13" s="1"/>
  <c r="S119" i="13"/>
  <c r="V119" i="13" s="1"/>
  <c r="R119" i="13"/>
  <c r="Q119" i="13"/>
  <c r="P119" i="13"/>
  <c r="O119" i="13"/>
  <c r="T2578" i="13"/>
  <c r="U2578" i="13" s="1"/>
  <c r="S2578" i="13"/>
  <c r="V2578" i="13" s="1"/>
  <c r="R2578" i="13"/>
  <c r="Q2578" i="13"/>
  <c r="P2578" i="13"/>
  <c r="O2578" i="13"/>
  <c r="T230" i="13"/>
  <c r="U230" i="13" s="1"/>
  <c r="S230" i="13"/>
  <c r="V230" i="13" s="1"/>
  <c r="R230" i="13"/>
  <c r="Q230" i="13"/>
  <c r="P230" i="13"/>
  <c r="O230" i="13"/>
  <c r="T3496" i="13"/>
  <c r="U3496" i="13" s="1"/>
  <c r="S3496" i="13"/>
  <c r="V3496" i="13" s="1"/>
  <c r="R3496" i="13"/>
  <c r="Q3496" i="13"/>
  <c r="P3496" i="13"/>
  <c r="O3496" i="13"/>
  <c r="T4065" i="13"/>
  <c r="U4065" i="13" s="1"/>
  <c r="S4065" i="13"/>
  <c r="V4065" i="13" s="1"/>
  <c r="R4065" i="13"/>
  <c r="Q4065" i="13"/>
  <c r="P4065" i="13"/>
  <c r="O4065" i="13"/>
  <c r="T2313" i="13"/>
  <c r="U2313" i="13" s="1"/>
  <c r="S2313" i="13"/>
  <c r="V2313" i="13" s="1"/>
  <c r="R2313" i="13"/>
  <c r="Q2313" i="13"/>
  <c r="P2313" i="13"/>
  <c r="O2313" i="13"/>
  <c r="T2019" i="13"/>
  <c r="U2019" i="13" s="1"/>
  <c r="S2019" i="13"/>
  <c r="V2019" i="13" s="1"/>
  <c r="R2019" i="13"/>
  <c r="Q2019" i="13"/>
  <c r="P2019" i="13"/>
  <c r="O2019" i="13"/>
  <c r="T3452" i="13"/>
  <c r="U3452" i="13" s="1"/>
  <c r="S3452" i="13"/>
  <c r="V3452" i="13" s="1"/>
  <c r="R3452" i="13"/>
  <c r="Q3452" i="13"/>
  <c r="P3452" i="13"/>
  <c r="O3452" i="13"/>
  <c r="T489" i="13"/>
  <c r="U489" i="13" s="1"/>
  <c r="S489" i="13"/>
  <c r="V489" i="13" s="1"/>
  <c r="R489" i="13"/>
  <c r="Q489" i="13"/>
  <c r="P489" i="13"/>
  <c r="O489" i="13"/>
  <c r="T1344" i="13"/>
  <c r="U1344" i="13" s="1"/>
  <c r="S1344" i="13"/>
  <c r="V1344" i="13" s="1"/>
  <c r="R1344" i="13"/>
  <c r="Q1344" i="13"/>
  <c r="P1344" i="13"/>
  <c r="O1344" i="13"/>
  <c r="T1343" i="13"/>
  <c r="U1343" i="13" s="1"/>
  <c r="S1343" i="13"/>
  <c r="V1343" i="13" s="1"/>
  <c r="R1343" i="13"/>
  <c r="Q1343" i="13"/>
  <c r="P1343" i="13"/>
  <c r="O1343" i="13"/>
  <c r="T2441" i="13"/>
  <c r="U2441" i="13" s="1"/>
  <c r="S2441" i="13"/>
  <c r="V2441" i="13" s="1"/>
  <c r="R2441" i="13"/>
  <c r="Q2441" i="13"/>
  <c r="P2441" i="13"/>
  <c r="O2441" i="13"/>
  <c r="T2808" i="13"/>
  <c r="U2808" i="13" s="1"/>
  <c r="S2808" i="13"/>
  <c r="V2808" i="13" s="1"/>
  <c r="R2808" i="13"/>
  <c r="Q2808" i="13"/>
  <c r="P2808" i="13"/>
  <c r="O2808" i="13"/>
  <c r="T3262" i="13"/>
  <c r="U3262" i="13" s="1"/>
  <c r="S3262" i="13"/>
  <c r="V3262" i="13" s="1"/>
  <c r="R3262" i="13"/>
  <c r="Q3262" i="13"/>
  <c r="P3262" i="13"/>
  <c r="O3262" i="13"/>
  <c r="T2278" i="13"/>
  <c r="U2278" i="13" s="1"/>
  <c r="S2278" i="13"/>
  <c r="V2278" i="13" s="1"/>
  <c r="R2278" i="13"/>
  <c r="Q2278" i="13"/>
  <c r="P2278" i="13"/>
  <c r="O2278" i="13"/>
  <c r="T3845" i="13"/>
  <c r="U3845" i="13" s="1"/>
  <c r="S3845" i="13"/>
  <c r="V3845" i="13" s="1"/>
  <c r="R3845" i="13"/>
  <c r="Q3845" i="13"/>
  <c r="P3845" i="13"/>
  <c r="O3845" i="13"/>
  <c r="T2807" i="13"/>
  <c r="U2807" i="13" s="1"/>
  <c r="S2807" i="13"/>
  <c r="V2807" i="13" s="1"/>
  <c r="R2807" i="13"/>
  <c r="Q2807" i="13"/>
  <c r="P2807" i="13"/>
  <c r="O2807" i="13"/>
  <c r="T1223" i="13"/>
  <c r="U1223" i="13" s="1"/>
  <c r="S1223" i="13"/>
  <c r="V1223" i="13" s="1"/>
  <c r="R1223" i="13"/>
  <c r="Q1223" i="13"/>
  <c r="P1223" i="13"/>
  <c r="O1223" i="13"/>
  <c r="T1055" i="13"/>
  <c r="U1055" i="13" s="1"/>
  <c r="S1055" i="13"/>
  <c r="V1055" i="13" s="1"/>
  <c r="R1055" i="13"/>
  <c r="Q1055" i="13"/>
  <c r="P1055" i="13"/>
  <c r="O1055" i="13"/>
  <c r="T3009" i="13"/>
  <c r="U3009" i="13" s="1"/>
  <c r="S3009" i="13"/>
  <c r="V3009" i="13" s="1"/>
  <c r="R3009" i="13"/>
  <c r="Q3009" i="13"/>
  <c r="P3009" i="13"/>
  <c r="O3009" i="13"/>
  <c r="T2577" i="13"/>
  <c r="U2577" i="13" s="1"/>
  <c r="S2577" i="13"/>
  <c r="V2577" i="13" s="1"/>
  <c r="R2577" i="13"/>
  <c r="Q2577" i="13"/>
  <c r="P2577" i="13"/>
  <c r="O2577" i="13"/>
  <c r="T1342" i="13"/>
  <c r="U1342" i="13" s="1"/>
  <c r="S1342" i="13"/>
  <c r="V1342" i="13" s="1"/>
  <c r="R1342" i="13"/>
  <c r="Q1342" i="13"/>
  <c r="P1342" i="13"/>
  <c r="O1342" i="13"/>
  <c r="T1735" i="13"/>
  <c r="U1735" i="13" s="1"/>
  <c r="S1735" i="13"/>
  <c r="V1735" i="13" s="1"/>
  <c r="R1735" i="13"/>
  <c r="Q1735" i="13"/>
  <c r="P1735" i="13"/>
  <c r="O1735" i="13"/>
  <c r="T182" i="13"/>
  <c r="U182" i="13" s="1"/>
  <c r="S182" i="13"/>
  <c r="V182" i="13" s="1"/>
  <c r="R182" i="13"/>
  <c r="Q182" i="13"/>
  <c r="P182" i="13"/>
  <c r="O182" i="13"/>
  <c r="T3767" i="13"/>
  <c r="U3767" i="13" s="1"/>
  <c r="S3767" i="13"/>
  <c r="V3767" i="13" s="1"/>
  <c r="R3767" i="13"/>
  <c r="Q3767" i="13"/>
  <c r="P3767" i="13"/>
  <c r="O3767" i="13"/>
  <c r="T4098" i="13"/>
  <c r="U4098" i="13" s="1"/>
  <c r="S4098" i="13"/>
  <c r="V4098" i="13" s="1"/>
  <c r="R4098" i="13"/>
  <c r="Q4098" i="13"/>
  <c r="P4098" i="13"/>
  <c r="O4098" i="13"/>
  <c r="T241" i="13"/>
  <c r="U241" i="13" s="1"/>
  <c r="S241" i="13"/>
  <c r="V241" i="13" s="1"/>
  <c r="R241" i="13"/>
  <c r="Q241" i="13"/>
  <c r="P241" i="13"/>
  <c r="O241" i="13"/>
  <c r="T3844" i="13"/>
  <c r="U3844" i="13" s="1"/>
  <c r="S3844" i="13"/>
  <c r="V3844" i="13" s="1"/>
  <c r="R3844" i="13"/>
  <c r="Q3844" i="13"/>
  <c r="P3844" i="13"/>
  <c r="O3844" i="13"/>
  <c r="T3261" i="13"/>
  <c r="U3261" i="13" s="1"/>
  <c r="S3261" i="13"/>
  <c r="V3261" i="13" s="1"/>
  <c r="R3261" i="13"/>
  <c r="Q3261" i="13"/>
  <c r="P3261" i="13"/>
  <c r="O3261" i="13"/>
  <c r="T3495" i="13"/>
  <c r="U3495" i="13" s="1"/>
  <c r="S3495" i="13"/>
  <c r="V3495" i="13" s="1"/>
  <c r="R3495" i="13"/>
  <c r="Q3495" i="13"/>
  <c r="P3495" i="13"/>
  <c r="O3495" i="13"/>
  <c r="T2251" i="13"/>
  <c r="U2251" i="13" s="1"/>
  <c r="S2251" i="13"/>
  <c r="V2251" i="13" s="1"/>
  <c r="R2251" i="13"/>
  <c r="Q2251" i="13"/>
  <c r="P2251" i="13"/>
  <c r="O2251" i="13"/>
  <c r="T2239" i="13"/>
  <c r="U2239" i="13" s="1"/>
  <c r="S2239" i="13"/>
  <c r="V2239" i="13" s="1"/>
  <c r="R2239" i="13"/>
  <c r="Q2239" i="13"/>
  <c r="P2239" i="13"/>
  <c r="O2239" i="13"/>
  <c r="T2018" i="13"/>
  <c r="U2018" i="13" s="1"/>
  <c r="S2018" i="13"/>
  <c r="V2018" i="13" s="1"/>
  <c r="R2018" i="13"/>
  <c r="Q2018" i="13"/>
  <c r="P2018" i="13"/>
  <c r="O2018" i="13"/>
  <c r="T3386" i="13"/>
  <c r="U3386" i="13" s="1"/>
  <c r="S3386" i="13"/>
  <c r="V3386" i="13" s="1"/>
  <c r="R3386" i="13"/>
  <c r="Q3386" i="13"/>
  <c r="P3386" i="13"/>
  <c r="O3386" i="13"/>
  <c r="T1926" i="13"/>
  <c r="U1926" i="13" s="1"/>
  <c r="S1926" i="13"/>
  <c r="V1926" i="13" s="1"/>
  <c r="R1926" i="13"/>
  <c r="Q1926" i="13"/>
  <c r="P1926" i="13"/>
  <c r="O1926" i="13"/>
  <c r="T1341" i="13"/>
  <c r="U1341" i="13" s="1"/>
  <c r="S1341" i="13"/>
  <c r="V1341" i="13" s="1"/>
  <c r="R1341" i="13"/>
  <c r="Q1341" i="13"/>
  <c r="P1341" i="13"/>
  <c r="O1341" i="13"/>
  <c r="T3008" i="13"/>
  <c r="U3008" i="13" s="1"/>
  <c r="S3008" i="13"/>
  <c r="V3008" i="13" s="1"/>
  <c r="R3008" i="13"/>
  <c r="Q3008" i="13"/>
  <c r="P3008" i="13"/>
  <c r="O3008" i="13"/>
  <c r="T1340" i="13"/>
  <c r="U1340" i="13" s="1"/>
  <c r="S1340" i="13"/>
  <c r="V1340" i="13" s="1"/>
  <c r="R1340" i="13"/>
  <c r="Q1340" i="13"/>
  <c r="P1340" i="13"/>
  <c r="O1340" i="13"/>
  <c r="T1339" i="13"/>
  <c r="U1339" i="13" s="1"/>
  <c r="S1339" i="13"/>
  <c r="V1339" i="13" s="1"/>
  <c r="R1339" i="13"/>
  <c r="Q1339" i="13"/>
  <c r="P1339" i="13"/>
  <c r="O1339" i="13"/>
  <c r="T1669" i="13"/>
  <c r="U1669" i="13" s="1"/>
  <c r="S1669" i="13"/>
  <c r="V1669" i="13" s="1"/>
  <c r="R1669" i="13"/>
  <c r="Q1669" i="13"/>
  <c r="P1669" i="13"/>
  <c r="O1669" i="13"/>
  <c r="T1734" i="13"/>
  <c r="U1734" i="13" s="1"/>
  <c r="S1734" i="13"/>
  <c r="V1734" i="13" s="1"/>
  <c r="R1734" i="13"/>
  <c r="Q1734" i="13"/>
  <c r="P1734" i="13"/>
  <c r="O1734" i="13"/>
  <c r="T285" i="13"/>
  <c r="U285" i="13" s="1"/>
  <c r="S285" i="13"/>
  <c r="V285" i="13" s="1"/>
  <c r="R285" i="13"/>
  <c r="Q285" i="13"/>
  <c r="P285" i="13"/>
  <c r="O285" i="13"/>
  <c r="T870" i="13"/>
  <c r="U870" i="13" s="1"/>
  <c r="S870" i="13"/>
  <c r="V870" i="13" s="1"/>
  <c r="R870" i="13"/>
  <c r="Q870" i="13"/>
  <c r="P870" i="13"/>
  <c r="O870" i="13"/>
  <c r="T3007" i="13"/>
  <c r="U3007" i="13" s="1"/>
  <c r="S3007" i="13"/>
  <c r="V3007" i="13" s="1"/>
  <c r="R3007" i="13"/>
  <c r="Q3007" i="13"/>
  <c r="P3007" i="13"/>
  <c r="O3007" i="13"/>
  <c r="T3006" i="13"/>
  <c r="U3006" i="13" s="1"/>
  <c r="S3006" i="13"/>
  <c r="V3006" i="13" s="1"/>
  <c r="R3006" i="13"/>
  <c r="Q3006" i="13"/>
  <c r="P3006" i="13"/>
  <c r="O3006" i="13"/>
  <c r="T2576" i="13"/>
  <c r="U2576" i="13" s="1"/>
  <c r="S2576" i="13"/>
  <c r="V2576" i="13" s="1"/>
  <c r="R2576" i="13"/>
  <c r="Q2576" i="13"/>
  <c r="P2576" i="13"/>
  <c r="O2576" i="13"/>
  <c r="T3236" i="13"/>
  <c r="U3236" i="13" s="1"/>
  <c r="S3236" i="13"/>
  <c r="V3236" i="13" s="1"/>
  <c r="R3236" i="13"/>
  <c r="Q3236" i="13"/>
  <c r="P3236" i="13"/>
  <c r="O3236" i="13"/>
  <c r="T464" i="13"/>
  <c r="U464" i="13" s="1"/>
  <c r="S464" i="13"/>
  <c r="V464" i="13" s="1"/>
  <c r="R464" i="13"/>
  <c r="Q464" i="13"/>
  <c r="P464" i="13"/>
  <c r="O464" i="13"/>
  <c r="T869" i="13"/>
  <c r="U869" i="13" s="1"/>
  <c r="S869" i="13"/>
  <c r="V869" i="13" s="1"/>
  <c r="R869" i="13"/>
  <c r="Q869" i="13"/>
  <c r="P869" i="13"/>
  <c r="O869" i="13"/>
  <c r="T68" i="13"/>
  <c r="U68" i="13" s="1"/>
  <c r="S68" i="13"/>
  <c r="V68" i="13" s="1"/>
  <c r="R68" i="13"/>
  <c r="Q68" i="13"/>
  <c r="P68" i="13"/>
  <c r="O68" i="13"/>
  <c r="T181" i="13"/>
  <c r="U181" i="13" s="1"/>
  <c r="S181" i="13"/>
  <c r="V181" i="13" s="1"/>
  <c r="R181" i="13"/>
  <c r="Q181" i="13"/>
  <c r="P181" i="13"/>
  <c r="O181" i="13"/>
  <c r="T1534" i="13"/>
  <c r="U1534" i="13" s="1"/>
  <c r="S1534" i="13"/>
  <c r="V1534" i="13" s="1"/>
  <c r="R1534" i="13"/>
  <c r="Q1534" i="13"/>
  <c r="P1534" i="13"/>
  <c r="O1534" i="13"/>
  <c r="T1338" i="13"/>
  <c r="U1338" i="13" s="1"/>
  <c r="S1338" i="13"/>
  <c r="V1338" i="13" s="1"/>
  <c r="R1338" i="13"/>
  <c r="Q1338" i="13"/>
  <c r="P1338" i="13"/>
  <c r="O1338" i="13"/>
  <c r="T711" i="13"/>
  <c r="U711" i="13" s="1"/>
  <c r="S711" i="13"/>
  <c r="V711" i="13" s="1"/>
  <c r="R711" i="13"/>
  <c r="Q711" i="13"/>
  <c r="P711" i="13"/>
  <c r="O711" i="13"/>
  <c r="T2017" i="13"/>
  <c r="U2017" i="13" s="1"/>
  <c r="S2017" i="13"/>
  <c r="V2017" i="13" s="1"/>
  <c r="R2017" i="13"/>
  <c r="Q2017" i="13"/>
  <c r="P2017" i="13"/>
  <c r="O2017" i="13"/>
  <c r="T868" i="13"/>
  <c r="U868" i="13" s="1"/>
  <c r="S868" i="13"/>
  <c r="V868" i="13" s="1"/>
  <c r="R868" i="13"/>
  <c r="Q868" i="13"/>
  <c r="P868" i="13"/>
  <c r="O868" i="13"/>
  <c r="T146" i="13"/>
  <c r="U146" i="13" s="1"/>
  <c r="S146" i="13"/>
  <c r="V146" i="13" s="1"/>
  <c r="R146" i="13"/>
  <c r="Q146" i="13"/>
  <c r="P146" i="13"/>
  <c r="O146" i="13"/>
  <c r="T382" i="13"/>
  <c r="U382" i="13" s="1"/>
  <c r="S382" i="13"/>
  <c r="V382" i="13" s="1"/>
  <c r="R382" i="13"/>
  <c r="Q382" i="13"/>
  <c r="P382" i="13"/>
  <c r="O382" i="13"/>
  <c r="T228" i="13"/>
  <c r="U228" i="13" s="1"/>
  <c r="S228" i="13"/>
  <c r="V228" i="13" s="1"/>
  <c r="R228" i="13"/>
  <c r="Q228" i="13"/>
  <c r="P228" i="13"/>
  <c r="O228" i="13"/>
  <c r="T603" i="13"/>
  <c r="U603" i="13" s="1"/>
  <c r="S603" i="13"/>
  <c r="V603" i="13" s="1"/>
  <c r="R603" i="13"/>
  <c r="Q603" i="13"/>
  <c r="P603" i="13"/>
  <c r="O603" i="13"/>
  <c r="T2312" i="13"/>
  <c r="U2312" i="13" s="1"/>
  <c r="S2312" i="13"/>
  <c r="V2312" i="13" s="1"/>
  <c r="R2312" i="13"/>
  <c r="Q2312" i="13"/>
  <c r="P2312" i="13"/>
  <c r="O2312" i="13"/>
  <c r="T89" i="13"/>
  <c r="U89" i="13" s="1"/>
  <c r="S89" i="13"/>
  <c r="V89" i="13" s="1"/>
  <c r="R89" i="13"/>
  <c r="Q89" i="13"/>
  <c r="P89" i="13"/>
  <c r="O89" i="13"/>
  <c r="T710" i="13"/>
  <c r="U710" i="13" s="1"/>
  <c r="S710" i="13"/>
  <c r="V710" i="13" s="1"/>
  <c r="R710" i="13"/>
  <c r="Q710" i="13"/>
  <c r="P710" i="13"/>
  <c r="O710" i="13"/>
  <c r="T867" i="13"/>
  <c r="U867" i="13" s="1"/>
  <c r="S867" i="13"/>
  <c r="V867" i="13" s="1"/>
  <c r="R867" i="13"/>
  <c r="Q867" i="13"/>
  <c r="P867" i="13"/>
  <c r="O867" i="13"/>
  <c r="T1508" i="13"/>
  <c r="U1508" i="13" s="1"/>
  <c r="S1508" i="13"/>
  <c r="V1508" i="13" s="1"/>
  <c r="R1508" i="13"/>
  <c r="Q1508" i="13"/>
  <c r="P1508" i="13"/>
  <c r="O1508" i="13"/>
  <c r="T2016" i="13"/>
  <c r="U2016" i="13" s="1"/>
  <c r="S2016" i="13"/>
  <c r="V2016" i="13" s="1"/>
  <c r="R2016" i="13"/>
  <c r="Q2016" i="13"/>
  <c r="P2016" i="13"/>
  <c r="O2016" i="13"/>
  <c r="T28" i="13"/>
  <c r="U28" i="13" s="1"/>
  <c r="S28" i="13"/>
  <c r="V28" i="13" s="1"/>
  <c r="R28" i="13"/>
  <c r="Q28" i="13"/>
  <c r="P28" i="13"/>
  <c r="O28" i="13"/>
  <c r="T118" i="13"/>
  <c r="U118" i="13" s="1"/>
  <c r="S118" i="13"/>
  <c r="V118" i="13" s="1"/>
  <c r="R118" i="13"/>
  <c r="Q118" i="13"/>
  <c r="P118" i="13"/>
  <c r="O118" i="13"/>
  <c r="T308" i="13"/>
  <c r="U308" i="13" s="1"/>
  <c r="S308" i="13"/>
  <c r="V308" i="13" s="1"/>
  <c r="R308" i="13"/>
  <c r="Q308" i="13"/>
  <c r="P308" i="13"/>
  <c r="O308" i="13"/>
  <c r="T2015" i="13"/>
  <c r="U2015" i="13" s="1"/>
  <c r="S2015" i="13"/>
  <c r="V2015" i="13" s="1"/>
  <c r="R2015" i="13"/>
  <c r="Q2015" i="13"/>
  <c r="P2015" i="13"/>
  <c r="O2015" i="13"/>
  <c r="T2311" i="13"/>
  <c r="U2311" i="13" s="1"/>
  <c r="S2311" i="13"/>
  <c r="V2311" i="13" s="1"/>
  <c r="R2311" i="13"/>
  <c r="Q2311" i="13"/>
  <c r="P2311" i="13"/>
  <c r="O2311" i="13"/>
  <c r="T1337" i="13"/>
  <c r="U1337" i="13" s="1"/>
  <c r="S1337" i="13"/>
  <c r="V1337" i="13" s="1"/>
  <c r="R1337" i="13"/>
  <c r="Q1337" i="13"/>
  <c r="P1337" i="13"/>
  <c r="O1337" i="13"/>
  <c r="T88" i="13"/>
  <c r="U88" i="13" s="1"/>
  <c r="S88" i="13"/>
  <c r="V88" i="13" s="1"/>
  <c r="R88" i="13"/>
  <c r="Q88" i="13"/>
  <c r="P88" i="13"/>
  <c r="O88" i="13"/>
  <c r="T284" i="13"/>
  <c r="U284" i="13" s="1"/>
  <c r="S284" i="13"/>
  <c r="V284" i="13" s="1"/>
  <c r="R284" i="13"/>
  <c r="Q284" i="13"/>
  <c r="P284" i="13"/>
  <c r="O284" i="13"/>
  <c r="T180" i="13"/>
  <c r="U180" i="13" s="1"/>
  <c r="S180" i="13"/>
  <c r="V180" i="13" s="1"/>
  <c r="R180" i="13"/>
  <c r="Q180" i="13"/>
  <c r="P180" i="13"/>
  <c r="O180" i="13"/>
  <c r="T2014" i="13"/>
  <c r="U2014" i="13" s="1"/>
  <c r="S2014" i="13"/>
  <c r="V2014" i="13" s="1"/>
  <c r="R2014" i="13"/>
  <c r="Q2014" i="13"/>
  <c r="P2014" i="13"/>
  <c r="O2014" i="13"/>
  <c r="T709" i="13"/>
  <c r="U709" i="13" s="1"/>
  <c r="S709" i="13"/>
  <c r="V709" i="13" s="1"/>
  <c r="R709" i="13"/>
  <c r="Q709" i="13"/>
  <c r="P709" i="13"/>
  <c r="O709" i="13"/>
  <c r="T1336" i="13"/>
  <c r="U1336" i="13" s="1"/>
  <c r="S1336" i="13"/>
  <c r="V1336" i="13" s="1"/>
  <c r="R1336" i="13"/>
  <c r="Q1336" i="13"/>
  <c r="P1336" i="13"/>
  <c r="O1336" i="13"/>
  <c r="T2013" i="13"/>
  <c r="U2013" i="13" s="1"/>
  <c r="S2013" i="13"/>
  <c r="V2013" i="13" s="1"/>
  <c r="R2013" i="13"/>
  <c r="Q2013" i="13"/>
  <c r="P2013" i="13"/>
  <c r="O2013" i="13"/>
  <c r="T381" i="13"/>
  <c r="U381" i="13" s="1"/>
  <c r="S381" i="13"/>
  <c r="V381" i="13" s="1"/>
  <c r="R381" i="13"/>
  <c r="Q381" i="13"/>
  <c r="P381" i="13"/>
  <c r="O381" i="13"/>
  <c r="T866" i="13"/>
  <c r="U866" i="13" s="1"/>
  <c r="S866" i="13"/>
  <c r="V866" i="13" s="1"/>
  <c r="R866" i="13"/>
  <c r="Q866" i="13"/>
  <c r="P866" i="13"/>
  <c r="O866" i="13"/>
  <c r="T602" i="13"/>
  <c r="U602" i="13" s="1"/>
  <c r="S602" i="13"/>
  <c r="V602" i="13" s="1"/>
  <c r="R602" i="13"/>
  <c r="Q602" i="13"/>
  <c r="P602" i="13"/>
  <c r="O602" i="13"/>
  <c r="T1335" i="13"/>
  <c r="U1335" i="13" s="1"/>
  <c r="S1335" i="13"/>
  <c r="V1335" i="13" s="1"/>
  <c r="R1335" i="13"/>
  <c r="Q1335" i="13"/>
  <c r="P1335" i="13"/>
  <c r="O1335" i="13"/>
  <c r="T156" i="13"/>
  <c r="U156" i="13" s="1"/>
  <c r="S156" i="13"/>
  <c r="V156" i="13" s="1"/>
  <c r="R156" i="13"/>
  <c r="Q156" i="13"/>
  <c r="P156" i="13"/>
  <c r="O156" i="13"/>
  <c r="T985" i="13"/>
  <c r="U985" i="13" s="1"/>
  <c r="S985" i="13"/>
  <c r="V985" i="13" s="1"/>
  <c r="R985" i="13"/>
  <c r="Q985" i="13"/>
  <c r="P985" i="13"/>
  <c r="O985" i="13"/>
  <c r="T236" i="13"/>
  <c r="U236" i="13" s="1"/>
  <c r="S236" i="13"/>
  <c r="V236" i="13" s="1"/>
  <c r="R236" i="13"/>
  <c r="Q236" i="13"/>
  <c r="P236" i="13"/>
  <c r="O236" i="13"/>
  <c r="T1334" i="13"/>
  <c r="U1334" i="13" s="1"/>
  <c r="S1334" i="13"/>
  <c r="V1334" i="13" s="1"/>
  <c r="R1334" i="13"/>
  <c r="Q1334" i="13"/>
  <c r="P1334" i="13"/>
  <c r="O1334" i="13"/>
  <c r="T542" i="13"/>
  <c r="U542" i="13" s="1"/>
  <c r="S542" i="13"/>
  <c r="V542" i="13" s="1"/>
  <c r="R542" i="13"/>
  <c r="Q542" i="13"/>
  <c r="P542" i="13"/>
  <c r="O542" i="13"/>
  <c r="T107" i="13"/>
  <c r="U107" i="13" s="1"/>
  <c r="S107" i="13"/>
  <c r="V107" i="13" s="1"/>
  <c r="R107" i="13"/>
  <c r="Q107" i="13"/>
  <c r="P107" i="13"/>
  <c r="O107" i="13"/>
  <c r="T2768" i="13"/>
  <c r="U2768" i="13" s="1"/>
  <c r="S2768" i="13"/>
  <c r="V2768" i="13" s="1"/>
  <c r="R2768" i="13"/>
  <c r="Q2768" i="13"/>
  <c r="P2768" i="13"/>
  <c r="O2768" i="13"/>
  <c r="T117" i="13"/>
  <c r="U117" i="13" s="1"/>
  <c r="S117" i="13"/>
  <c r="V117" i="13" s="1"/>
  <c r="R117" i="13"/>
  <c r="Q117" i="13"/>
  <c r="P117" i="13"/>
  <c r="O117" i="13"/>
  <c r="T179" i="13"/>
  <c r="U179" i="13" s="1"/>
  <c r="S179" i="13"/>
  <c r="V179" i="13" s="1"/>
  <c r="R179" i="13"/>
  <c r="Q179" i="13"/>
  <c r="P179" i="13"/>
  <c r="O179" i="13"/>
  <c r="T380" i="13"/>
  <c r="U380" i="13" s="1"/>
  <c r="S380" i="13"/>
  <c r="V380" i="13" s="1"/>
  <c r="R380" i="13"/>
  <c r="Q380" i="13"/>
  <c r="P380" i="13"/>
  <c r="O380" i="13"/>
  <c r="T865" i="13"/>
  <c r="U865" i="13" s="1"/>
  <c r="S865" i="13"/>
  <c r="V865" i="13" s="1"/>
  <c r="R865" i="13"/>
  <c r="Q865" i="13"/>
  <c r="P865" i="13"/>
  <c r="O865" i="13"/>
  <c r="T864" i="13"/>
  <c r="U864" i="13" s="1"/>
  <c r="S864" i="13"/>
  <c r="V864" i="13" s="1"/>
  <c r="R864" i="13"/>
  <c r="Q864" i="13"/>
  <c r="P864" i="13"/>
  <c r="O864" i="13"/>
  <c r="T178" i="13"/>
  <c r="U178" i="13" s="1"/>
  <c r="S178" i="13"/>
  <c r="V178" i="13" s="1"/>
  <c r="R178" i="13"/>
  <c r="Q178" i="13"/>
  <c r="P178" i="13"/>
  <c r="O178" i="13"/>
  <c r="T2012" i="13"/>
  <c r="U2012" i="13" s="1"/>
  <c r="S2012" i="13"/>
  <c r="V2012" i="13" s="1"/>
  <c r="R2012" i="13"/>
  <c r="Q2012" i="13"/>
  <c r="P2012" i="13"/>
  <c r="O2012" i="13"/>
  <c r="T601" i="13"/>
  <c r="U601" i="13" s="1"/>
  <c r="S601" i="13"/>
  <c r="V601" i="13" s="1"/>
  <c r="R601" i="13"/>
  <c r="Q601" i="13"/>
  <c r="P601" i="13"/>
  <c r="O601" i="13"/>
  <c r="T1598" i="13"/>
  <c r="U1598" i="13" s="1"/>
  <c r="S1598" i="13"/>
  <c r="V1598" i="13" s="1"/>
  <c r="R1598" i="13"/>
  <c r="Q1598" i="13"/>
  <c r="P1598" i="13"/>
  <c r="O1598" i="13"/>
  <c r="T863" i="13"/>
  <c r="U863" i="13" s="1"/>
  <c r="S863" i="13"/>
  <c r="V863" i="13" s="1"/>
  <c r="R863" i="13"/>
  <c r="Q863" i="13"/>
  <c r="P863" i="13"/>
  <c r="O863" i="13"/>
  <c r="T1222" i="13"/>
  <c r="U1222" i="13" s="1"/>
  <c r="S1222" i="13"/>
  <c r="V1222" i="13" s="1"/>
  <c r="R1222" i="13"/>
  <c r="Q1222" i="13"/>
  <c r="P1222" i="13"/>
  <c r="O1222" i="13"/>
  <c r="T708" i="13"/>
  <c r="U708" i="13" s="1"/>
  <c r="S708" i="13"/>
  <c r="V708" i="13" s="1"/>
  <c r="R708" i="13"/>
  <c r="Q708" i="13"/>
  <c r="P708" i="13"/>
  <c r="O708" i="13"/>
  <c r="T149" i="13"/>
  <c r="U149" i="13" s="1"/>
  <c r="S149" i="13"/>
  <c r="V149" i="13" s="1"/>
  <c r="R149" i="13"/>
  <c r="Q149" i="13"/>
  <c r="P149" i="13"/>
  <c r="O149" i="13"/>
  <c r="T541" i="13"/>
  <c r="U541" i="13" s="1"/>
  <c r="S541" i="13"/>
  <c r="V541" i="13" s="1"/>
  <c r="R541" i="13"/>
  <c r="Q541" i="13"/>
  <c r="P541" i="13"/>
  <c r="O541" i="13"/>
  <c r="T2806" i="13"/>
  <c r="U2806" i="13" s="1"/>
  <c r="S2806" i="13"/>
  <c r="V2806" i="13" s="1"/>
  <c r="R2806" i="13"/>
  <c r="Q2806" i="13"/>
  <c r="P2806" i="13"/>
  <c r="O2806" i="13"/>
  <c r="T225" i="13"/>
  <c r="U225" i="13" s="1"/>
  <c r="S225" i="13"/>
  <c r="V225" i="13" s="1"/>
  <c r="R225" i="13"/>
  <c r="Q225" i="13"/>
  <c r="P225" i="13"/>
  <c r="O225" i="13"/>
  <c r="T328" i="13"/>
  <c r="U328" i="13" s="1"/>
  <c r="S328" i="13"/>
  <c r="V328" i="13" s="1"/>
  <c r="R328" i="13"/>
  <c r="Q328" i="13"/>
  <c r="P328" i="13"/>
  <c r="O328" i="13"/>
  <c r="T379" i="13"/>
  <c r="U379" i="13" s="1"/>
  <c r="S379" i="13"/>
  <c r="V379" i="13" s="1"/>
  <c r="R379" i="13"/>
  <c r="Q379" i="13"/>
  <c r="P379" i="13"/>
  <c r="O379" i="13"/>
  <c r="T1665" i="13"/>
  <c r="U1665" i="13" s="1"/>
  <c r="S1665" i="13"/>
  <c r="V1665" i="13" s="1"/>
  <c r="R1665" i="13"/>
  <c r="Q1665" i="13"/>
  <c r="P1665" i="13"/>
  <c r="O1665" i="13"/>
  <c r="T1221" i="13"/>
  <c r="U1221" i="13" s="1"/>
  <c r="S1221" i="13"/>
  <c r="V1221" i="13" s="1"/>
  <c r="R1221" i="13"/>
  <c r="Q1221" i="13"/>
  <c r="P1221" i="13"/>
  <c r="O1221" i="13"/>
  <c r="T378" i="13"/>
  <c r="U378" i="13" s="1"/>
  <c r="S378" i="13"/>
  <c r="V378" i="13" s="1"/>
  <c r="R378" i="13"/>
  <c r="Q378" i="13"/>
  <c r="P378" i="13"/>
  <c r="O378" i="13"/>
  <c r="T60" i="13"/>
  <c r="U60" i="13" s="1"/>
  <c r="S60" i="13"/>
  <c r="V60" i="13" s="1"/>
  <c r="R60" i="13"/>
  <c r="Q60" i="13"/>
  <c r="P60" i="13"/>
  <c r="O60" i="13"/>
  <c r="T1054" i="13"/>
  <c r="U1054" i="13" s="1"/>
  <c r="S1054" i="13"/>
  <c r="V1054" i="13" s="1"/>
  <c r="R1054" i="13"/>
  <c r="Q1054" i="13"/>
  <c r="P1054" i="13"/>
  <c r="O1054" i="13"/>
  <c r="T1053" i="13"/>
  <c r="U1053" i="13" s="1"/>
  <c r="S1053" i="13"/>
  <c r="V1053" i="13" s="1"/>
  <c r="R1053" i="13"/>
  <c r="Q1053" i="13"/>
  <c r="P1053" i="13"/>
  <c r="O1053" i="13"/>
  <c r="T451" i="13"/>
  <c r="U451" i="13" s="1"/>
  <c r="S451" i="13"/>
  <c r="V451" i="13" s="1"/>
  <c r="R451" i="13"/>
  <c r="Q451" i="13"/>
  <c r="P451" i="13"/>
  <c r="O451" i="13"/>
  <c r="T377" i="13"/>
  <c r="U377" i="13" s="1"/>
  <c r="S377" i="13"/>
  <c r="V377" i="13" s="1"/>
  <c r="R377" i="13"/>
  <c r="Q377" i="13"/>
  <c r="P377" i="13"/>
  <c r="O377" i="13"/>
  <c r="T2011" i="13"/>
  <c r="U2011" i="13" s="1"/>
  <c r="S2011" i="13"/>
  <c r="V2011" i="13" s="1"/>
  <c r="R2011" i="13"/>
  <c r="Q2011" i="13"/>
  <c r="P2011" i="13"/>
  <c r="O2011" i="13"/>
  <c r="T862" i="13"/>
  <c r="U862" i="13" s="1"/>
  <c r="S862" i="13"/>
  <c r="V862" i="13" s="1"/>
  <c r="R862" i="13"/>
  <c r="Q862" i="13"/>
  <c r="P862" i="13"/>
  <c r="O862" i="13"/>
  <c r="T2310" i="13"/>
  <c r="U2310" i="13" s="1"/>
  <c r="S2310" i="13"/>
  <c r="V2310" i="13" s="1"/>
  <c r="R2310" i="13"/>
  <c r="Q2310" i="13"/>
  <c r="P2310" i="13"/>
  <c r="O2310" i="13"/>
  <c r="T3674" i="13"/>
  <c r="U3674" i="13" s="1"/>
  <c r="S3674" i="13"/>
  <c r="V3674" i="13" s="1"/>
  <c r="R3674" i="13"/>
  <c r="Q3674" i="13"/>
  <c r="P3674" i="13"/>
  <c r="O3674" i="13"/>
  <c r="T1052" i="13"/>
  <c r="U1052" i="13" s="1"/>
  <c r="S1052" i="13"/>
  <c r="V1052" i="13" s="1"/>
  <c r="R1052" i="13"/>
  <c r="Q1052" i="13"/>
  <c r="P1052" i="13"/>
  <c r="O1052" i="13"/>
  <c r="T177" i="13"/>
  <c r="U177" i="13" s="1"/>
  <c r="S177" i="13"/>
  <c r="V177" i="13" s="1"/>
  <c r="R177" i="13"/>
  <c r="Q177" i="13"/>
  <c r="P177" i="13"/>
  <c r="O177" i="13"/>
  <c r="T376" i="13"/>
  <c r="U376" i="13" s="1"/>
  <c r="S376" i="13"/>
  <c r="V376" i="13" s="1"/>
  <c r="R376" i="13"/>
  <c r="Q376" i="13"/>
  <c r="P376" i="13"/>
  <c r="O376" i="13"/>
  <c r="T2575" i="13"/>
  <c r="U2575" i="13" s="1"/>
  <c r="S2575" i="13"/>
  <c r="V2575" i="13" s="1"/>
  <c r="R2575" i="13"/>
  <c r="Q2575" i="13"/>
  <c r="P2575" i="13"/>
  <c r="O2575" i="13"/>
  <c r="T1684" i="13"/>
  <c r="U1684" i="13" s="1"/>
  <c r="S1684" i="13"/>
  <c r="V1684" i="13" s="1"/>
  <c r="R1684" i="13"/>
  <c r="Q1684" i="13"/>
  <c r="P1684" i="13"/>
  <c r="O1684" i="13"/>
  <c r="T375" i="13"/>
  <c r="U375" i="13" s="1"/>
  <c r="S375" i="13"/>
  <c r="V375" i="13" s="1"/>
  <c r="R375" i="13"/>
  <c r="Q375" i="13"/>
  <c r="P375" i="13"/>
  <c r="O375" i="13"/>
  <c r="T1533" i="13"/>
  <c r="U1533" i="13" s="1"/>
  <c r="S1533" i="13"/>
  <c r="V1533" i="13" s="1"/>
  <c r="R1533" i="13"/>
  <c r="Q1533" i="13"/>
  <c r="P1533" i="13"/>
  <c r="O1533" i="13"/>
  <c r="T2761" i="13"/>
  <c r="U2761" i="13" s="1"/>
  <c r="S2761" i="13"/>
  <c r="V2761" i="13" s="1"/>
  <c r="R2761" i="13"/>
  <c r="Q2761" i="13"/>
  <c r="P2761" i="13"/>
  <c r="O2761" i="13"/>
  <c r="T1733" i="13"/>
  <c r="U1733" i="13" s="1"/>
  <c r="S1733" i="13"/>
  <c r="V1733" i="13" s="1"/>
  <c r="R1733" i="13"/>
  <c r="Q1733" i="13"/>
  <c r="P1733" i="13"/>
  <c r="O1733" i="13"/>
  <c r="T2440" i="13"/>
  <c r="U2440" i="13" s="1"/>
  <c r="S2440" i="13"/>
  <c r="V2440" i="13" s="1"/>
  <c r="R2440" i="13"/>
  <c r="Q2440" i="13"/>
  <c r="P2440" i="13"/>
  <c r="O2440" i="13"/>
  <c r="T3381" i="13"/>
  <c r="U3381" i="13" s="1"/>
  <c r="S3381" i="13"/>
  <c r="V3381" i="13" s="1"/>
  <c r="R3381" i="13"/>
  <c r="Q3381" i="13"/>
  <c r="P3381" i="13"/>
  <c r="O3381" i="13"/>
  <c r="T2439" i="13"/>
  <c r="U2439" i="13" s="1"/>
  <c r="S2439" i="13"/>
  <c r="V2439" i="13" s="1"/>
  <c r="R2439" i="13"/>
  <c r="Q2439" i="13"/>
  <c r="P2439" i="13"/>
  <c r="O2439" i="13"/>
  <c r="T2010" i="13"/>
  <c r="U2010" i="13" s="1"/>
  <c r="S2010" i="13"/>
  <c r="V2010" i="13" s="1"/>
  <c r="R2010" i="13"/>
  <c r="Q2010" i="13"/>
  <c r="P2010" i="13"/>
  <c r="O2010" i="13"/>
  <c r="T3005" i="13"/>
  <c r="U3005" i="13" s="1"/>
  <c r="S3005" i="13"/>
  <c r="V3005" i="13" s="1"/>
  <c r="R3005" i="13"/>
  <c r="Q3005" i="13"/>
  <c r="P3005" i="13"/>
  <c r="O3005" i="13"/>
  <c r="T1517" i="13"/>
  <c r="U1517" i="13" s="1"/>
  <c r="S1517" i="13"/>
  <c r="V1517" i="13" s="1"/>
  <c r="R1517" i="13"/>
  <c r="Q1517" i="13"/>
  <c r="P1517" i="13"/>
  <c r="O1517" i="13"/>
  <c r="T3004" i="13"/>
  <c r="U3004" i="13" s="1"/>
  <c r="S3004" i="13"/>
  <c r="V3004" i="13" s="1"/>
  <c r="R3004" i="13"/>
  <c r="Q3004" i="13"/>
  <c r="P3004" i="13"/>
  <c r="O3004" i="13"/>
  <c r="T3662" i="13"/>
  <c r="U3662" i="13" s="1"/>
  <c r="S3662" i="13"/>
  <c r="V3662" i="13" s="1"/>
  <c r="R3662" i="13"/>
  <c r="Q3662" i="13"/>
  <c r="P3662" i="13"/>
  <c r="O3662" i="13"/>
  <c r="T3843" i="13"/>
  <c r="U3843" i="13" s="1"/>
  <c r="S3843" i="13"/>
  <c r="V3843" i="13" s="1"/>
  <c r="R3843" i="13"/>
  <c r="Q3843" i="13"/>
  <c r="P3843" i="13"/>
  <c r="O3843" i="13"/>
  <c r="T1149" i="13"/>
  <c r="U1149" i="13" s="1"/>
  <c r="S1149" i="13"/>
  <c r="V1149" i="13" s="1"/>
  <c r="R1149" i="13"/>
  <c r="Q1149" i="13"/>
  <c r="P1149" i="13"/>
  <c r="O1149" i="13"/>
  <c r="T861" i="13"/>
  <c r="U861" i="13" s="1"/>
  <c r="S861" i="13"/>
  <c r="V861" i="13" s="1"/>
  <c r="R861" i="13"/>
  <c r="Q861" i="13"/>
  <c r="P861" i="13"/>
  <c r="O861" i="13"/>
  <c r="T1732" i="13"/>
  <c r="U1732" i="13" s="1"/>
  <c r="S1732" i="13"/>
  <c r="V1732" i="13" s="1"/>
  <c r="R1732" i="13"/>
  <c r="Q1732" i="13"/>
  <c r="P1732" i="13"/>
  <c r="O1732" i="13"/>
  <c r="T1816" i="13"/>
  <c r="U1816" i="13" s="1"/>
  <c r="S1816" i="13"/>
  <c r="V1816" i="13" s="1"/>
  <c r="R1816" i="13"/>
  <c r="Q1816" i="13"/>
  <c r="P1816" i="13"/>
  <c r="O1816" i="13"/>
  <c r="T2574" i="13"/>
  <c r="U2574" i="13" s="1"/>
  <c r="S2574" i="13"/>
  <c r="V2574" i="13" s="1"/>
  <c r="R2574" i="13"/>
  <c r="Q2574" i="13"/>
  <c r="P2574" i="13"/>
  <c r="O2574" i="13"/>
  <c r="T1051" i="13"/>
  <c r="U1051" i="13" s="1"/>
  <c r="S1051" i="13"/>
  <c r="V1051" i="13" s="1"/>
  <c r="R1051" i="13"/>
  <c r="Q1051" i="13"/>
  <c r="P1051" i="13"/>
  <c r="O1051" i="13"/>
  <c r="T669" i="13"/>
  <c r="U669" i="13" s="1"/>
  <c r="S669" i="13"/>
  <c r="V669" i="13" s="1"/>
  <c r="R669" i="13"/>
  <c r="Q669" i="13"/>
  <c r="P669" i="13"/>
  <c r="O669" i="13"/>
  <c r="T1050" i="13"/>
  <c r="U1050" i="13" s="1"/>
  <c r="S1050" i="13"/>
  <c r="V1050" i="13" s="1"/>
  <c r="R1050" i="13"/>
  <c r="Q1050" i="13"/>
  <c r="P1050" i="13"/>
  <c r="O1050" i="13"/>
  <c r="T1894" i="13"/>
  <c r="U1894" i="13" s="1"/>
  <c r="S1894" i="13"/>
  <c r="V1894" i="13" s="1"/>
  <c r="R1894" i="13"/>
  <c r="Q1894" i="13"/>
  <c r="P1894" i="13"/>
  <c r="O1894" i="13"/>
  <c r="T860" i="13"/>
  <c r="U860" i="13" s="1"/>
  <c r="S860" i="13"/>
  <c r="V860" i="13" s="1"/>
  <c r="R860" i="13"/>
  <c r="Q860" i="13"/>
  <c r="P860" i="13"/>
  <c r="O860" i="13"/>
  <c r="T2400" i="13"/>
  <c r="U2400" i="13" s="1"/>
  <c r="S2400" i="13"/>
  <c r="V2400" i="13" s="1"/>
  <c r="R2400" i="13"/>
  <c r="Q2400" i="13"/>
  <c r="P2400" i="13"/>
  <c r="O2400" i="13"/>
  <c r="T2009" i="13"/>
  <c r="U2009" i="13" s="1"/>
  <c r="S2009" i="13"/>
  <c r="V2009" i="13" s="1"/>
  <c r="R2009" i="13"/>
  <c r="Q2009" i="13"/>
  <c r="P2009" i="13"/>
  <c r="O2009" i="13"/>
  <c r="T2515" i="13"/>
  <c r="U2515" i="13" s="1"/>
  <c r="S2515" i="13"/>
  <c r="V2515" i="13" s="1"/>
  <c r="R2515" i="13"/>
  <c r="Q2515" i="13"/>
  <c r="P2515" i="13"/>
  <c r="O2515" i="13"/>
  <c r="T1776" i="13"/>
  <c r="U1776" i="13" s="1"/>
  <c r="S1776" i="13"/>
  <c r="V1776" i="13" s="1"/>
  <c r="R1776" i="13"/>
  <c r="Q1776" i="13"/>
  <c r="P1776" i="13"/>
  <c r="O1776" i="13"/>
  <c r="T3260" i="13"/>
  <c r="U3260" i="13" s="1"/>
  <c r="S3260" i="13"/>
  <c r="V3260" i="13" s="1"/>
  <c r="R3260" i="13"/>
  <c r="Q3260" i="13"/>
  <c r="P3260" i="13"/>
  <c r="O3260" i="13"/>
  <c r="T600" i="13"/>
  <c r="U600" i="13" s="1"/>
  <c r="S600" i="13"/>
  <c r="V600" i="13" s="1"/>
  <c r="R600" i="13"/>
  <c r="Q600" i="13"/>
  <c r="P600" i="13"/>
  <c r="O600" i="13"/>
  <c r="T2438" i="13"/>
  <c r="U2438" i="13" s="1"/>
  <c r="S2438" i="13"/>
  <c r="V2438" i="13" s="1"/>
  <c r="R2438" i="13"/>
  <c r="Q2438" i="13"/>
  <c r="P2438" i="13"/>
  <c r="O2438" i="13"/>
  <c r="T176" i="13"/>
  <c r="U176" i="13" s="1"/>
  <c r="S176" i="13"/>
  <c r="V176" i="13" s="1"/>
  <c r="R176" i="13"/>
  <c r="Q176" i="13"/>
  <c r="P176" i="13"/>
  <c r="O176" i="13"/>
  <c r="T3811" i="13"/>
  <c r="U3811" i="13" s="1"/>
  <c r="S3811" i="13"/>
  <c r="V3811" i="13" s="1"/>
  <c r="R3811" i="13"/>
  <c r="Q3811" i="13"/>
  <c r="P3811" i="13"/>
  <c r="O3811" i="13"/>
  <c r="T1005" i="13"/>
  <c r="U1005" i="13" s="1"/>
  <c r="S1005" i="13"/>
  <c r="V1005" i="13" s="1"/>
  <c r="R1005" i="13"/>
  <c r="Q1005" i="13"/>
  <c r="P1005" i="13"/>
  <c r="O1005" i="13"/>
  <c r="T2805" i="13"/>
  <c r="U2805" i="13" s="1"/>
  <c r="S2805" i="13"/>
  <c r="V2805" i="13" s="1"/>
  <c r="R2805" i="13"/>
  <c r="Q2805" i="13"/>
  <c r="P2805" i="13"/>
  <c r="O2805" i="13"/>
  <c r="T2741" i="13"/>
  <c r="U2741" i="13" s="1"/>
  <c r="S2741" i="13"/>
  <c r="V2741" i="13" s="1"/>
  <c r="R2741" i="13"/>
  <c r="Q2741" i="13"/>
  <c r="P2741" i="13"/>
  <c r="O2741" i="13"/>
  <c r="T1049" i="13"/>
  <c r="U1049" i="13" s="1"/>
  <c r="S1049" i="13"/>
  <c r="V1049" i="13" s="1"/>
  <c r="R1049" i="13"/>
  <c r="Q1049" i="13"/>
  <c r="P1049" i="13"/>
  <c r="O1049" i="13"/>
  <c r="T1775" i="13"/>
  <c r="U1775" i="13" s="1"/>
  <c r="S1775" i="13"/>
  <c r="V1775" i="13" s="1"/>
  <c r="R1775" i="13"/>
  <c r="Q1775" i="13"/>
  <c r="P1775" i="13"/>
  <c r="O1775" i="13"/>
  <c r="T374" i="13"/>
  <c r="U374" i="13" s="1"/>
  <c r="S374" i="13"/>
  <c r="V374" i="13" s="1"/>
  <c r="R374" i="13"/>
  <c r="Q374" i="13"/>
  <c r="P374" i="13"/>
  <c r="O374" i="13"/>
  <c r="T2008" i="13"/>
  <c r="U2008" i="13" s="1"/>
  <c r="S2008" i="13"/>
  <c r="V2008" i="13" s="1"/>
  <c r="R2008" i="13"/>
  <c r="Q2008" i="13"/>
  <c r="P2008" i="13"/>
  <c r="O2008" i="13"/>
  <c r="T599" i="13"/>
  <c r="U599" i="13" s="1"/>
  <c r="S599" i="13"/>
  <c r="V599" i="13" s="1"/>
  <c r="R599" i="13"/>
  <c r="Q599" i="13"/>
  <c r="P599" i="13"/>
  <c r="O599" i="13"/>
  <c r="T1774" i="13"/>
  <c r="U1774" i="13" s="1"/>
  <c r="S1774" i="13"/>
  <c r="V1774" i="13" s="1"/>
  <c r="R1774" i="13"/>
  <c r="Q1774" i="13"/>
  <c r="P1774" i="13"/>
  <c r="O1774" i="13"/>
  <c r="T2007" i="13"/>
  <c r="U2007" i="13" s="1"/>
  <c r="S2007" i="13"/>
  <c r="V2007" i="13" s="1"/>
  <c r="R2007" i="13"/>
  <c r="Q2007" i="13"/>
  <c r="P2007" i="13"/>
  <c r="O2007" i="13"/>
  <c r="T3714" i="13"/>
  <c r="U3714" i="13" s="1"/>
  <c r="S3714" i="13"/>
  <c r="V3714" i="13" s="1"/>
  <c r="R3714" i="13"/>
  <c r="Q3714" i="13"/>
  <c r="P3714" i="13"/>
  <c r="O3714" i="13"/>
  <c r="T2804" i="13"/>
  <c r="U2804" i="13" s="1"/>
  <c r="S2804" i="13"/>
  <c r="V2804" i="13" s="1"/>
  <c r="R2804" i="13"/>
  <c r="Q2804" i="13"/>
  <c r="P2804" i="13"/>
  <c r="O2804" i="13"/>
  <c r="T2573" i="13"/>
  <c r="U2573" i="13" s="1"/>
  <c r="S2573" i="13"/>
  <c r="V2573" i="13" s="1"/>
  <c r="R2573" i="13"/>
  <c r="Q2573" i="13"/>
  <c r="P2573" i="13"/>
  <c r="O2573" i="13"/>
  <c r="T1597" i="13"/>
  <c r="U1597" i="13" s="1"/>
  <c r="S1597" i="13"/>
  <c r="V1597" i="13" s="1"/>
  <c r="R1597" i="13"/>
  <c r="Q1597" i="13"/>
  <c r="P1597" i="13"/>
  <c r="O1597" i="13"/>
  <c r="T1596" i="13"/>
  <c r="U1596" i="13" s="1"/>
  <c r="S1596" i="13"/>
  <c r="V1596" i="13" s="1"/>
  <c r="R1596" i="13"/>
  <c r="Q1596" i="13"/>
  <c r="P1596" i="13"/>
  <c r="O1596" i="13"/>
  <c r="T859" i="13"/>
  <c r="U859" i="13" s="1"/>
  <c r="S859" i="13"/>
  <c r="V859" i="13" s="1"/>
  <c r="R859" i="13"/>
  <c r="Q859" i="13"/>
  <c r="P859" i="13"/>
  <c r="O859" i="13"/>
  <c r="T3003" i="13"/>
  <c r="U3003" i="13" s="1"/>
  <c r="S3003" i="13"/>
  <c r="V3003" i="13" s="1"/>
  <c r="R3003" i="13"/>
  <c r="Q3003" i="13"/>
  <c r="P3003" i="13"/>
  <c r="O3003" i="13"/>
  <c r="T1815" i="13"/>
  <c r="U1815" i="13" s="1"/>
  <c r="S1815" i="13"/>
  <c r="V1815" i="13" s="1"/>
  <c r="R1815" i="13"/>
  <c r="Q1815" i="13"/>
  <c r="P1815" i="13"/>
  <c r="O1815" i="13"/>
  <c r="T1595" i="13"/>
  <c r="U1595" i="13" s="1"/>
  <c r="S1595" i="13"/>
  <c r="V1595" i="13" s="1"/>
  <c r="R1595" i="13"/>
  <c r="Q1595" i="13"/>
  <c r="P1595" i="13"/>
  <c r="O1595" i="13"/>
  <c r="T2572" i="13"/>
  <c r="U2572" i="13" s="1"/>
  <c r="S2572" i="13"/>
  <c r="V2572" i="13" s="1"/>
  <c r="R2572" i="13"/>
  <c r="Q2572" i="13"/>
  <c r="P2572" i="13"/>
  <c r="O2572" i="13"/>
  <c r="T707" i="13"/>
  <c r="U707" i="13" s="1"/>
  <c r="S707" i="13"/>
  <c r="V707" i="13" s="1"/>
  <c r="R707" i="13"/>
  <c r="Q707" i="13"/>
  <c r="P707" i="13"/>
  <c r="O707" i="13"/>
  <c r="T3494" i="13"/>
  <c r="U3494" i="13" s="1"/>
  <c r="S3494" i="13"/>
  <c r="V3494" i="13" s="1"/>
  <c r="R3494" i="13"/>
  <c r="Q3494" i="13"/>
  <c r="P3494" i="13"/>
  <c r="O3494" i="13"/>
  <c r="T3493" i="13"/>
  <c r="U3493" i="13" s="1"/>
  <c r="S3493" i="13"/>
  <c r="V3493" i="13" s="1"/>
  <c r="R3493" i="13"/>
  <c r="Q3493" i="13"/>
  <c r="P3493" i="13"/>
  <c r="O3493" i="13"/>
  <c r="T3842" i="13"/>
  <c r="U3842" i="13" s="1"/>
  <c r="S3842" i="13"/>
  <c r="V3842" i="13" s="1"/>
  <c r="R3842" i="13"/>
  <c r="Q3842" i="13"/>
  <c r="P3842" i="13"/>
  <c r="O3842" i="13"/>
  <c r="T3492" i="13"/>
  <c r="U3492" i="13" s="1"/>
  <c r="S3492" i="13"/>
  <c r="V3492" i="13" s="1"/>
  <c r="R3492" i="13"/>
  <c r="Q3492" i="13"/>
  <c r="P3492" i="13"/>
  <c r="O3492" i="13"/>
  <c r="T3002" i="13"/>
  <c r="U3002" i="13" s="1"/>
  <c r="S3002" i="13"/>
  <c r="V3002" i="13" s="1"/>
  <c r="R3002" i="13"/>
  <c r="Q3002" i="13"/>
  <c r="P3002" i="13"/>
  <c r="O3002" i="13"/>
  <c r="T2006" i="13"/>
  <c r="U2006" i="13" s="1"/>
  <c r="S2006" i="13"/>
  <c r="V2006" i="13" s="1"/>
  <c r="R2006" i="13"/>
  <c r="Q2006" i="13"/>
  <c r="P2006" i="13"/>
  <c r="O2006" i="13"/>
  <c r="T3259" i="13"/>
  <c r="U3259" i="13" s="1"/>
  <c r="S3259" i="13"/>
  <c r="V3259" i="13" s="1"/>
  <c r="R3259" i="13"/>
  <c r="Q3259" i="13"/>
  <c r="P3259" i="13"/>
  <c r="O3259" i="13"/>
  <c r="T2408" i="13"/>
  <c r="U2408" i="13" s="1"/>
  <c r="S2408" i="13"/>
  <c r="V2408" i="13" s="1"/>
  <c r="R2408" i="13"/>
  <c r="Q2408" i="13"/>
  <c r="P2408" i="13"/>
  <c r="O2408" i="13"/>
  <c r="T2406" i="13"/>
  <c r="U2406" i="13" s="1"/>
  <c r="S2406" i="13"/>
  <c r="V2406" i="13" s="1"/>
  <c r="R2406" i="13"/>
  <c r="Q2406" i="13"/>
  <c r="P2406" i="13"/>
  <c r="O2406" i="13"/>
  <c r="T2963" i="13"/>
  <c r="U2963" i="13" s="1"/>
  <c r="S2963" i="13"/>
  <c r="V2963" i="13" s="1"/>
  <c r="R2963" i="13"/>
  <c r="Q2963" i="13"/>
  <c r="P2963" i="13"/>
  <c r="O2963" i="13"/>
  <c r="T2005" i="13"/>
  <c r="U2005" i="13" s="1"/>
  <c r="S2005" i="13"/>
  <c r="V2005" i="13" s="1"/>
  <c r="R2005" i="13"/>
  <c r="Q2005" i="13"/>
  <c r="P2005" i="13"/>
  <c r="O2005" i="13"/>
  <c r="T3001" i="13"/>
  <c r="U3001" i="13" s="1"/>
  <c r="S3001" i="13"/>
  <c r="V3001" i="13" s="1"/>
  <c r="R3001" i="13"/>
  <c r="Q3001" i="13"/>
  <c r="P3001" i="13"/>
  <c r="O3001" i="13"/>
  <c r="T2538" i="13"/>
  <c r="U2538" i="13" s="1"/>
  <c r="S2538" i="13"/>
  <c r="V2538" i="13" s="1"/>
  <c r="R2538" i="13"/>
  <c r="Q2538" i="13"/>
  <c r="P2538" i="13"/>
  <c r="O2538" i="13"/>
  <c r="T2004" i="13"/>
  <c r="U2004" i="13" s="1"/>
  <c r="S2004" i="13"/>
  <c r="V2004" i="13" s="1"/>
  <c r="R2004" i="13"/>
  <c r="Q2004" i="13"/>
  <c r="P2004" i="13"/>
  <c r="O2004" i="13"/>
  <c r="T2571" i="13"/>
  <c r="U2571" i="13" s="1"/>
  <c r="S2571" i="13"/>
  <c r="V2571" i="13" s="1"/>
  <c r="R2571" i="13"/>
  <c r="Q2571" i="13"/>
  <c r="P2571" i="13"/>
  <c r="O2571" i="13"/>
  <c r="T2437" i="13"/>
  <c r="U2437" i="13" s="1"/>
  <c r="S2437" i="13"/>
  <c r="V2437" i="13" s="1"/>
  <c r="R2437" i="13"/>
  <c r="Q2437" i="13"/>
  <c r="P2437" i="13"/>
  <c r="O2437" i="13"/>
  <c r="T1594" i="13"/>
  <c r="U1594" i="13" s="1"/>
  <c r="S1594" i="13"/>
  <c r="V1594" i="13" s="1"/>
  <c r="R1594" i="13"/>
  <c r="Q1594" i="13"/>
  <c r="P1594" i="13"/>
  <c r="O1594" i="13"/>
  <c r="T1814" i="13"/>
  <c r="U1814" i="13" s="1"/>
  <c r="S1814" i="13"/>
  <c r="V1814" i="13" s="1"/>
  <c r="R1814" i="13"/>
  <c r="Q1814" i="13"/>
  <c r="P1814" i="13"/>
  <c r="O1814" i="13"/>
  <c r="T858" i="13"/>
  <c r="U858" i="13" s="1"/>
  <c r="S858" i="13"/>
  <c r="V858" i="13" s="1"/>
  <c r="R858" i="13"/>
  <c r="Q858" i="13"/>
  <c r="P858" i="13"/>
  <c r="O858" i="13"/>
  <c r="T1554" i="13"/>
  <c r="U1554" i="13" s="1"/>
  <c r="S1554" i="13"/>
  <c r="V1554" i="13" s="1"/>
  <c r="R1554" i="13"/>
  <c r="Q1554" i="13"/>
  <c r="P1554" i="13"/>
  <c r="O1554" i="13"/>
  <c r="T463" i="13"/>
  <c r="U463" i="13" s="1"/>
  <c r="S463" i="13"/>
  <c r="V463" i="13" s="1"/>
  <c r="R463" i="13"/>
  <c r="Q463" i="13"/>
  <c r="P463" i="13"/>
  <c r="O463" i="13"/>
  <c r="T2003" i="13"/>
  <c r="U2003" i="13" s="1"/>
  <c r="S2003" i="13"/>
  <c r="V2003" i="13" s="1"/>
  <c r="R2003" i="13"/>
  <c r="Q2003" i="13"/>
  <c r="P2003" i="13"/>
  <c r="O2003" i="13"/>
  <c r="T2436" i="13"/>
  <c r="U2436" i="13" s="1"/>
  <c r="S2436" i="13"/>
  <c r="V2436" i="13" s="1"/>
  <c r="R2436" i="13"/>
  <c r="Q2436" i="13"/>
  <c r="P2436" i="13"/>
  <c r="O2436" i="13"/>
  <c r="T2954" i="13"/>
  <c r="U2954" i="13" s="1"/>
  <c r="S2954" i="13"/>
  <c r="V2954" i="13" s="1"/>
  <c r="R2954" i="13"/>
  <c r="Q2954" i="13"/>
  <c r="P2954" i="13"/>
  <c r="O2954" i="13"/>
  <c r="T1773" i="13"/>
  <c r="U1773" i="13" s="1"/>
  <c r="S1773" i="13"/>
  <c r="V1773" i="13" s="1"/>
  <c r="R1773" i="13"/>
  <c r="Q1773" i="13"/>
  <c r="P1773" i="13"/>
  <c r="O1773" i="13"/>
  <c r="T3000" i="13"/>
  <c r="U3000" i="13" s="1"/>
  <c r="S3000" i="13"/>
  <c r="V3000" i="13" s="1"/>
  <c r="R3000" i="13"/>
  <c r="Q3000" i="13"/>
  <c r="P3000" i="13"/>
  <c r="O3000" i="13"/>
  <c r="T373" i="13"/>
  <c r="U373" i="13" s="1"/>
  <c r="S373" i="13"/>
  <c r="V373" i="13" s="1"/>
  <c r="R373" i="13"/>
  <c r="Q373" i="13"/>
  <c r="P373" i="13"/>
  <c r="O373" i="13"/>
  <c r="T2250" i="13"/>
  <c r="U2250" i="13" s="1"/>
  <c r="S2250" i="13"/>
  <c r="V2250" i="13" s="1"/>
  <c r="R2250" i="13"/>
  <c r="Q2250" i="13"/>
  <c r="P2250" i="13"/>
  <c r="O2250" i="13"/>
  <c r="T1158" i="13"/>
  <c r="U1158" i="13" s="1"/>
  <c r="S1158" i="13"/>
  <c r="V1158" i="13" s="1"/>
  <c r="R1158" i="13"/>
  <c r="Q1158" i="13"/>
  <c r="P1158" i="13"/>
  <c r="O1158" i="13"/>
  <c r="T2309" i="13"/>
  <c r="U2309" i="13" s="1"/>
  <c r="S2309" i="13"/>
  <c r="V2309" i="13" s="1"/>
  <c r="R2309" i="13"/>
  <c r="Q2309" i="13"/>
  <c r="P2309" i="13"/>
  <c r="O2309" i="13"/>
  <c r="T3414" i="13"/>
  <c r="U3414" i="13" s="1"/>
  <c r="S3414" i="13"/>
  <c r="V3414" i="13" s="1"/>
  <c r="R3414" i="13"/>
  <c r="Q3414" i="13"/>
  <c r="P3414" i="13"/>
  <c r="O3414" i="13"/>
  <c r="T3413" i="13"/>
  <c r="U3413" i="13" s="1"/>
  <c r="S3413" i="13"/>
  <c r="V3413" i="13" s="1"/>
  <c r="R3413" i="13"/>
  <c r="Q3413" i="13"/>
  <c r="P3413" i="13"/>
  <c r="O3413" i="13"/>
  <c r="T4026" i="13"/>
  <c r="U4026" i="13" s="1"/>
  <c r="S4026" i="13"/>
  <c r="V4026" i="13" s="1"/>
  <c r="R4026" i="13"/>
  <c r="Q4026" i="13"/>
  <c r="P4026" i="13"/>
  <c r="O4026" i="13"/>
  <c r="T3378" i="13"/>
  <c r="U3378" i="13" s="1"/>
  <c r="S3378" i="13"/>
  <c r="V3378" i="13" s="1"/>
  <c r="R3378" i="13"/>
  <c r="Q3378" i="13"/>
  <c r="P3378" i="13"/>
  <c r="O3378" i="13"/>
  <c r="T666" i="13"/>
  <c r="U666" i="13" s="1"/>
  <c r="S666" i="13"/>
  <c r="V666" i="13" s="1"/>
  <c r="R666" i="13"/>
  <c r="Q666" i="13"/>
  <c r="P666" i="13"/>
  <c r="O666" i="13"/>
  <c r="T3991" i="13"/>
  <c r="U3991" i="13" s="1"/>
  <c r="S3991" i="13"/>
  <c r="V3991" i="13" s="1"/>
  <c r="R3991" i="13"/>
  <c r="Q3991" i="13"/>
  <c r="P3991" i="13"/>
  <c r="O3991" i="13"/>
  <c r="T2435" i="13"/>
  <c r="U2435" i="13" s="1"/>
  <c r="S2435" i="13"/>
  <c r="V2435" i="13" s="1"/>
  <c r="R2435" i="13"/>
  <c r="Q2435" i="13"/>
  <c r="P2435" i="13"/>
  <c r="O2435" i="13"/>
  <c r="T2999" i="13"/>
  <c r="U2999" i="13" s="1"/>
  <c r="S2999" i="13"/>
  <c r="V2999" i="13" s="1"/>
  <c r="R2999" i="13"/>
  <c r="Q2999" i="13"/>
  <c r="P2999" i="13"/>
  <c r="O2999" i="13"/>
  <c r="T2308" i="13"/>
  <c r="U2308" i="13" s="1"/>
  <c r="S2308" i="13"/>
  <c r="V2308" i="13" s="1"/>
  <c r="R2308" i="13"/>
  <c r="Q2308" i="13"/>
  <c r="P2308" i="13"/>
  <c r="O2308" i="13"/>
  <c r="T2307" i="13"/>
  <c r="U2307" i="13" s="1"/>
  <c r="S2307" i="13"/>
  <c r="V2307" i="13" s="1"/>
  <c r="R2307" i="13"/>
  <c r="Q2307" i="13"/>
  <c r="P2307" i="13"/>
  <c r="O2307" i="13"/>
  <c r="T3990" i="13"/>
  <c r="U3990" i="13" s="1"/>
  <c r="S3990" i="13"/>
  <c r="V3990" i="13" s="1"/>
  <c r="R3990" i="13"/>
  <c r="Q3990" i="13"/>
  <c r="P3990" i="13"/>
  <c r="O3990" i="13"/>
  <c r="T4108" i="13"/>
  <c r="U4108" i="13" s="1"/>
  <c r="S4108" i="13"/>
  <c r="V4108" i="13" s="1"/>
  <c r="R4108" i="13"/>
  <c r="Q4108" i="13"/>
  <c r="P4108" i="13"/>
  <c r="O4108" i="13"/>
  <c r="T3451" i="13"/>
  <c r="U3451" i="13" s="1"/>
  <c r="S3451" i="13"/>
  <c r="V3451" i="13" s="1"/>
  <c r="R3451" i="13"/>
  <c r="Q3451" i="13"/>
  <c r="P3451" i="13"/>
  <c r="O3451" i="13"/>
  <c r="T2002" i="13"/>
  <c r="U2002" i="13" s="1"/>
  <c r="S2002" i="13"/>
  <c r="V2002" i="13" s="1"/>
  <c r="R2002" i="13"/>
  <c r="Q2002" i="13"/>
  <c r="P2002" i="13"/>
  <c r="O2002" i="13"/>
  <c r="T2570" i="13"/>
  <c r="U2570" i="13" s="1"/>
  <c r="S2570" i="13"/>
  <c r="V2570" i="13" s="1"/>
  <c r="R2570" i="13"/>
  <c r="Q2570" i="13"/>
  <c r="P2570" i="13"/>
  <c r="O2570" i="13"/>
  <c r="T2569" i="13"/>
  <c r="U2569" i="13" s="1"/>
  <c r="S2569" i="13"/>
  <c r="V2569" i="13" s="1"/>
  <c r="R2569" i="13"/>
  <c r="Q2569" i="13"/>
  <c r="P2569" i="13"/>
  <c r="O2569" i="13"/>
  <c r="T2803" i="13"/>
  <c r="U2803" i="13" s="1"/>
  <c r="S2803" i="13"/>
  <c r="V2803" i="13" s="1"/>
  <c r="R2803" i="13"/>
  <c r="Q2803" i="13"/>
  <c r="P2803" i="13"/>
  <c r="O2803" i="13"/>
  <c r="T2001" i="13"/>
  <c r="U2001" i="13" s="1"/>
  <c r="S2001" i="13"/>
  <c r="V2001" i="13" s="1"/>
  <c r="R2001" i="13"/>
  <c r="Q2001" i="13"/>
  <c r="P2001" i="13"/>
  <c r="O2001" i="13"/>
  <c r="T1333" i="13"/>
  <c r="U1333" i="13" s="1"/>
  <c r="S1333" i="13"/>
  <c r="V1333" i="13" s="1"/>
  <c r="R1333" i="13"/>
  <c r="Q1333" i="13"/>
  <c r="P1333" i="13"/>
  <c r="O1333" i="13"/>
  <c r="T2000" i="13"/>
  <c r="U2000" i="13" s="1"/>
  <c r="S2000" i="13"/>
  <c r="V2000" i="13" s="1"/>
  <c r="R2000" i="13"/>
  <c r="Q2000" i="13"/>
  <c r="P2000" i="13"/>
  <c r="O2000" i="13"/>
  <c r="T2998" i="13"/>
  <c r="U2998" i="13" s="1"/>
  <c r="S2998" i="13"/>
  <c r="V2998" i="13" s="1"/>
  <c r="R2998" i="13"/>
  <c r="Q2998" i="13"/>
  <c r="P2998" i="13"/>
  <c r="O2998" i="13"/>
  <c r="T2802" i="13"/>
  <c r="U2802" i="13" s="1"/>
  <c r="S2802" i="13"/>
  <c r="V2802" i="13" s="1"/>
  <c r="R2802" i="13"/>
  <c r="Q2802" i="13"/>
  <c r="P2802" i="13"/>
  <c r="O2802" i="13"/>
  <c r="T1999" i="13"/>
  <c r="U1999" i="13" s="1"/>
  <c r="S1999" i="13"/>
  <c r="V1999" i="13" s="1"/>
  <c r="R1999" i="13"/>
  <c r="Q1999" i="13"/>
  <c r="P1999" i="13"/>
  <c r="O1999" i="13"/>
  <c r="T2997" i="13"/>
  <c r="U2997" i="13" s="1"/>
  <c r="S2997" i="13"/>
  <c r="V2997" i="13" s="1"/>
  <c r="R2997" i="13"/>
  <c r="Q2997" i="13"/>
  <c r="P2997" i="13"/>
  <c r="O2997" i="13"/>
  <c r="T1893" i="13"/>
  <c r="U1893" i="13" s="1"/>
  <c r="S1893" i="13"/>
  <c r="V1893" i="13" s="1"/>
  <c r="R1893" i="13"/>
  <c r="Q1893" i="13"/>
  <c r="P1893" i="13"/>
  <c r="O1893" i="13"/>
  <c r="T1813" i="13"/>
  <c r="U1813" i="13" s="1"/>
  <c r="S1813" i="13"/>
  <c r="V1813" i="13" s="1"/>
  <c r="R1813" i="13"/>
  <c r="Q1813" i="13"/>
  <c r="P1813" i="13"/>
  <c r="O1813" i="13"/>
  <c r="T1048" i="13"/>
  <c r="U1048" i="13" s="1"/>
  <c r="S1048" i="13"/>
  <c r="V1048" i="13" s="1"/>
  <c r="R1048" i="13"/>
  <c r="Q1048" i="13"/>
  <c r="P1048" i="13"/>
  <c r="O1048" i="13"/>
  <c r="T3258" i="13"/>
  <c r="U3258" i="13" s="1"/>
  <c r="S3258" i="13"/>
  <c r="V3258" i="13" s="1"/>
  <c r="R3258" i="13"/>
  <c r="Q3258" i="13"/>
  <c r="P3258" i="13"/>
  <c r="O3258" i="13"/>
  <c r="T3197" i="13"/>
  <c r="U3197" i="13" s="1"/>
  <c r="S3197" i="13"/>
  <c r="V3197" i="13" s="1"/>
  <c r="R3197" i="13"/>
  <c r="Q3197" i="13"/>
  <c r="P3197" i="13"/>
  <c r="O3197" i="13"/>
  <c r="T3841" i="13"/>
  <c r="U3841" i="13" s="1"/>
  <c r="S3841" i="13"/>
  <c r="V3841" i="13" s="1"/>
  <c r="R3841" i="13"/>
  <c r="Q3841" i="13"/>
  <c r="P3841" i="13"/>
  <c r="O3841" i="13"/>
  <c r="T3390" i="13"/>
  <c r="U3390" i="13" s="1"/>
  <c r="S3390" i="13"/>
  <c r="V3390" i="13" s="1"/>
  <c r="R3390" i="13"/>
  <c r="Q3390" i="13"/>
  <c r="P3390" i="13"/>
  <c r="O3390" i="13"/>
  <c r="T3989" i="13"/>
  <c r="U3989" i="13" s="1"/>
  <c r="S3989" i="13"/>
  <c r="V3989" i="13" s="1"/>
  <c r="R3989" i="13"/>
  <c r="Q3989" i="13"/>
  <c r="P3989" i="13"/>
  <c r="O3989" i="13"/>
  <c r="T1892" i="13"/>
  <c r="U1892" i="13" s="1"/>
  <c r="S1892" i="13"/>
  <c r="V1892" i="13" s="1"/>
  <c r="R1892" i="13"/>
  <c r="Q1892" i="13"/>
  <c r="P1892" i="13"/>
  <c r="O1892" i="13"/>
  <c r="T1192" i="13"/>
  <c r="U1192" i="13" s="1"/>
  <c r="S1192" i="13"/>
  <c r="V1192" i="13" s="1"/>
  <c r="R1192" i="13"/>
  <c r="Q1192" i="13"/>
  <c r="P1192" i="13"/>
  <c r="O1192" i="13"/>
  <c r="T3226" i="13"/>
  <c r="U3226" i="13" s="1"/>
  <c r="S3226" i="13"/>
  <c r="V3226" i="13" s="1"/>
  <c r="R3226" i="13"/>
  <c r="Q3226" i="13"/>
  <c r="P3226" i="13"/>
  <c r="O3226" i="13"/>
  <c r="T3685" i="13"/>
  <c r="U3685" i="13" s="1"/>
  <c r="S3685" i="13"/>
  <c r="V3685" i="13" s="1"/>
  <c r="R3685" i="13"/>
  <c r="Q3685" i="13"/>
  <c r="P3685" i="13"/>
  <c r="O3685" i="13"/>
  <c r="T2568" i="13"/>
  <c r="U2568" i="13" s="1"/>
  <c r="S2568" i="13"/>
  <c r="V2568" i="13" s="1"/>
  <c r="R2568" i="13"/>
  <c r="Q2568" i="13"/>
  <c r="P2568" i="13"/>
  <c r="O2568" i="13"/>
  <c r="T989" i="13"/>
  <c r="U989" i="13" s="1"/>
  <c r="S989" i="13"/>
  <c r="V989" i="13" s="1"/>
  <c r="R989" i="13"/>
  <c r="Q989" i="13"/>
  <c r="P989" i="13"/>
  <c r="O989" i="13"/>
  <c r="T2996" i="13"/>
  <c r="U2996" i="13" s="1"/>
  <c r="S2996" i="13"/>
  <c r="V2996" i="13" s="1"/>
  <c r="R2996" i="13"/>
  <c r="Q2996" i="13"/>
  <c r="P2996" i="13"/>
  <c r="O2996" i="13"/>
  <c r="T3958" i="13"/>
  <c r="U3958" i="13" s="1"/>
  <c r="S3958" i="13"/>
  <c r="V3958" i="13" s="1"/>
  <c r="R3958" i="13"/>
  <c r="Q3958" i="13"/>
  <c r="P3958" i="13"/>
  <c r="O3958" i="13"/>
  <c r="T3973" i="13"/>
  <c r="U3973" i="13" s="1"/>
  <c r="S3973" i="13"/>
  <c r="V3973" i="13" s="1"/>
  <c r="R3973" i="13"/>
  <c r="Q3973" i="13"/>
  <c r="P3973" i="13"/>
  <c r="O3973" i="13"/>
  <c r="T3257" i="13"/>
  <c r="U3257" i="13" s="1"/>
  <c r="S3257" i="13"/>
  <c r="V3257" i="13" s="1"/>
  <c r="R3257" i="13"/>
  <c r="Q3257" i="13"/>
  <c r="P3257" i="13"/>
  <c r="O3257" i="13"/>
  <c r="T1731" i="13"/>
  <c r="U1731" i="13" s="1"/>
  <c r="S1731" i="13"/>
  <c r="V1731" i="13" s="1"/>
  <c r="R1731" i="13"/>
  <c r="Q1731" i="13"/>
  <c r="P1731" i="13"/>
  <c r="O1731" i="13"/>
  <c r="T2306" i="13"/>
  <c r="U2306" i="13" s="1"/>
  <c r="S2306" i="13"/>
  <c r="V2306" i="13" s="1"/>
  <c r="R2306" i="13"/>
  <c r="Q2306" i="13"/>
  <c r="P2306" i="13"/>
  <c r="O2306" i="13"/>
  <c r="T3491" i="13"/>
  <c r="U3491" i="13" s="1"/>
  <c r="S3491" i="13"/>
  <c r="V3491" i="13" s="1"/>
  <c r="R3491" i="13"/>
  <c r="Q3491" i="13"/>
  <c r="P3491" i="13"/>
  <c r="O3491" i="13"/>
  <c r="T3256" i="13"/>
  <c r="U3256" i="13" s="1"/>
  <c r="S3256" i="13"/>
  <c r="V3256" i="13" s="1"/>
  <c r="R3256" i="13"/>
  <c r="Q3256" i="13"/>
  <c r="P3256" i="13"/>
  <c r="O3256" i="13"/>
  <c r="T3781" i="13"/>
  <c r="U3781" i="13" s="1"/>
  <c r="S3781" i="13"/>
  <c r="V3781" i="13" s="1"/>
  <c r="R3781" i="13"/>
  <c r="Q3781" i="13"/>
  <c r="P3781" i="13"/>
  <c r="O3781" i="13"/>
  <c r="T3490" i="13"/>
  <c r="U3490" i="13" s="1"/>
  <c r="S3490" i="13"/>
  <c r="V3490" i="13" s="1"/>
  <c r="R3490" i="13"/>
  <c r="Q3490" i="13"/>
  <c r="P3490" i="13"/>
  <c r="O3490" i="13"/>
  <c r="T3255" i="13"/>
  <c r="U3255" i="13" s="1"/>
  <c r="S3255" i="13"/>
  <c r="V3255" i="13" s="1"/>
  <c r="R3255" i="13"/>
  <c r="Q3255" i="13"/>
  <c r="P3255" i="13"/>
  <c r="O3255" i="13"/>
  <c r="T2305" i="13"/>
  <c r="U2305" i="13" s="1"/>
  <c r="S2305" i="13"/>
  <c r="V2305" i="13" s="1"/>
  <c r="R2305" i="13"/>
  <c r="Q2305" i="13"/>
  <c r="P2305" i="13"/>
  <c r="O2305" i="13"/>
  <c r="T2249" i="13"/>
  <c r="U2249" i="13" s="1"/>
  <c r="S2249" i="13"/>
  <c r="V2249" i="13" s="1"/>
  <c r="R2249" i="13"/>
  <c r="Q2249" i="13"/>
  <c r="P2249" i="13"/>
  <c r="O2249" i="13"/>
  <c r="T2304" i="13"/>
  <c r="U2304" i="13" s="1"/>
  <c r="S2304" i="13"/>
  <c r="V2304" i="13" s="1"/>
  <c r="R2304" i="13"/>
  <c r="Q2304" i="13"/>
  <c r="P2304" i="13"/>
  <c r="O2304" i="13"/>
  <c r="T1593" i="13"/>
  <c r="U1593" i="13" s="1"/>
  <c r="S1593" i="13"/>
  <c r="V1593" i="13" s="1"/>
  <c r="R1593" i="13"/>
  <c r="Q1593" i="13"/>
  <c r="P1593" i="13"/>
  <c r="O1593" i="13"/>
  <c r="T2567" i="13"/>
  <c r="U2567" i="13" s="1"/>
  <c r="S2567" i="13"/>
  <c r="V2567" i="13" s="1"/>
  <c r="R2567" i="13"/>
  <c r="Q2567" i="13"/>
  <c r="P2567" i="13"/>
  <c r="O2567" i="13"/>
  <c r="T1891" i="13"/>
  <c r="U1891" i="13" s="1"/>
  <c r="S1891" i="13"/>
  <c r="V1891" i="13" s="1"/>
  <c r="R1891" i="13"/>
  <c r="Q1891" i="13"/>
  <c r="P1891" i="13"/>
  <c r="O1891" i="13"/>
  <c r="T2944" i="13"/>
  <c r="U2944" i="13" s="1"/>
  <c r="S2944" i="13"/>
  <c r="V2944" i="13" s="1"/>
  <c r="R2944" i="13"/>
  <c r="Q2944" i="13"/>
  <c r="P2944" i="13"/>
  <c r="O2944" i="13"/>
  <c r="T1812" i="13"/>
  <c r="U1812" i="13" s="1"/>
  <c r="S1812" i="13"/>
  <c r="V1812" i="13" s="1"/>
  <c r="R1812" i="13"/>
  <c r="Q1812" i="13"/>
  <c r="P1812" i="13"/>
  <c r="O1812" i="13"/>
  <c r="T2995" i="13"/>
  <c r="U2995" i="13" s="1"/>
  <c r="S2995" i="13"/>
  <c r="V2995" i="13" s="1"/>
  <c r="R2995" i="13"/>
  <c r="Q2995" i="13"/>
  <c r="P2995" i="13"/>
  <c r="O2995" i="13"/>
  <c r="T3254" i="13"/>
  <c r="U3254" i="13" s="1"/>
  <c r="S3254" i="13"/>
  <c r="V3254" i="13" s="1"/>
  <c r="R3254" i="13"/>
  <c r="Q3254" i="13"/>
  <c r="P3254" i="13"/>
  <c r="O3254" i="13"/>
  <c r="T1998" i="13"/>
  <c r="U1998" i="13" s="1"/>
  <c r="S1998" i="13"/>
  <c r="V1998" i="13" s="1"/>
  <c r="R1998" i="13"/>
  <c r="Q1998" i="13"/>
  <c r="P1998" i="13"/>
  <c r="O1998" i="13"/>
  <c r="T2434" i="13"/>
  <c r="U2434" i="13" s="1"/>
  <c r="S2434" i="13"/>
  <c r="V2434" i="13" s="1"/>
  <c r="R2434" i="13"/>
  <c r="Q2434" i="13"/>
  <c r="P2434" i="13"/>
  <c r="O2434" i="13"/>
  <c r="T2566" i="13"/>
  <c r="U2566" i="13" s="1"/>
  <c r="S2566" i="13"/>
  <c r="V2566" i="13" s="1"/>
  <c r="R2566" i="13"/>
  <c r="Q2566" i="13"/>
  <c r="P2566" i="13"/>
  <c r="O2566" i="13"/>
  <c r="T1332" i="13"/>
  <c r="U1332" i="13" s="1"/>
  <c r="S1332" i="13"/>
  <c r="V1332" i="13" s="1"/>
  <c r="R1332" i="13"/>
  <c r="Q1332" i="13"/>
  <c r="P1332" i="13"/>
  <c r="O1332" i="13"/>
  <c r="T1157" i="13"/>
  <c r="U1157" i="13" s="1"/>
  <c r="S1157" i="13"/>
  <c r="V1157" i="13" s="1"/>
  <c r="R1157" i="13"/>
  <c r="Q1157" i="13"/>
  <c r="P1157" i="13"/>
  <c r="O1157" i="13"/>
  <c r="T1592" i="13"/>
  <c r="U1592" i="13" s="1"/>
  <c r="S1592" i="13"/>
  <c r="V1592" i="13" s="1"/>
  <c r="R1592" i="13"/>
  <c r="Q1592" i="13"/>
  <c r="P1592" i="13"/>
  <c r="O1592" i="13"/>
  <c r="T2760" i="13"/>
  <c r="U2760" i="13" s="1"/>
  <c r="S2760" i="13"/>
  <c r="V2760" i="13" s="1"/>
  <c r="R2760" i="13"/>
  <c r="Q2760" i="13"/>
  <c r="P2760" i="13"/>
  <c r="O2760" i="13"/>
  <c r="T2801" i="13"/>
  <c r="U2801" i="13" s="1"/>
  <c r="S2801" i="13"/>
  <c r="V2801" i="13" s="1"/>
  <c r="R2801" i="13"/>
  <c r="Q2801" i="13"/>
  <c r="P2801" i="13"/>
  <c r="O2801" i="13"/>
  <c r="T1683" i="13"/>
  <c r="U1683" i="13" s="1"/>
  <c r="S1683" i="13"/>
  <c r="V1683" i="13" s="1"/>
  <c r="R1683" i="13"/>
  <c r="Q1683" i="13"/>
  <c r="P1683" i="13"/>
  <c r="O1683" i="13"/>
  <c r="T1331" i="13"/>
  <c r="U1331" i="13" s="1"/>
  <c r="S1331" i="13"/>
  <c r="V1331" i="13" s="1"/>
  <c r="R1331" i="13"/>
  <c r="Q1331" i="13"/>
  <c r="P1331" i="13"/>
  <c r="O1331" i="13"/>
  <c r="T3216" i="13"/>
  <c r="U3216" i="13" s="1"/>
  <c r="S3216" i="13"/>
  <c r="V3216" i="13" s="1"/>
  <c r="R3216" i="13"/>
  <c r="Q3216" i="13"/>
  <c r="P3216" i="13"/>
  <c r="O3216" i="13"/>
  <c r="T3489" i="13"/>
  <c r="U3489" i="13" s="1"/>
  <c r="S3489" i="13"/>
  <c r="V3489" i="13" s="1"/>
  <c r="R3489" i="13"/>
  <c r="Q3489" i="13"/>
  <c r="P3489" i="13"/>
  <c r="O3489" i="13"/>
  <c r="T3412" i="13"/>
  <c r="U3412" i="13" s="1"/>
  <c r="S3412" i="13"/>
  <c r="V3412" i="13" s="1"/>
  <c r="R3412" i="13"/>
  <c r="Q3412" i="13"/>
  <c r="P3412" i="13"/>
  <c r="O3412" i="13"/>
  <c r="T1997" i="13"/>
  <c r="U1997" i="13" s="1"/>
  <c r="S1997" i="13"/>
  <c r="V1997" i="13" s="1"/>
  <c r="R1997" i="13"/>
  <c r="Q1997" i="13"/>
  <c r="P1997" i="13"/>
  <c r="O1997" i="13"/>
  <c r="T3840" i="13"/>
  <c r="U3840" i="13" s="1"/>
  <c r="S3840" i="13"/>
  <c r="V3840" i="13" s="1"/>
  <c r="R3840" i="13"/>
  <c r="Q3840" i="13"/>
  <c r="P3840" i="13"/>
  <c r="O3840" i="13"/>
  <c r="T3488" i="13"/>
  <c r="U3488" i="13" s="1"/>
  <c r="S3488" i="13"/>
  <c r="V3488" i="13" s="1"/>
  <c r="R3488" i="13"/>
  <c r="Q3488" i="13"/>
  <c r="P3488" i="13"/>
  <c r="O3488" i="13"/>
  <c r="T3253" i="13"/>
  <c r="U3253" i="13" s="1"/>
  <c r="S3253" i="13"/>
  <c r="V3253" i="13" s="1"/>
  <c r="R3253" i="13"/>
  <c r="Q3253" i="13"/>
  <c r="P3253" i="13"/>
  <c r="O3253" i="13"/>
  <c r="T3743" i="13"/>
  <c r="U3743" i="13" s="1"/>
  <c r="S3743" i="13"/>
  <c r="V3743" i="13" s="1"/>
  <c r="R3743" i="13"/>
  <c r="Q3743" i="13"/>
  <c r="P3743" i="13"/>
  <c r="O3743" i="13"/>
  <c r="T3684" i="13"/>
  <c r="U3684" i="13" s="1"/>
  <c r="S3684" i="13"/>
  <c r="V3684" i="13" s="1"/>
  <c r="R3684" i="13"/>
  <c r="Q3684" i="13"/>
  <c r="P3684" i="13"/>
  <c r="O3684" i="13"/>
  <c r="T3487" i="13"/>
  <c r="U3487" i="13" s="1"/>
  <c r="S3487" i="13"/>
  <c r="V3487" i="13" s="1"/>
  <c r="R3487" i="13"/>
  <c r="Q3487" i="13"/>
  <c r="P3487" i="13"/>
  <c r="O3487" i="13"/>
  <c r="T1047" i="13"/>
  <c r="U1047" i="13" s="1"/>
  <c r="S1047" i="13"/>
  <c r="V1047" i="13" s="1"/>
  <c r="R1047" i="13"/>
  <c r="Q1047" i="13"/>
  <c r="P1047" i="13"/>
  <c r="O1047" i="13"/>
  <c r="T3839" i="13"/>
  <c r="U3839" i="13" s="1"/>
  <c r="S3839" i="13"/>
  <c r="V3839" i="13" s="1"/>
  <c r="R3839" i="13"/>
  <c r="Q3839" i="13"/>
  <c r="P3839" i="13"/>
  <c r="O3839" i="13"/>
  <c r="T2565" i="13"/>
  <c r="U2565" i="13" s="1"/>
  <c r="S2565" i="13"/>
  <c r="V2565" i="13" s="1"/>
  <c r="R2565" i="13"/>
  <c r="Q2565" i="13"/>
  <c r="P2565" i="13"/>
  <c r="O2565" i="13"/>
  <c r="T1730" i="13"/>
  <c r="U1730" i="13" s="1"/>
  <c r="S1730" i="13"/>
  <c r="V1730" i="13" s="1"/>
  <c r="R1730" i="13"/>
  <c r="Q1730" i="13"/>
  <c r="P1730" i="13"/>
  <c r="O1730" i="13"/>
  <c r="T1330" i="13"/>
  <c r="U1330" i="13" s="1"/>
  <c r="S1330" i="13"/>
  <c r="V1330" i="13" s="1"/>
  <c r="R1330" i="13"/>
  <c r="Q1330" i="13"/>
  <c r="P1330" i="13"/>
  <c r="O1330" i="13"/>
  <c r="T3838" i="13"/>
  <c r="U3838" i="13" s="1"/>
  <c r="S3838" i="13"/>
  <c r="V3838" i="13" s="1"/>
  <c r="R3838" i="13"/>
  <c r="Q3838" i="13"/>
  <c r="P3838" i="13"/>
  <c r="O3838" i="13"/>
  <c r="T2407" i="13"/>
  <c r="U2407" i="13" s="1"/>
  <c r="S2407" i="13"/>
  <c r="V2407" i="13" s="1"/>
  <c r="R2407" i="13"/>
  <c r="Q2407" i="13"/>
  <c r="P2407" i="13"/>
  <c r="O2407" i="13"/>
  <c r="T3252" i="13"/>
  <c r="U3252" i="13" s="1"/>
  <c r="S3252" i="13"/>
  <c r="V3252" i="13" s="1"/>
  <c r="R3252" i="13"/>
  <c r="Q3252" i="13"/>
  <c r="P3252" i="13"/>
  <c r="O3252" i="13"/>
  <c r="T522" i="13"/>
  <c r="U522" i="13" s="1"/>
  <c r="S522" i="13"/>
  <c r="V522" i="13" s="1"/>
  <c r="R522" i="13"/>
  <c r="Q522" i="13"/>
  <c r="P522" i="13"/>
  <c r="O522" i="13"/>
  <c r="T984" i="13"/>
  <c r="U984" i="13" s="1"/>
  <c r="S984" i="13"/>
  <c r="V984" i="13" s="1"/>
  <c r="R984" i="13"/>
  <c r="Q984" i="13"/>
  <c r="P984" i="13"/>
  <c r="O984" i="13"/>
  <c r="T2303" i="13"/>
  <c r="U2303" i="13" s="1"/>
  <c r="S2303" i="13"/>
  <c r="V2303" i="13" s="1"/>
  <c r="R2303" i="13"/>
  <c r="Q2303" i="13"/>
  <c r="P2303" i="13"/>
  <c r="O2303" i="13"/>
  <c r="T2800" i="13"/>
  <c r="U2800" i="13" s="1"/>
  <c r="S2800" i="13"/>
  <c r="V2800" i="13" s="1"/>
  <c r="R2800" i="13"/>
  <c r="Q2800" i="13"/>
  <c r="P2800" i="13"/>
  <c r="O2800" i="13"/>
  <c r="T1996" i="13"/>
  <c r="U1996" i="13" s="1"/>
  <c r="S1996" i="13"/>
  <c r="V1996" i="13" s="1"/>
  <c r="R1996" i="13"/>
  <c r="Q1996" i="13"/>
  <c r="P1996" i="13"/>
  <c r="O1996" i="13"/>
  <c r="T2302" i="13"/>
  <c r="U2302" i="13" s="1"/>
  <c r="S2302" i="13"/>
  <c r="V2302" i="13" s="1"/>
  <c r="R2302" i="13"/>
  <c r="Q2302" i="13"/>
  <c r="P2302" i="13"/>
  <c r="O2302" i="13"/>
  <c r="T1729" i="13"/>
  <c r="U1729" i="13" s="1"/>
  <c r="S1729" i="13"/>
  <c r="V1729" i="13" s="1"/>
  <c r="R1729" i="13"/>
  <c r="Q1729" i="13"/>
  <c r="P1729" i="13"/>
  <c r="O1729" i="13"/>
  <c r="T1995" i="13"/>
  <c r="U1995" i="13" s="1"/>
  <c r="S1995" i="13"/>
  <c r="V1995" i="13" s="1"/>
  <c r="R1995" i="13"/>
  <c r="Q1995" i="13"/>
  <c r="P1995" i="13"/>
  <c r="O1995" i="13"/>
  <c r="T2282" i="13"/>
  <c r="U2282" i="13" s="1"/>
  <c r="S2282" i="13"/>
  <c r="V2282" i="13" s="1"/>
  <c r="R2282" i="13"/>
  <c r="Q2282" i="13"/>
  <c r="P2282" i="13"/>
  <c r="O2282" i="13"/>
  <c r="T2433" i="13"/>
  <c r="U2433" i="13" s="1"/>
  <c r="S2433" i="13"/>
  <c r="V2433" i="13" s="1"/>
  <c r="R2433" i="13"/>
  <c r="Q2433" i="13"/>
  <c r="P2433" i="13"/>
  <c r="O2433" i="13"/>
  <c r="T1994" i="13"/>
  <c r="U1994" i="13" s="1"/>
  <c r="S1994" i="13"/>
  <c r="V1994" i="13" s="1"/>
  <c r="R1994" i="13"/>
  <c r="Q1994" i="13"/>
  <c r="P1994" i="13"/>
  <c r="O1994" i="13"/>
  <c r="T2953" i="13"/>
  <c r="U2953" i="13" s="1"/>
  <c r="S2953" i="13"/>
  <c r="V2953" i="13" s="1"/>
  <c r="R2953" i="13"/>
  <c r="Q2953" i="13"/>
  <c r="P2953" i="13"/>
  <c r="O2953" i="13"/>
  <c r="T1993" i="13"/>
  <c r="U1993" i="13" s="1"/>
  <c r="S1993" i="13"/>
  <c r="V1993" i="13" s="1"/>
  <c r="R1993" i="13"/>
  <c r="Q1993" i="13"/>
  <c r="P1993" i="13"/>
  <c r="O1993" i="13"/>
  <c r="T2799" i="13"/>
  <c r="U2799" i="13" s="1"/>
  <c r="S2799" i="13"/>
  <c r="V2799" i="13" s="1"/>
  <c r="R2799" i="13"/>
  <c r="Q2799" i="13"/>
  <c r="P2799" i="13"/>
  <c r="O2799" i="13"/>
  <c r="T4025" i="13"/>
  <c r="U4025" i="13" s="1"/>
  <c r="S4025" i="13"/>
  <c r="V4025" i="13" s="1"/>
  <c r="R4025" i="13"/>
  <c r="Q4025" i="13"/>
  <c r="P4025" i="13"/>
  <c r="O4025" i="13"/>
  <c r="T3742" i="13"/>
  <c r="U3742" i="13" s="1"/>
  <c r="S3742" i="13"/>
  <c r="V3742" i="13" s="1"/>
  <c r="R3742" i="13"/>
  <c r="Q3742" i="13"/>
  <c r="P3742" i="13"/>
  <c r="O3742" i="13"/>
  <c r="T2798" i="13"/>
  <c r="U2798" i="13" s="1"/>
  <c r="S2798" i="13"/>
  <c r="V2798" i="13" s="1"/>
  <c r="R2798" i="13"/>
  <c r="Q2798" i="13"/>
  <c r="P2798" i="13"/>
  <c r="O2798" i="13"/>
  <c r="T2994" i="13"/>
  <c r="U2994" i="13" s="1"/>
  <c r="S2994" i="13"/>
  <c r="V2994" i="13" s="1"/>
  <c r="R2994" i="13"/>
  <c r="Q2994" i="13"/>
  <c r="P2994" i="13"/>
  <c r="O2994" i="13"/>
  <c r="T1329" i="13"/>
  <c r="U1329" i="13" s="1"/>
  <c r="S1329" i="13"/>
  <c r="V1329" i="13" s="1"/>
  <c r="R1329" i="13"/>
  <c r="Q1329" i="13"/>
  <c r="P1329" i="13"/>
  <c r="O1329" i="13"/>
  <c r="T1992" i="13"/>
  <c r="U1992" i="13" s="1"/>
  <c r="S1992" i="13"/>
  <c r="V1992" i="13" s="1"/>
  <c r="R1992" i="13"/>
  <c r="Q1992" i="13"/>
  <c r="P1992" i="13"/>
  <c r="O1992" i="13"/>
  <c r="T2564" i="13"/>
  <c r="U2564" i="13" s="1"/>
  <c r="S2564" i="13"/>
  <c r="V2564" i="13" s="1"/>
  <c r="R2564" i="13"/>
  <c r="Q2564" i="13"/>
  <c r="P2564" i="13"/>
  <c r="O2564" i="13"/>
  <c r="T2274" i="13"/>
  <c r="U2274" i="13" s="1"/>
  <c r="S2274" i="13"/>
  <c r="V2274" i="13" s="1"/>
  <c r="R2274" i="13"/>
  <c r="Q2274" i="13"/>
  <c r="P2274" i="13"/>
  <c r="O2274" i="13"/>
  <c r="T1328" i="13"/>
  <c r="U1328" i="13" s="1"/>
  <c r="S1328" i="13"/>
  <c r="V1328" i="13" s="1"/>
  <c r="R1328" i="13"/>
  <c r="Q1328" i="13"/>
  <c r="P1328" i="13"/>
  <c r="O1328" i="13"/>
  <c r="T2993" i="13"/>
  <c r="U2993" i="13" s="1"/>
  <c r="S2993" i="13"/>
  <c r="V2993" i="13" s="1"/>
  <c r="R2993" i="13"/>
  <c r="Q2993" i="13"/>
  <c r="P2993" i="13"/>
  <c r="O2993" i="13"/>
  <c r="T1728" i="13"/>
  <c r="U1728" i="13" s="1"/>
  <c r="S1728" i="13"/>
  <c r="V1728" i="13" s="1"/>
  <c r="R1728" i="13"/>
  <c r="Q1728" i="13"/>
  <c r="P1728" i="13"/>
  <c r="O1728" i="13"/>
  <c r="T2740" i="13"/>
  <c r="U2740" i="13" s="1"/>
  <c r="S2740" i="13"/>
  <c r="V2740" i="13" s="1"/>
  <c r="R2740" i="13"/>
  <c r="Q2740" i="13"/>
  <c r="P2740" i="13"/>
  <c r="O2740" i="13"/>
  <c r="T2950" i="13"/>
  <c r="U2950" i="13" s="1"/>
  <c r="S2950" i="13"/>
  <c r="V2950" i="13" s="1"/>
  <c r="R2950" i="13"/>
  <c r="Q2950" i="13"/>
  <c r="P2950" i="13"/>
  <c r="O2950" i="13"/>
  <c r="T1991" i="13"/>
  <c r="U1991" i="13" s="1"/>
  <c r="S1991" i="13"/>
  <c r="V1991" i="13" s="1"/>
  <c r="R1991" i="13"/>
  <c r="Q1991" i="13"/>
  <c r="P1991" i="13"/>
  <c r="O1991" i="13"/>
  <c r="T3810" i="13"/>
  <c r="U3810" i="13" s="1"/>
  <c r="S3810" i="13"/>
  <c r="V3810" i="13" s="1"/>
  <c r="R3810" i="13"/>
  <c r="Q3810" i="13"/>
  <c r="P3810" i="13"/>
  <c r="O3810" i="13"/>
  <c r="T3380" i="13"/>
  <c r="U3380" i="13" s="1"/>
  <c r="S3380" i="13"/>
  <c r="V3380" i="13" s="1"/>
  <c r="R3380" i="13"/>
  <c r="Q3380" i="13"/>
  <c r="P3380" i="13"/>
  <c r="O3380" i="13"/>
  <c r="T1172" i="13"/>
  <c r="U1172" i="13" s="1"/>
  <c r="S1172" i="13"/>
  <c r="V1172" i="13" s="1"/>
  <c r="R1172" i="13"/>
  <c r="Q1172" i="13"/>
  <c r="P1172" i="13"/>
  <c r="O1172" i="13"/>
  <c r="T2563" i="13"/>
  <c r="U2563" i="13" s="1"/>
  <c r="S2563" i="13"/>
  <c r="V2563" i="13" s="1"/>
  <c r="R2563" i="13"/>
  <c r="Q2563" i="13"/>
  <c r="P2563" i="13"/>
  <c r="O2563" i="13"/>
  <c r="T1811" i="13"/>
  <c r="U1811" i="13" s="1"/>
  <c r="S1811" i="13"/>
  <c r="V1811" i="13" s="1"/>
  <c r="R1811" i="13"/>
  <c r="Q1811" i="13"/>
  <c r="P1811" i="13"/>
  <c r="O1811" i="13"/>
  <c r="T3251" i="13"/>
  <c r="U3251" i="13" s="1"/>
  <c r="S3251" i="13"/>
  <c r="V3251" i="13" s="1"/>
  <c r="R3251" i="13"/>
  <c r="Q3251" i="13"/>
  <c r="P3251" i="13"/>
  <c r="O3251" i="13"/>
  <c r="T1990" i="13"/>
  <c r="U1990" i="13" s="1"/>
  <c r="S1990" i="13"/>
  <c r="V1990" i="13" s="1"/>
  <c r="R1990" i="13"/>
  <c r="Q1990" i="13"/>
  <c r="P1990" i="13"/>
  <c r="O1990" i="13"/>
  <c r="T2416" i="13"/>
  <c r="U2416" i="13" s="1"/>
  <c r="S2416" i="13"/>
  <c r="V2416" i="13" s="1"/>
  <c r="R2416" i="13"/>
  <c r="Q2416" i="13"/>
  <c r="P2416" i="13"/>
  <c r="O2416" i="13"/>
  <c r="T459" i="13"/>
  <c r="U459" i="13" s="1"/>
  <c r="S459" i="13"/>
  <c r="V459" i="13" s="1"/>
  <c r="R459" i="13"/>
  <c r="Q459" i="13"/>
  <c r="P459" i="13"/>
  <c r="O459" i="13"/>
  <c r="T1563" i="13"/>
  <c r="U1563" i="13" s="1"/>
  <c r="S1563" i="13"/>
  <c r="V1563" i="13" s="1"/>
  <c r="R1563" i="13"/>
  <c r="Q1563" i="13"/>
  <c r="P1563" i="13"/>
  <c r="O1563" i="13"/>
  <c r="T2797" i="13"/>
  <c r="U2797" i="13" s="1"/>
  <c r="S2797" i="13"/>
  <c r="V2797" i="13" s="1"/>
  <c r="R2797" i="13"/>
  <c r="Q2797" i="13"/>
  <c r="P2797" i="13"/>
  <c r="O2797" i="13"/>
  <c r="T4101" i="13"/>
  <c r="U4101" i="13" s="1"/>
  <c r="S4101" i="13"/>
  <c r="V4101" i="13" s="1"/>
  <c r="R4101" i="13"/>
  <c r="Q4101" i="13"/>
  <c r="P4101" i="13"/>
  <c r="O4101" i="13"/>
  <c r="T1989" i="13"/>
  <c r="U1989" i="13" s="1"/>
  <c r="S1989" i="13"/>
  <c r="V1989" i="13" s="1"/>
  <c r="R1989" i="13"/>
  <c r="Q1989" i="13"/>
  <c r="P1989" i="13"/>
  <c r="O1989" i="13"/>
  <c r="T857" i="13"/>
  <c r="U857" i="13" s="1"/>
  <c r="S857" i="13"/>
  <c r="V857" i="13" s="1"/>
  <c r="R857" i="13"/>
  <c r="Q857" i="13"/>
  <c r="P857" i="13"/>
  <c r="O857" i="13"/>
  <c r="T2301" i="13"/>
  <c r="U2301" i="13" s="1"/>
  <c r="S2301" i="13"/>
  <c r="V2301" i="13" s="1"/>
  <c r="R2301" i="13"/>
  <c r="Q2301" i="13"/>
  <c r="P2301" i="13"/>
  <c r="O2301" i="13"/>
  <c r="T1682" i="13"/>
  <c r="U1682" i="13" s="1"/>
  <c r="S1682" i="13"/>
  <c r="V1682" i="13" s="1"/>
  <c r="R1682" i="13"/>
  <c r="Q1682" i="13"/>
  <c r="P1682" i="13"/>
  <c r="O1682" i="13"/>
  <c r="T2432" i="13"/>
  <c r="U2432" i="13" s="1"/>
  <c r="S2432" i="13"/>
  <c r="V2432" i="13" s="1"/>
  <c r="R2432" i="13"/>
  <c r="Q2432" i="13"/>
  <c r="P2432" i="13"/>
  <c r="O2432" i="13"/>
  <c r="T2796" i="13"/>
  <c r="U2796" i="13" s="1"/>
  <c r="S2796" i="13"/>
  <c r="V2796" i="13" s="1"/>
  <c r="R2796" i="13"/>
  <c r="Q2796" i="13"/>
  <c r="P2796" i="13"/>
  <c r="O2796" i="13"/>
  <c r="T856" i="13"/>
  <c r="U856" i="13" s="1"/>
  <c r="S856" i="13"/>
  <c r="V856" i="13" s="1"/>
  <c r="R856" i="13"/>
  <c r="Q856" i="13"/>
  <c r="P856" i="13"/>
  <c r="O856" i="13"/>
  <c r="T1727" i="13"/>
  <c r="U1727" i="13" s="1"/>
  <c r="S1727" i="13"/>
  <c r="V1727" i="13" s="1"/>
  <c r="R1727" i="13"/>
  <c r="Q1727" i="13"/>
  <c r="P1727" i="13"/>
  <c r="O1727" i="13"/>
  <c r="T1988" i="13"/>
  <c r="U1988" i="13" s="1"/>
  <c r="S1988" i="13"/>
  <c r="V1988" i="13" s="1"/>
  <c r="R1988" i="13"/>
  <c r="Q1988" i="13"/>
  <c r="P1988" i="13"/>
  <c r="O1988" i="13"/>
  <c r="T706" i="13"/>
  <c r="U706" i="13" s="1"/>
  <c r="S706" i="13"/>
  <c r="V706" i="13" s="1"/>
  <c r="R706" i="13"/>
  <c r="Q706" i="13"/>
  <c r="P706" i="13"/>
  <c r="O706" i="13"/>
  <c r="T1578" i="13"/>
  <c r="U1578" i="13" s="1"/>
  <c r="S1578" i="13"/>
  <c r="V1578" i="13" s="1"/>
  <c r="R1578" i="13"/>
  <c r="Q1578" i="13"/>
  <c r="P1578" i="13"/>
  <c r="O1578" i="13"/>
  <c r="T3191" i="13"/>
  <c r="U3191" i="13" s="1"/>
  <c r="S3191" i="13"/>
  <c r="V3191" i="13" s="1"/>
  <c r="R3191" i="13"/>
  <c r="Q3191" i="13"/>
  <c r="P3191" i="13"/>
  <c r="O3191" i="13"/>
  <c r="T1046" i="13"/>
  <c r="U1046" i="13" s="1"/>
  <c r="S1046" i="13"/>
  <c r="V1046" i="13" s="1"/>
  <c r="R1046" i="13"/>
  <c r="Q1046" i="13"/>
  <c r="P1046" i="13"/>
  <c r="O1046" i="13"/>
  <c r="T1220" i="13"/>
  <c r="U1220" i="13" s="1"/>
  <c r="S1220" i="13"/>
  <c r="V1220" i="13" s="1"/>
  <c r="R1220" i="13"/>
  <c r="Q1220" i="13"/>
  <c r="P1220" i="13"/>
  <c r="O1220" i="13"/>
  <c r="T175" i="13"/>
  <c r="U175" i="13" s="1"/>
  <c r="S175" i="13"/>
  <c r="V175" i="13" s="1"/>
  <c r="R175" i="13"/>
  <c r="Q175" i="13"/>
  <c r="P175" i="13"/>
  <c r="O175" i="13"/>
  <c r="T1726" i="13"/>
  <c r="U1726" i="13" s="1"/>
  <c r="S1726" i="13"/>
  <c r="V1726" i="13" s="1"/>
  <c r="R1726" i="13"/>
  <c r="Q1726" i="13"/>
  <c r="P1726" i="13"/>
  <c r="O1726" i="13"/>
  <c r="T667" i="13"/>
  <c r="U667" i="13" s="1"/>
  <c r="S667" i="13"/>
  <c r="V667" i="13" s="1"/>
  <c r="R667" i="13"/>
  <c r="Q667" i="13"/>
  <c r="P667" i="13"/>
  <c r="O667" i="13"/>
  <c r="T1045" i="13"/>
  <c r="U1045" i="13" s="1"/>
  <c r="S1045" i="13"/>
  <c r="V1045" i="13" s="1"/>
  <c r="R1045" i="13"/>
  <c r="Q1045" i="13"/>
  <c r="P1045" i="13"/>
  <c r="O1045" i="13"/>
  <c r="T705" i="13"/>
  <c r="U705" i="13" s="1"/>
  <c r="S705" i="13"/>
  <c r="V705" i="13" s="1"/>
  <c r="R705" i="13"/>
  <c r="Q705" i="13"/>
  <c r="P705" i="13"/>
  <c r="O705" i="13"/>
  <c r="T454" i="13"/>
  <c r="U454" i="13" s="1"/>
  <c r="S454" i="13"/>
  <c r="V454" i="13" s="1"/>
  <c r="R454" i="13"/>
  <c r="Q454" i="13"/>
  <c r="P454" i="13"/>
  <c r="O454" i="13"/>
  <c r="T174" i="13"/>
  <c r="U174" i="13" s="1"/>
  <c r="S174" i="13"/>
  <c r="V174" i="13" s="1"/>
  <c r="R174" i="13"/>
  <c r="Q174" i="13"/>
  <c r="P174" i="13"/>
  <c r="O174" i="13"/>
  <c r="T3411" i="13"/>
  <c r="U3411" i="13" s="1"/>
  <c r="S3411" i="13"/>
  <c r="V3411" i="13" s="1"/>
  <c r="R3411" i="13"/>
  <c r="Q3411" i="13"/>
  <c r="P3411" i="13"/>
  <c r="O3411" i="13"/>
  <c r="T1044" i="13"/>
  <c r="U1044" i="13" s="1"/>
  <c r="S1044" i="13"/>
  <c r="V1044" i="13" s="1"/>
  <c r="R1044" i="13"/>
  <c r="Q1044" i="13"/>
  <c r="P1044" i="13"/>
  <c r="O1044" i="13"/>
  <c r="T488" i="13"/>
  <c r="U488" i="13" s="1"/>
  <c r="S488" i="13"/>
  <c r="V488" i="13" s="1"/>
  <c r="R488" i="13"/>
  <c r="Q488" i="13"/>
  <c r="P488" i="13"/>
  <c r="O488" i="13"/>
  <c r="T291" i="13"/>
  <c r="U291" i="13" s="1"/>
  <c r="S291" i="13"/>
  <c r="V291" i="13" s="1"/>
  <c r="R291" i="13"/>
  <c r="Q291" i="13"/>
  <c r="P291" i="13"/>
  <c r="O291" i="13"/>
  <c r="T173" i="13"/>
  <c r="U173" i="13" s="1"/>
  <c r="S173" i="13"/>
  <c r="V173" i="13" s="1"/>
  <c r="R173" i="13"/>
  <c r="Q173" i="13"/>
  <c r="P173" i="13"/>
  <c r="O173" i="13"/>
  <c r="T172" i="13"/>
  <c r="U172" i="13" s="1"/>
  <c r="S172" i="13"/>
  <c r="V172" i="13" s="1"/>
  <c r="R172" i="13"/>
  <c r="Q172" i="13"/>
  <c r="P172" i="13"/>
  <c r="O172" i="13"/>
  <c r="T334" i="13"/>
  <c r="U334" i="13" s="1"/>
  <c r="S334" i="13"/>
  <c r="V334" i="13" s="1"/>
  <c r="R334" i="13"/>
  <c r="Q334" i="13"/>
  <c r="P334" i="13"/>
  <c r="O334" i="13"/>
  <c r="T1043" i="13"/>
  <c r="U1043" i="13" s="1"/>
  <c r="S1043" i="13"/>
  <c r="V1043" i="13" s="1"/>
  <c r="R1043" i="13"/>
  <c r="Q1043" i="13"/>
  <c r="P1043" i="13"/>
  <c r="O1043" i="13"/>
  <c r="T1042" i="13"/>
  <c r="U1042" i="13" s="1"/>
  <c r="S1042" i="13"/>
  <c r="V1042" i="13" s="1"/>
  <c r="R1042" i="13"/>
  <c r="Q1042" i="13"/>
  <c r="P1042" i="13"/>
  <c r="O1042" i="13"/>
  <c r="T801" i="13"/>
  <c r="U801" i="13" s="1"/>
  <c r="S801" i="13"/>
  <c r="V801" i="13" s="1"/>
  <c r="R801" i="13"/>
  <c r="Q801" i="13"/>
  <c r="P801" i="13"/>
  <c r="O801" i="13"/>
  <c r="T1041" i="13"/>
  <c r="U1041" i="13" s="1"/>
  <c r="S1041" i="13"/>
  <c r="V1041" i="13" s="1"/>
  <c r="R1041" i="13"/>
  <c r="Q1041" i="13"/>
  <c r="P1041" i="13"/>
  <c r="O1041" i="13"/>
  <c r="T132" i="13"/>
  <c r="U132" i="13" s="1"/>
  <c r="S132" i="13"/>
  <c r="V132" i="13" s="1"/>
  <c r="R132" i="13"/>
  <c r="Q132" i="13"/>
  <c r="P132" i="13"/>
  <c r="O132" i="13"/>
  <c r="T171" i="13"/>
  <c r="U171" i="13" s="1"/>
  <c r="S171" i="13"/>
  <c r="V171" i="13" s="1"/>
  <c r="R171" i="13"/>
  <c r="Q171" i="13"/>
  <c r="P171" i="13"/>
  <c r="O171" i="13"/>
  <c r="T1987" i="13"/>
  <c r="U1987" i="13" s="1"/>
  <c r="S1987" i="13"/>
  <c r="V1987" i="13" s="1"/>
  <c r="R1987" i="13"/>
  <c r="Q1987" i="13"/>
  <c r="P1987" i="13"/>
  <c r="O1987" i="13"/>
  <c r="T104" i="13"/>
  <c r="U104" i="13" s="1"/>
  <c r="S104" i="13"/>
  <c r="V104" i="13" s="1"/>
  <c r="R104" i="13"/>
  <c r="Q104" i="13"/>
  <c r="P104" i="13"/>
  <c r="O104" i="13"/>
  <c r="T307" i="13"/>
  <c r="U307" i="13" s="1"/>
  <c r="S307" i="13"/>
  <c r="V307" i="13" s="1"/>
  <c r="R307" i="13"/>
  <c r="Q307" i="13"/>
  <c r="P307" i="13"/>
  <c r="O307" i="13"/>
  <c r="T116" i="13"/>
  <c r="U116" i="13" s="1"/>
  <c r="S116" i="13"/>
  <c r="V116" i="13" s="1"/>
  <c r="R116" i="13"/>
  <c r="Q116" i="13"/>
  <c r="P116" i="13"/>
  <c r="O116" i="13"/>
  <c r="T170" i="13"/>
  <c r="U170" i="13" s="1"/>
  <c r="S170" i="13"/>
  <c r="V170" i="13" s="1"/>
  <c r="R170" i="13"/>
  <c r="Q170" i="13"/>
  <c r="P170" i="13"/>
  <c r="O170" i="13"/>
  <c r="T855" i="13"/>
  <c r="U855" i="13" s="1"/>
  <c r="S855" i="13"/>
  <c r="V855" i="13" s="1"/>
  <c r="R855" i="13"/>
  <c r="Q855" i="13"/>
  <c r="P855" i="13"/>
  <c r="O855" i="13"/>
  <c r="T372" i="13"/>
  <c r="U372" i="13" s="1"/>
  <c r="S372" i="13"/>
  <c r="V372" i="13" s="1"/>
  <c r="R372" i="13"/>
  <c r="Q372" i="13"/>
  <c r="P372" i="13"/>
  <c r="O372" i="13"/>
  <c r="T854" i="13"/>
  <c r="U854" i="13" s="1"/>
  <c r="S854" i="13"/>
  <c r="V854" i="13" s="1"/>
  <c r="R854" i="13"/>
  <c r="Q854" i="13"/>
  <c r="P854" i="13"/>
  <c r="O854" i="13"/>
  <c r="T87" i="13"/>
  <c r="U87" i="13" s="1"/>
  <c r="S87" i="13"/>
  <c r="V87" i="13" s="1"/>
  <c r="R87" i="13"/>
  <c r="Q87" i="13"/>
  <c r="P87" i="13"/>
  <c r="O87" i="13"/>
  <c r="T853" i="13"/>
  <c r="U853" i="13" s="1"/>
  <c r="S853" i="13"/>
  <c r="V853" i="13" s="1"/>
  <c r="R853" i="13"/>
  <c r="Q853" i="13"/>
  <c r="P853" i="13"/>
  <c r="O853" i="13"/>
  <c r="T169" i="13"/>
  <c r="U169" i="13" s="1"/>
  <c r="S169" i="13"/>
  <c r="V169" i="13" s="1"/>
  <c r="R169" i="13"/>
  <c r="Q169" i="13"/>
  <c r="P169" i="13"/>
  <c r="O169" i="13"/>
  <c r="T36" i="13"/>
  <c r="U36" i="13" s="1"/>
  <c r="S36" i="13"/>
  <c r="V36" i="13" s="1"/>
  <c r="R36" i="13"/>
  <c r="Q36" i="13"/>
  <c r="P36" i="13"/>
  <c r="O36" i="13"/>
  <c r="T2992" i="13"/>
  <c r="U2992" i="13" s="1"/>
  <c r="S2992" i="13"/>
  <c r="V2992" i="13" s="1"/>
  <c r="R2992" i="13"/>
  <c r="Q2992" i="13"/>
  <c r="P2992" i="13"/>
  <c r="O2992" i="13"/>
  <c r="T58" i="13"/>
  <c r="U58" i="13" s="1"/>
  <c r="S58" i="13"/>
  <c r="V58" i="13" s="1"/>
  <c r="R58" i="13"/>
  <c r="Q58" i="13"/>
  <c r="P58" i="13"/>
  <c r="O58" i="13"/>
  <c r="T540" i="13"/>
  <c r="U540" i="13" s="1"/>
  <c r="S540" i="13"/>
  <c r="V540" i="13" s="1"/>
  <c r="R540" i="13"/>
  <c r="Q540" i="13"/>
  <c r="P540" i="13"/>
  <c r="O540" i="13"/>
  <c r="T371" i="13"/>
  <c r="U371" i="13" s="1"/>
  <c r="S371" i="13"/>
  <c r="V371" i="13" s="1"/>
  <c r="R371" i="13"/>
  <c r="Q371" i="13"/>
  <c r="P371" i="13"/>
  <c r="O371" i="13"/>
  <c r="T2795" i="13"/>
  <c r="U2795" i="13" s="1"/>
  <c r="S2795" i="13"/>
  <c r="V2795" i="13" s="1"/>
  <c r="R2795" i="13"/>
  <c r="Q2795" i="13"/>
  <c r="P2795" i="13"/>
  <c r="O2795" i="13"/>
  <c r="T267" i="13"/>
  <c r="U267" i="13" s="1"/>
  <c r="S267" i="13"/>
  <c r="V267" i="13" s="1"/>
  <c r="R267" i="13"/>
  <c r="Q267" i="13"/>
  <c r="P267" i="13"/>
  <c r="O267" i="13"/>
  <c r="T326" i="13"/>
  <c r="U326" i="13" s="1"/>
  <c r="S326" i="13"/>
  <c r="V326" i="13" s="1"/>
  <c r="R326" i="13"/>
  <c r="Q326" i="13"/>
  <c r="P326" i="13"/>
  <c r="O326" i="13"/>
  <c r="T656" i="13"/>
  <c r="U656" i="13" s="1"/>
  <c r="S656" i="13"/>
  <c r="V656" i="13" s="1"/>
  <c r="R656" i="13"/>
  <c r="Q656" i="13"/>
  <c r="P656" i="13"/>
  <c r="O656" i="13"/>
  <c r="T370" i="13"/>
  <c r="U370" i="13" s="1"/>
  <c r="S370" i="13"/>
  <c r="V370" i="13" s="1"/>
  <c r="R370" i="13"/>
  <c r="Q370" i="13"/>
  <c r="P370" i="13"/>
  <c r="O370" i="13"/>
  <c r="T168" i="13"/>
  <c r="U168" i="13" s="1"/>
  <c r="S168" i="13"/>
  <c r="V168" i="13" s="1"/>
  <c r="R168" i="13"/>
  <c r="Q168" i="13"/>
  <c r="P168" i="13"/>
  <c r="O168" i="13"/>
  <c r="T1810" i="13"/>
  <c r="U1810" i="13" s="1"/>
  <c r="S1810" i="13"/>
  <c r="V1810" i="13" s="1"/>
  <c r="R1810" i="13"/>
  <c r="Q1810" i="13"/>
  <c r="P1810" i="13"/>
  <c r="O1810" i="13"/>
  <c r="T369" i="13"/>
  <c r="U369" i="13" s="1"/>
  <c r="S369" i="13"/>
  <c r="V369" i="13" s="1"/>
  <c r="R369" i="13"/>
  <c r="Q369" i="13"/>
  <c r="P369" i="13"/>
  <c r="O369" i="13"/>
  <c r="T167" i="13"/>
  <c r="U167" i="13" s="1"/>
  <c r="S167" i="13"/>
  <c r="V167" i="13" s="1"/>
  <c r="R167" i="13"/>
  <c r="Q167" i="13"/>
  <c r="P167" i="13"/>
  <c r="O167" i="13"/>
  <c r="T368" i="13"/>
  <c r="U368" i="13" s="1"/>
  <c r="S368" i="13"/>
  <c r="V368" i="13" s="1"/>
  <c r="R368" i="13"/>
  <c r="Q368" i="13"/>
  <c r="P368" i="13"/>
  <c r="O368" i="13"/>
  <c r="T598" i="13"/>
  <c r="U598" i="13" s="1"/>
  <c r="S598" i="13"/>
  <c r="V598" i="13" s="1"/>
  <c r="R598" i="13"/>
  <c r="Q598" i="13"/>
  <c r="P598" i="13"/>
  <c r="O598" i="13"/>
  <c r="T229" i="13"/>
  <c r="U229" i="13" s="1"/>
  <c r="S229" i="13"/>
  <c r="V229" i="13" s="1"/>
  <c r="R229" i="13"/>
  <c r="Q229" i="13"/>
  <c r="P229" i="13"/>
  <c r="O229" i="13"/>
  <c r="T86" i="13"/>
  <c r="U86" i="13" s="1"/>
  <c r="S86" i="13"/>
  <c r="V86" i="13" s="1"/>
  <c r="R86" i="13"/>
  <c r="Q86" i="13"/>
  <c r="P86" i="13"/>
  <c r="O86" i="13"/>
  <c r="T1040" i="13"/>
  <c r="U1040" i="13" s="1"/>
  <c r="S1040" i="13"/>
  <c r="V1040" i="13" s="1"/>
  <c r="R1040" i="13"/>
  <c r="Q1040" i="13"/>
  <c r="P1040" i="13"/>
  <c r="O1040" i="13"/>
  <c r="T367" i="13"/>
  <c r="U367" i="13" s="1"/>
  <c r="S367" i="13"/>
  <c r="V367" i="13" s="1"/>
  <c r="R367" i="13"/>
  <c r="Q367" i="13"/>
  <c r="P367" i="13"/>
  <c r="O367" i="13"/>
  <c r="T85" i="13"/>
  <c r="U85" i="13" s="1"/>
  <c r="S85" i="13"/>
  <c r="V85" i="13" s="1"/>
  <c r="R85" i="13"/>
  <c r="Q85" i="13"/>
  <c r="P85" i="13"/>
  <c r="O85" i="13"/>
  <c r="T1327" i="13"/>
  <c r="U1327" i="13" s="1"/>
  <c r="S1327" i="13"/>
  <c r="V1327" i="13" s="1"/>
  <c r="R1327" i="13"/>
  <c r="Q1327" i="13"/>
  <c r="P1327" i="13"/>
  <c r="O1327" i="13"/>
  <c r="T1219" i="13"/>
  <c r="U1219" i="13" s="1"/>
  <c r="S1219" i="13"/>
  <c r="V1219" i="13" s="1"/>
  <c r="R1219" i="13"/>
  <c r="Q1219" i="13"/>
  <c r="P1219" i="13"/>
  <c r="O1219" i="13"/>
  <c r="T84" i="13"/>
  <c r="U84" i="13" s="1"/>
  <c r="S84" i="13"/>
  <c r="V84" i="13" s="1"/>
  <c r="R84" i="13"/>
  <c r="Q84" i="13"/>
  <c r="P84" i="13"/>
  <c r="O84" i="13"/>
  <c r="T518" i="13"/>
  <c r="U518" i="13" s="1"/>
  <c r="S518" i="13"/>
  <c r="V518" i="13" s="1"/>
  <c r="R518" i="13"/>
  <c r="Q518" i="13"/>
  <c r="P518" i="13"/>
  <c r="O518" i="13"/>
  <c r="T1326" i="13"/>
  <c r="U1326" i="13" s="1"/>
  <c r="S1326" i="13"/>
  <c r="V1326" i="13" s="1"/>
  <c r="R1326" i="13"/>
  <c r="Q1326" i="13"/>
  <c r="P1326" i="13"/>
  <c r="O1326" i="13"/>
  <c r="T366" i="13"/>
  <c r="U366" i="13" s="1"/>
  <c r="S366" i="13"/>
  <c r="V366" i="13" s="1"/>
  <c r="R366" i="13"/>
  <c r="Q366" i="13"/>
  <c r="P366" i="13"/>
  <c r="O366" i="13"/>
  <c r="T2562" i="13"/>
  <c r="U2562" i="13" s="1"/>
  <c r="S2562" i="13"/>
  <c r="V2562" i="13" s="1"/>
  <c r="R2562" i="13"/>
  <c r="Q2562" i="13"/>
  <c r="P2562" i="13"/>
  <c r="O2562" i="13"/>
  <c r="T657" i="13"/>
  <c r="U657" i="13" s="1"/>
  <c r="S657" i="13"/>
  <c r="V657" i="13" s="1"/>
  <c r="R657" i="13"/>
  <c r="Q657" i="13"/>
  <c r="P657" i="13"/>
  <c r="O657" i="13"/>
  <c r="T1039" i="13"/>
  <c r="U1039" i="13" s="1"/>
  <c r="S1039" i="13"/>
  <c r="V1039" i="13" s="1"/>
  <c r="R1039" i="13"/>
  <c r="Q1039" i="13"/>
  <c r="P1039" i="13"/>
  <c r="O1039" i="13"/>
  <c r="T1986" i="13"/>
  <c r="U1986" i="13" s="1"/>
  <c r="S1986" i="13"/>
  <c r="V1986" i="13" s="1"/>
  <c r="R1986" i="13"/>
  <c r="Q1986" i="13"/>
  <c r="P1986" i="13"/>
  <c r="O1986" i="13"/>
  <c r="T1591" i="13"/>
  <c r="U1591" i="13" s="1"/>
  <c r="S1591" i="13"/>
  <c r="V1591" i="13" s="1"/>
  <c r="R1591" i="13"/>
  <c r="Q1591" i="13"/>
  <c r="P1591" i="13"/>
  <c r="O1591" i="13"/>
  <c r="T1218" i="13"/>
  <c r="U1218" i="13" s="1"/>
  <c r="S1218" i="13"/>
  <c r="V1218" i="13" s="1"/>
  <c r="R1218" i="13"/>
  <c r="Q1218" i="13"/>
  <c r="P1218" i="13"/>
  <c r="O1218" i="13"/>
  <c r="T266" i="13"/>
  <c r="U266" i="13" s="1"/>
  <c r="S266" i="13"/>
  <c r="V266" i="13" s="1"/>
  <c r="R266" i="13"/>
  <c r="Q266" i="13"/>
  <c r="P266" i="13"/>
  <c r="O266" i="13"/>
  <c r="T2561" i="13"/>
  <c r="U2561" i="13" s="1"/>
  <c r="S2561" i="13"/>
  <c r="V2561" i="13" s="1"/>
  <c r="R2561" i="13"/>
  <c r="Q2561" i="13"/>
  <c r="P2561" i="13"/>
  <c r="O2561" i="13"/>
  <c r="T704" i="13"/>
  <c r="U704" i="13" s="1"/>
  <c r="S704" i="13"/>
  <c r="V704" i="13" s="1"/>
  <c r="R704" i="13"/>
  <c r="Q704" i="13"/>
  <c r="P704" i="13"/>
  <c r="O704" i="13"/>
  <c r="T3250" i="13"/>
  <c r="U3250" i="13" s="1"/>
  <c r="S3250" i="13"/>
  <c r="V3250" i="13" s="1"/>
  <c r="R3250" i="13"/>
  <c r="Q3250" i="13"/>
  <c r="P3250" i="13"/>
  <c r="O3250" i="13"/>
  <c r="T2794" i="13"/>
  <c r="U2794" i="13" s="1"/>
  <c r="S2794" i="13"/>
  <c r="V2794" i="13" s="1"/>
  <c r="R2794" i="13"/>
  <c r="Q2794" i="13"/>
  <c r="P2794" i="13"/>
  <c r="O2794" i="13"/>
  <c r="T539" i="13"/>
  <c r="U539" i="13" s="1"/>
  <c r="S539" i="13"/>
  <c r="V539" i="13" s="1"/>
  <c r="R539" i="13"/>
  <c r="Q539" i="13"/>
  <c r="P539" i="13"/>
  <c r="O539" i="13"/>
  <c r="T2991" i="13"/>
  <c r="U2991" i="13" s="1"/>
  <c r="S2991" i="13"/>
  <c r="V2991" i="13" s="1"/>
  <c r="R2991" i="13"/>
  <c r="Q2991" i="13"/>
  <c r="P2991" i="13"/>
  <c r="O2991" i="13"/>
  <c r="T3683" i="13"/>
  <c r="U3683" i="13" s="1"/>
  <c r="S3683" i="13"/>
  <c r="V3683" i="13" s="1"/>
  <c r="R3683" i="13"/>
  <c r="Q3683" i="13"/>
  <c r="P3683" i="13"/>
  <c r="O3683" i="13"/>
  <c r="T2990" i="13"/>
  <c r="U2990" i="13" s="1"/>
  <c r="S2990" i="13"/>
  <c r="V2990" i="13" s="1"/>
  <c r="R2990" i="13"/>
  <c r="Q2990" i="13"/>
  <c r="P2990" i="13"/>
  <c r="O2990" i="13"/>
  <c r="T703" i="13"/>
  <c r="U703" i="13" s="1"/>
  <c r="S703" i="13"/>
  <c r="V703" i="13" s="1"/>
  <c r="R703" i="13"/>
  <c r="Q703" i="13"/>
  <c r="P703" i="13"/>
  <c r="O703" i="13"/>
  <c r="T702" i="13"/>
  <c r="U702" i="13" s="1"/>
  <c r="S702" i="13"/>
  <c r="V702" i="13" s="1"/>
  <c r="R702" i="13"/>
  <c r="Q702" i="13"/>
  <c r="P702" i="13"/>
  <c r="O702" i="13"/>
  <c r="T852" i="13"/>
  <c r="U852" i="13" s="1"/>
  <c r="S852" i="13"/>
  <c r="V852" i="13" s="1"/>
  <c r="R852" i="13"/>
  <c r="Q852" i="13"/>
  <c r="P852" i="13"/>
  <c r="O852" i="13"/>
  <c r="T487" i="13"/>
  <c r="U487" i="13" s="1"/>
  <c r="S487" i="13"/>
  <c r="V487" i="13" s="1"/>
  <c r="R487" i="13"/>
  <c r="Q487" i="13"/>
  <c r="P487" i="13"/>
  <c r="O487" i="13"/>
  <c r="T4094" i="13"/>
  <c r="U4094" i="13" s="1"/>
  <c r="S4094" i="13"/>
  <c r="V4094" i="13" s="1"/>
  <c r="R4094" i="13"/>
  <c r="Q4094" i="13"/>
  <c r="P4094" i="13"/>
  <c r="O4094" i="13"/>
  <c r="T22" i="13"/>
  <c r="U22" i="13" s="1"/>
  <c r="S22" i="13"/>
  <c r="V22" i="13" s="1"/>
  <c r="R22" i="13"/>
  <c r="Q22" i="13"/>
  <c r="P22" i="13"/>
  <c r="O22" i="13"/>
  <c r="T83" i="13"/>
  <c r="U83" i="13" s="1"/>
  <c r="S83" i="13"/>
  <c r="V83" i="13" s="1"/>
  <c r="R83" i="13"/>
  <c r="Q83" i="13"/>
  <c r="P83" i="13"/>
  <c r="O83" i="13"/>
  <c r="T166" i="13"/>
  <c r="U166" i="13" s="1"/>
  <c r="S166" i="13"/>
  <c r="V166" i="13" s="1"/>
  <c r="R166" i="13"/>
  <c r="Q166" i="13"/>
  <c r="P166" i="13"/>
  <c r="O166" i="13"/>
  <c r="T2989" i="13"/>
  <c r="U2989" i="13" s="1"/>
  <c r="S2989" i="13"/>
  <c r="V2989" i="13" s="1"/>
  <c r="R2989" i="13"/>
  <c r="Q2989" i="13"/>
  <c r="P2989" i="13"/>
  <c r="O2989" i="13"/>
  <c r="T701" i="13"/>
  <c r="U701" i="13" s="1"/>
  <c r="S701" i="13"/>
  <c r="V701" i="13" s="1"/>
  <c r="R701" i="13"/>
  <c r="Q701" i="13"/>
  <c r="P701" i="13"/>
  <c r="O701" i="13"/>
  <c r="T1985" i="13"/>
  <c r="U1985" i="13" s="1"/>
  <c r="S1985" i="13"/>
  <c r="V1985" i="13" s="1"/>
  <c r="R1985" i="13"/>
  <c r="Q1985" i="13"/>
  <c r="P1985" i="13"/>
  <c r="O1985" i="13"/>
  <c r="T1325" i="13"/>
  <c r="U1325" i="13" s="1"/>
  <c r="S1325" i="13"/>
  <c r="V1325" i="13" s="1"/>
  <c r="R1325" i="13"/>
  <c r="Q1325" i="13"/>
  <c r="P1325" i="13"/>
  <c r="O1325" i="13"/>
  <c r="T851" i="13"/>
  <c r="U851" i="13" s="1"/>
  <c r="S851" i="13"/>
  <c r="V851" i="13" s="1"/>
  <c r="R851" i="13"/>
  <c r="Q851" i="13"/>
  <c r="P851" i="13"/>
  <c r="O851" i="13"/>
  <c r="T365" i="13"/>
  <c r="U365" i="13" s="1"/>
  <c r="S365" i="13"/>
  <c r="V365" i="13" s="1"/>
  <c r="R365" i="13"/>
  <c r="Q365" i="13"/>
  <c r="P365" i="13"/>
  <c r="O365" i="13"/>
  <c r="T1257" i="13"/>
  <c r="U1257" i="13" s="1"/>
  <c r="S1257" i="13"/>
  <c r="V1257" i="13" s="1"/>
  <c r="R1257" i="13"/>
  <c r="Q1257" i="13"/>
  <c r="P1257" i="13"/>
  <c r="O1257" i="13"/>
  <c r="T82" i="13"/>
  <c r="U82" i="13" s="1"/>
  <c r="S82" i="13"/>
  <c r="V82" i="13" s="1"/>
  <c r="R82" i="13"/>
  <c r="Q82" i="13"/>
  <c r="P82" i="13"/>
  <c r="O82" i="13"/>
  <c r="T1984" i="13"/>
  <c r="U1984" i="13" s="1"/>
  <c r="S1984" i="13"/>
  <c r="V1984" i="13" s="1"/>
  <c r="R1984" i="13"/>
  <c r="Q1984" i="13"/>
  <c r="P1984" i="13"/>
  <c r="O1984" i="13"/>
  <c r="T48" i="13"/>
  <c r="U48" i="13" s="1"/>
  <c r="S48" i="13"/>
  <c r="V48" i="13" s="1"/>
  <c r="R48" i="13"/>
  <c r="Q48" i="13"/>
  <c r="P48" i="13"/>
  <c r="O48" i="13"/>
  <c r="T700" i="13"/>
  <c r="U700" i="13" s="1"/>
  <c r="S700" i="13"/>
  <c r="V700" i="13" s="1"/>
  <c r="R700" i="13"/>
  <c r="Q700" i="13"/>
  <c r="P700" i="13"/>
  <c r="O700" i="13"/>
  <c r="T699" i="13"/>
  <c r="U699" i="13" s="1"/>
  <c r="S699" i="13"/>
  <c r="V699" i="13" s="1"/>
  <c r="R699" i="13"/>
  <c r="Q699" i="13"/>
  <c r="P699" i="13"/>
  <c r="O699" i="13"/>
  <c r="T1983" i="13"/>
  <c r="U1983" i="13" s="1"/>
  <c r="S1983" i="13"/>
  <c r="V1983" i="13" s="1"/>
  <c r="R1983" i="13"/>
  <c r="Q1983" i="13"/>
  <c r="P1983" i="13"/>
  <c r="O1983" i="13"/>
  <c r="T265" i="13"/>
  <c r="U265" i="13" s="1"/>
  <c r="S265" i="13"/>
  <c r="V265" i="13" s="1"/>
  <c r="R265" i="13"/>
  <c r="Q265" i="13"/>
  <c r="P265" i="13"/>
  <c r="O265" i="13"/>
  <c r="T1809" i="13"/>
  <c r="U1809" i="13" s="1"/>
  <c r="S1809" i="13"/>
  <c r="V1809" i="13" s="1"/>
  <c r="R1809" i="13"/>
  <c r="Q1809" i="13"/>
  <c r="P1809" i="13"/>
  <c r="O1809" i="13"/>
  <c r="T698" i="13"/>
  <c r="U698" i="13" s="1"/>
  <c r="S698" i="13"/>
  <c r="V698" i="13" s="1"/>
  <c r="R698" i="13"/>
  <c r="Q698" i="13"/>
  <c r="P698" i="13"/>
  <c r="O698" i="13"/>
  <c r="T597" i="13"/>
  <c r="U597" i="13" s="1"/>
  <c r="S597" i="13"/>
  <c r="V597" i="13" s="1"/>
  <c r="R597" i="13"/>
  <c r="Q597" i="13"/>
  <c r="P597" i="13"/>
  <c r="O597" i="13"/>
  <c r="T11" i="13"/>
  <c r="U11" i="13" s="1"/>
  <c r="S11" i="13"/>
  <c r="V11" i="13" s="1"/>
  <c r="R11" i="13"/>
  <c r="Q11" i="13"/>
  <c r="P11" i="13"/>
  <c r="O11" i="13"/>
  <c r="T3957" i="13"/>
  <c r="U3957" i="13" s="1"/>
  <c r="S3957" i="13"/>
  <c r="V3957" i="13" s="1"/>
  <c r="R3957" i="13"/>
  <c r="Q3957" i="13"/>
  <c r="P3957" i="13"/>
  <c r="O3957" i="13"/>
  <c r="T2988" i="13"/>
  <c r="U2988" i="13" s="1"/>
  <c r="S2988" i="13"/>
  <c r="V2988" i="13" s="1"/>
  <c r="R2988" i="13"/>
  <c r="Q2988" i="13"/>
  <c r="P2988" i="13"/>
  <c r="O2988" i="13"/>
  <c r="T1982" i="13"/>
  <c r="U1982" i="13" s="1"/>
  <c r="S1982" i="13"/>
  <c r="V1982" i="13" s="1"/>
  <c r="R1982" i="13"/>
  <c r="Q1982" i="13"/>
  <c r="P1982" i="13"/>
  <c r="O1982" i="13"/>
  <c r="T3822" i="13"/>
  <c r="U3822" i="13" s="1"/>
  <c r="S3822" i="13"/>
  <c r="V3822" i="13" s="1"/>
  <c r="R3822" i="13"/>
  <c r="Q3822" i="13"/>
  <c r="P3822" i="13"/>
  <c r="O3822" i="13"/>
  <c r="T1324" i="13"/>
  <c r="U1324" i="13" s="1"/>
  <c r="S1324" i="13"/>
  <c r="V1324" i="13" s="1"/>
  <c r="R1324" i="13"/>
  <c r="Q1324" i="13"/>
  <c r="P1324" i="13"/>
  <c r="O1324" i="13"/>
  <c r="T306" i="13"/>
  <c r="U306" i="13" s="1"/>
  <c r="S306" i="13"/>
  <c r="V306" i="13" s="1"/>
  <c r="R306" i="13"/>
  <c r="Q306" i="13"/>
  <c r="P306" i="13"/>
  <c r="O306" i="13"/>
  <c r="T1323" i="13"/>
  <c r="U1323" i="13" s="1"/>
  <c r="S1323" i="13"/>
  <c r="V1323" i="13" s="1"/>
  <c r="R1323" i="13"/>
  <c r="Q1323" i="13"/>
  <c r="P1323" i="13"/>
  <c r="O1323" i="13"/>
  <c r="T249" i="13"/>
  <c r="U249" i="13" s="1"/>
  <c r="S249" i="13"/>
  <c r="V249" i="13" s="1"/>
  <c r="R249" i="13"/>
  <c r="Q249" i="13"/>
  <c r="P249" i="13"/>
  <c r="O249" i="13"/>
  <c r="T1166" i="13"/>
  <c r="U1166" i="13" s="1"/>
  <c r="S1166" i="13"/>
  <c r="V1166" i="13" s="1"/>
  <c r="R1166" i="13"/>
  <c r="Q1166" i="13"/>
  <c r="P1166" i="13"/>
  <c r="O1166" i="13"/>
  <c r="T3708" i="13"/>
  <c r="U3708" i="13" s="1"/>
  <c r="S3708" i="13"/>
  <c r="V3708" i="13" s="1"/>
  <c r="R3708" i="13"/>
  <c r="Q3708" i="13"/>
  <c r="P3708" i="13"/>
  <c r="O3708" i="13"/>
  <c r="T115" i="13"/>
  <c r="U115" i="13" s="1"/>
  <c r="S115" i="13"/>
  <c r="V115" i="13" s="1"/>
  <c r="R115" i="13"/>
  <c r="Q115" i="13"/>
  <c r="P115" i="13"/>
  <c r="O115" i="13"/>
  <c r="T4024" i="13"/>
  <c r="U4024" i="13" s="1"/>
  <c r="S4024" i="13"/>
  <c r="V4024" i="13" s="1"/>
  <c r="R4024" i="13"/>
  <c r="Q4024" i="13"/>
  <c r="P4024" i="13"/>
  <c r="O4024" i="13"/>
  <c r="T1981" i="13"/>
  <c r="U1981" i="13" s="1"/>
  <c r="S1981" i="13"/>
  <c r="V1981" i="13" s="1"/>
  <c r="R1981" i="13"/>
  <c r="Q1981" i="13"/>
  <c r="P1981" i="13"/>
  <c r="O1981" i="13"/>
  <c r="T1980" i="13"/>
  <c r="U1980" i="13" s="1"/>
  <c r="S1980" i="13"/>
  <c r="V1980" i="13" s="1"/>
  <c r="R1980" i="13"/>
  <c r="Q1980" i="13"/>
  <c r="P1980" i="13"/>
  <c r="O1980" i="13"/>
  <c r="T3249" i="13"/>
  <c r="U3249" i="13" s="1"/>
  <c r="S3249" i="13"/>
  <c r="V3249" i="13" s="1"/>
  <c r="R3249" i="13"/>
  <c r="Q3249" i="13"/>
  <c r="P3249" i="13"/>
  <c r="O3249" i="13"/>
  <c r="T1038" i="13"/>
  <c r="U1038" i="13" s="1"/>
  <c r="S1038" i="13"/>
  <c r="V1038" i="13" s="1"/>
  <c r="R1038" i="13"/>
  <c r="Q1038" i="13"/>
  <c r="P1038" i="13"/>
  <c r="O1038" i="13"/>
  <c r="T283" i="13"/>
  <c r="U283" i="13" s="1"/>
  <c r="S283" i="13"/>
  <c r="V283" i="13" s="1"/>
  <c r="R283" i="13"/>
  <c r="Q283" i="13"/>
  <c r="P283" i="13"/>
  <c r="O283" i="13"/>
  <c r="T1322" i="13"/>
  <c r="U1322" i="13" s="1"/>
  <c r="S1322" i="13"/>
  <c r="V1322" i="13" s="1"/>
  <c r="R1322" i="13"/>
  <c r="Q1322" i="13"/>
  <c r="P1322" i="13"/>
  <c r="O1322" i="13"/>
  <c r="T1979" i="13"/>
  <c r="U1979" i="13" s="1"/>
  <c r="S1979" i="13"/>
  <c r="V1979" i="13" s="1"/>
  <c r="R1979" i="13"/>
  <c r="Q1979" i="13"/>
  <c r="P1979" i="13"/>
  <c r="O1979" i="13"/>
  <c r="T364" i="13"/>
  <c r="U364" i="13" s="1"/>
  <c r="S364" i="13"/>
  <c r="V364" i="13" s="1"/>
  <c r="R364" i="13"/>
  <c r="Q364" i="13"/>
  <c r="P364" i="13"/>
  <c r="O364" i="13"/>
  <c r="T2793" i="13"/>
  <c r="U2793" i="13" s="1"/>
  <c r="S2793" i="13"/>
  <c r="V2793" i="13" s="1"/>
  <c r="R2793" i="13"/>
  <c r="Q2793" i="13"/>
  <c r="P2793" i="13"/>
  <c r="O2793" i="13"/>
  <c r="T1681" i="13"/>
  <c r="U1681" i="13" s="1"/>
  <c r="S1681" i="13"/>
  <c r="V1681" i="13" s="1"/>
  <c r="R1681" i="13"/>
  <c r="Q1681" i="13"/>
  <c r="P1681" i="13"/>
  <c r="O1681" i="13"/>
  <c r="T850" i="13"/>
  <c r="U850" i="13" s="1"/>
  <c r="S850" i="13"/>
  <c r="V850" i="13" s="1"/>
  <c r="R850" i="13"/>
  <c r="Q850" i="13"/>
  <c r="P850" i="13"/>
  <c r="O850" i="13"/>
  <c r="T165" i="13"/>
  <c r="U165" i="13" s="1"/>
  <c r="S165" i="13"/>
  <c r="V165" i="13" s="1"/>
  <c r="R165" i="13"/>
  <c r="Q165" i="13"/>
  <c r="P165" i="13"/>
  <c r="O165" i="13"/>
  <c r="T697" i="13"/>
  <c r="U697" i="13" s="1"/>
  <c r="S697" i="13"/>
  <c r="V697" i="13" s="1"/>
  <c r="R697" i="13"/>
  <c r="Q697" i="13"/>
  <c r="P697" i="13"/>
  <c r="O697" i="13"/>
  <c r="T3837" i="13"/>
  <c r="U3837" i="13" s="1"/>
  <c r="S3837" i="13"/>
  <c r="V3837" i="13" s="1"/>
  <c r="R3837" i="13"/>
  <c r="Q3837" i="13"/>
  <c r="P3837" i="13"/>
  <c r="O3837" i="13"/>
  <c r="T1680" i="13"/>
  <c r="U1680" i="13" s="1"/>
  <c r="S1680" i="13"/>
  <c r="V1680" i="13" s="1"/>
  <c r="R1680" i="13"/>
  <c r="Q1680" i="13"/>
  <c r="P1680" i="13"/>
  <c r="O1680" i="13"/>
  <c r="T164" i="13"/>
  <c r="U164" i="13" s="1"/>
  <c r="S164" i="13"/>
  <c r="V164" i="13" s="1"/>
  <c r="R164" i="13"/>
  <c r="Q164" i="13"/>
  <c r="P164" i="13"/>
  <c r="O164" i="13"/>
  <c r="T1978" i="13"/>
  <c r="U1978" i="13" s="1"/>
  <c r="S1978" i="13"/>
  <c r="V1978" i="13" s="1"/>
  <c r="R1978" i="13"/>
  <c r="Q1978" i="13"/>
  <c r="P1978" i="13"/>
  <c r="O1978" i="13"/>
  <c r="T1679" i="13"/>
  <c r="U1679" i="13" s="1"/>
  <c r="S1679" i="13"/>
  <c r="V1679" i="13" s="1"/>
  <c r="R1679" i="13"/>
  <c r="Q1679" i="13"/>
  <c r="P1679" i="13"/>
  <c r="O1679" i="13"/>
  <c r="T1532" i="13"/>
  <c r="U1532" i="13" s="1"/>
  <c r="S1532" i="13"/>
  <c r="V1532" i="13" s="1"/>
  <c r="R1532" i="13"/>
  <c r="Q1532" i="13"/>
  <c r="P1532" i="13"/>
  <c r="O1532" i="13"/>
  <c r="T596" i="13"/>
  <c r="U596" i="13" s="1"/>
  <c r="S596" i="13"/>
  <c r="V596" i="13" s="1"/>
  <c r="R596" i="13"/>
  <c r="Q596" i="13"/>
  <c r="P596" i="13"/>
  <c r="O596" i="13"/>
  <c r="T1321" i="13"/>
  <c r="U1321" i="13" s="1"/>
  <c r="S1321" i="13"/>
  <c r="V1321" i="13" s="1"/>
  <c r="R1321" i="13"/>
  <c r="Q1321" i="13"/>
  <c r="P1321" i="13"/>
  <c r="O1321" i="13"/>
  <c r="T1531" i="13"/>
  <c r="U1531" i="13" s="1"/>
  <c r="S1531" i="13"/>
  <c r="V1531" i="13" s="1"/>
  <c r="R1531" i="13"/>
  <c r="Q1531" i="13"/>
  <c r="P1531" i="13"/>
  <c r="O1531" i="13"/>
  <c r="T3486" i="13"/>
  <c r="U3486" i="13" s="1"/>
  <c r="S3486" i="13"/>
  <c r="V3486" i="13" s="1"/>
  <c r="R3486" i="13"/>
  <c r="Q3486" i="13"/>
  <c r="P3486" i="13"/>
  <c r="O3486" i="13"/>
  <c r="T1530" i="13"/>
  <c r="U1530" i="13" s="1"/>
  <c r="S1530" i="13"/>
  <c r="V1530" i="13" s="1"/>
  <c r="R1530" i="13"/>
  <c r="Q1530" i="13"/>
  <c r="P1530" i="13"/>
  <c r="O1530" i="13"/>
  <c r="T163" i="13"/>
  <c r="U163" i="13" s="1"/>
  <c r="S163" i="13"/>
  <c r="V163" i="13" s="1"/>
  <c r="R163" i="13"/>
  <c r="Q163" i="13"/>
  <c r="P163" i="13"/>
  <c r="O163" i="13"/>
  <c r="T3956" i="13"/>
  <c r="U3956" i="13" s="1"/>
  <c r="S3956" i="13"/>
  <c r="V3956" i="13" s="1"/>
  <c r="R3956" i="13"/>
  <c r="Q3956" i="13"/>
  <c r="P3956" i="13"/>
  <c r="O3956" i="13"/>
  <c r="T2560" i="13"/>
  <c r="U2560" i="13" s="1"/>
  <c r="S2560" i="13"/>
  <c r="V2560" i="13" s="1"/>
  <c r="R2560" i="13"/>
  <c r="Q2560" i="13"/>
  <c r="P2560" i="13"/>
  <c r="O2560" i="13"/>
  <c r="T1217" i="13"/>
  <c r="U1217" i="13" s="1"/>
  <c r="S1217" i="13"/>
  <c r="V1217" i="13" s="1"/>
  <c r="R1217" i="13"/>
  <c r="Q1217" i="13"/>
  <c r="P1217" i="13"/>
  <c r="O1217" i="13"/>
  <c r="T135" i="13"/>
  <c r="U135" i="13" s="1"/>
  <c r="S135" i="13"/>
  <c r="V135" i="13" s="1"/>
  <c r="R135" i="13"/>
  <c r="Q135" i="13"/>
  <c r="P135" i="13"/>
  <c r="O135" i="13"/>
  <c r="T1977" i="13"/>
  <c r="U1977" i="13" s="1"/>
  <c r="S1977" i="13"/>
  <c r="V1977" i="13" s="1"/>
  <c r="R1977" i="13"/>
  <c r="Q1977" i="13"/>
  <c r="P1977" i="13"/>
  <c r="O1977" i="13"/>
  <c r="T248" i="13"/>
  <c r="U248" i="13" s="1"/>
  <c r="S248" i="13"/>
  <c r="V248" i="13" s="1"/>
  <c r="R248" i="13"/>
  <c r="Q248" i="13"/>
  <c r="P248" i="13"/>
  <c r="O248" i="13"/>
  <c r="T305" i="13"/>
  <c r="U305" i="13" s="1"/>
  <c r="S305" i="13"/>
  <c r="V305" i="13" s="1"/>
  <c r="R305" i="13"/>
  <c r="Q305" i="13"/>
  <c r="P305" i="13"/>
  <c r="O305" i="13"/>
  <c r="T1264" i="13"/>
  <c r="U1264" i="13" s="1"/>
  <c r="S1264" i="13"/>
  <c r="V1264" i="13" s="1"/>
  <c r="R1264" i="13"/>
  <c r="Q1264" i="13"/>
  <c r="P1264" i="13"/>
  <c r="O1264" i="13"/>
  <c r="T235" i="13"/>
  <c r="U235" i="13" s="1"/>
  <c r="S235" i="13"/>
  <c r="V235" i="13" s="1"/>
  <c r="R235" i="13"/>
  <c r="Q235" i="13"/>
  <c r="P235" i="13"/>
  <c r="O235" i="13"/>
  <c r="T2792" i="13"/>
  <c r="U2792" i="13" s="1"/>
  <c r="S2792" i="13"/>
  <c r="V2792" i="13" s="1"/>
  <c r="R2792" i="13"/>
  <c r="Q2792" i="13"/>
  <c r="P2792" i="13"/>
  <c r="O2792" i="13"/>
  <c r="T696" i="13"/>
  <c r="U696" i="13" s="1"/>
  <c r="S696" i="13"/>
  <c r="V696" i="13" s="1"/>
  <c r="R696" i="13"/>
  <c r="Q696" i="13"/>
  <c r="P696" i="13"/>
  <c r="O696" i="13"/>
  <c r="T240" i="13"/>
  <c r="U240" i="13" s="1"/>
  <c r="S240" i="13"/>
  <c r="V240" i="13" s="1"/>
  <c r="R240" i="13"/>
  <c r="Q240" i="13"/>
  <c r="P240" i="13"/>
  <c r="O240" i="13"/>
  <c r="T2791" i="13"/>
  <c r="U2791" i="13" s="1"/>
  <c r="S2791" i="13"/>
  <c r="V2791" i="13" s="1"/>
  <c r="R2791" i="13"/>
  <c r="Q2791" i="13"/>
  <c r="P2791" i="13"/>
  <c r="O2791" i="13"/>
  <c r="T794" i="13"/>
  <c r="U794" i="13" s="1"/>
  <c r="S794" i="13"/>
  <c r="V794" i="13" s="1"/>
  <c r="R794" i="13"/>
  <c r="Q794" i="13"/>
  <c r="P794" i="13"/>
  <c r="O794" i="13"/>
  <c r="T1320" i="13"/>
  <c r="U1320" i="13" s="1"/>
  <c r="S1320" i="13"/>
  <c r="V1320" i="13" s="1"/>
  <c r="R1320" i="13"/>
  <c r="Q1320" i="13"/>
  <c r="P1320" i="13"/>
  <c r="O1320" i="13"/>
  <c r="T1976" i="13"/>
  <c r="U1976" i="13" s="1"/>
  <c r="S1976" i="13"/>
  <c r="V1976" i="13" s="1"/>
  <c r="R1976" i="13"/>
  <c r="Q1976" i="13"/>
  <c r="P1976" i="13"/>
  <c r="O1976" i="13"/>
  <c r="T695" i="13"/>
  <c r="U695" i="13" s="1"/>
  <c r="S695" i="13"/>
  <c r="V695" i="13" s="1"/>
  <c r="R695" i="13"/>
  <c r="Q695" i="13"/>
  <c r="P695" i="13"/>
  <c r="O695" i="13"/>
  <c r="T963" i="13"/>
  <c r="U963" i="13" s="1"/>
  <c r="S963" i="13"/>
  <c r="V963" i="13" s="1"/>
  <c r="R963" i="13"/>
  <c r="Q963" i="13"/>
  <c r="P963" i="13"/>
  <c r="O963" i="13"/>
  <c r="T264" i="13"/>
  <c r="U264" i="13" s="1"/>
  <c r="S264" i="13"/>
  <c r="V264" i="13" s="1"/>
  <c r="R264" i="13"/>
  <c r="Q264" i="13"/>
  <c r="P264" i="13"/>
  <c r="O264" i="13"/>
  <c r="T363" i="13"/>
  <c r="U363" i="13" s="1"/>
  <c r="S363" i="13"/>
  <c r="V363" i="13" s="1"/>
  <c r="R363" i="13"/>
  <c r="Q363" i="13"/>
  <c r="P363" i="13"/>
  <c r="O363" i="13"/>
  <c r="T1037" i="13"/>
  <c r="U1037" i="13" s="1"/>
  <c r="S1037" i="13"/>
  <c r="V1037" i="13" s="1"/>
  <c r="R1037" i="13"/>
  <c r="Q1037" i="13"/>
  <c r="P1037" i="13"/>
  <c r="O1037" i="13"/>
  <c r="T162" i="13"/>
  <c r="U162" i="13" s="1"/>
  <c r="S162" i="13"/>
  <c r="V162" i="13" s="1"/>
  <c r="R162" i="13"/>
  <c r="Q162" i="13"/>
  <c r="P162" i="13"/>
  <c r="O162" i="13"/>
  <c r="T76" i="13"/>
  <c r="U76" i="13" s="1"/>
  <c r="S76" i="13"/>
  <c r="V76" i="13" s="1"/>
  <c r="R76" i="13"/>
  <c r="Q76" i="13"/>
  <c r="P76" i="13"/>
  <c r="O76" i="13"/>
  <c r="T3713" i="13"/>
  <c r="U3713" i="13" s="1"/>
  <c r="S3713" i="13"/>
  <c r="V3713" i="13" s="1"/>
  <c r="R3713" i="13"/>
  <c r="Q3713" i="13"/>
  <c r="P3713" i="13"/>
  <c r="O3713" i="13"/>
  <c r="T114" i="13"/>
  <c r="U114" i="13" s="1"/>
  <c r="S114" i="13"/>
  <c r="V114" i="13" s="1"/>
  <c r="R114" i="13"/>
  <c r="Q114" i="13"/>
  <c r="P114" i="13"/>
  <c r="O114" i="13"/>
  <c r="T1590" i="13"/>
  <c r="U1590" i="13" s="1"/>
  <c r="S1590" i="13"/>
  <c r="V1590" i="13" s="1"/>
  <c r="R1590" i="13"/>
  <c r="Q1590" i="13"/>
  <c r="P1590" i="13"/>
  <c r="O1590" i="13"/>
  <c r="T1678" i="13"/>
  <c r="U1678" i="13" s="1"/>
  <c r="S1678" i="13"/>
  <c r="V1678" i="13" s="1"/>
  <c r="R1678" i="13"/>
  <c r="Q1678" i="13"/>
  <c r="P1678" i="13"/>
  <c r="O1678" i="13"/>
  <c r="T2403" i="13"/>
  <c r="U2403" i="13" s="1"/>
  <c r="S2403" i="13"/>
  <c r="V2403" i="13" s="1"/>
  <c r="R2403" i="13"/>
  <c r="Q2403" i="13"/>
  <c r="P2403" i="13"/>
  <c r="O2403" i="13"/>
  <c r="T694" i="13"/>
  <c r="U694" i="13" s="1"/>
  <c r="S694" i="13"/>
  <c r="V694" i="13" s="1"/>
  <c r="R694" i="13"/>
  <c r="Q694" i="13"/>
  <c r="P694" i="13"/>
  <c r="O694" i="13"/>
  <c r="T462" i="13"/>
  <c r="U462" i="13" s="1"/>
  <c r="S462" i="13"/>
  <c r="V462" i="13" s="1"/>
  <c r="R462" i="13"/>
  <c r="Q462" i="13"/>
  <c r="P462" i="13"/>
  <c r="O462" i="13"/>
  <c r="T263" i="13"/>
  <c r="U263" i="13" s="1"/>
  <c r="S263" i="13"/>
  <c r="V263" i="13" s="1"/>
  <c r="R263" i="13"/>
  <c r="Q263" i="13"/>
  <c r="P263" i="13"/>
  <c r="O263" i="13"/>
  <c r="T1975" i="13"/>
  <c r="U1975" i="13" s="1"/>
  <c r="S1975" i="13"/>
  <c r="V1975" i="13" s="1"/>
  <c r="R1975" i="13"/>
  <c r="Q1975" i="13"/>
  <c r="P1975" i="13"/>
  <c r="O1975" i="13"/>
  <c r="T2790" i="13"/>
  <c r="U2790" i="13" s="1"/>
  <c r="S2790" i="13"/>
  <c r="V2790" i="13" s="1"/>
  <c r="R2790" i="13"/>
  <c r="Q2790" i="13"/>
  <c r="P2790" i="13"/>
  <c r="O2790" i="13"/>
  <c r="T1319" i="13"/>
  <c r="U1319" i="13" s="1"/>
  <c r="S1319" i="13"/>
  <c r="V1319" i="13" s="1"/>
  <c r="R1319" i="13"/>
  <c r="Q1319" i="13"/>
  <c r="P1319" i="13"/>
  <c r="O1319" i="13"/>
  <c r="T1677" i="13"/>
  <c r="U1677" i="13" s="1"/>
  <c r="S1677" i="13"/>
  <c r="V1677" i="13" s="1"/>
  <c r="R1677" i="13"/>
  <c r="Q1677" i="13"/>
  <c r="P1677" i="13"/>
  <c r="O1677" i="13"/>
  <c r="T304" i="13"/>
  <c r="U304" i="13" s="1"/>
  <c r="S304" i="13"/>
  <c r="V304" i="13" s="1"/>
  <c r="R304" i="13"/>
  <c r="Q304" i="13"/>
  <c r="P304" i="13"/>
  <c r="O304" i="13"/>
  <c r="T362" i="13"/>
  <c r="U362" i="13" s="1"/>
  <c r="S362" i="13"/>
  <c r="V362" i="13" s="1"/>
  <c r="R362" i="13"/>
  <c r="Q362" i="13"/>
  <c r="P362" i="13"/>
  <c r="O362" i="13"/>
  <c r="T3836" i="13"/>
  <c r="U3836" i="13" s="1"/>
  <c r="S3836" i="13"/>
  <c r="V3836" i="13" s="1"/>
  <c r="R3836" i="13"/>
  <c r="Q3836" i="13"/>
  <c r="P3836" i="13"/>
  <c r="O3836" i="13"/>
  <c r="T813" i="13"/>
  <c r="U813" i="13" s="1"/>
  <c r="S813" i="13"/>
  <c r="V813" i="13" s="1"/>
  <c r="R813" i="13"/>
  <c r="Q813" i="13"/>
  <c r="P813" i="13"/>
  <c r="O813" i="13"/>
  <c r="T67" i="13"/>
  <c r="U67" i="13" s="1"/>
  <c r="S67" i="13"/>
  <c r="V67" i="13" s="1"/>
  <c r="R67" i="13"/>
  <c r="Q67" i="13"/>
  <c r="P67" i="13"/>
  <c r="O67" i="13"/>
  <c r="T2248" i="13"/>
  <c r="U2248" i="13" s="1"/>
  <c r="S2248" i="13"/>
  <c r="V2248" i="13" s="1"/>
  <c r="R2248" i="13"/>
  <c r="Q2248" i="13"/>
  <c r="P2248" i="13"/>
  <c r="O2248" i="13"/>
  <c r="T1036" i="13"/>
  <c r="U1036" i="13" s="1"/>
  <c r="S1036" i="13"/>
  <c r="V1036" i="13" s="1"/>
  <c r="R1036" i="13"/>
  <c r="Q1036" i="13"/>
  <c r="P1036" i="13"/>
  <c r="O1036" i="13"/>
  <c r="T3835" i="13"/>
  <c r="U3835" i="13" s="1"/>
  <c r="S3835" i="13"/>
  <c r="V3835" i="13" s="1"/>
  <c r="R3835" i="13"/>
  <c r="Q3835" i="13"/>
  <c r="P3835" i="13"/>
  <c r="O3835" i="13"/>
  <c r="T1974" i="13"/>
  <c r="U1974" i="13" s="1"/>
  <c r="S1974" i="13"/>
  <c r="V1974" i="13" s="1"/>
  <c r="R1974" i="13"/>
  <c r="Q1974" i="13"/>
  <c r="P1974" i="13"/>
  <c r="O1974" i="13"/>
  <c r="T2987" i="13"/>
  <c r="U2987" i="13" s="1"/>
  <c r="S2987" i="13"/>
  <c r="V2987" i="13" s="1"/>
  <c r="R2987" i="13"/>
  <c r="Q2987" i="13"/>
  <c r="P2987" i="13"/>
  <c r="O2987" i="13"/>
  <c r="T2514" i="13"/>
  <c r="U2514" i="13" s="1"/>
  <c r="S2514" i="13"/>
  <c r="V2514" i="13" s="1"/>
  <c r="R2514" i="13"/>
  <c r="Q2514" i="13"/>
  <c r="P2514" i="13"/>
  <c r="O2514" i="13"/>
  <c r="T2986" i="13"/>
  <c r="U2986" i="13" s="1"/>
  <c r="S2986" i="13"/>
  <c r="V2986" i="13" s="1"/>
  <c r="R2986" i="13"/>
  <c r="Q2986" i="13"/>
  <c r="P2986" i="13"/>
  <c r="O2986" i="13"/>
  <c r="T1035" i="13"/>
  <c r="U1035" i="13" s="1"/>
  <c r="S1035" i="13"/>
  <c r="V1035" i="13" s="1"/>
  <c r="R1035" i="13"/>
  <c r="Q1035" i="13"/>
  <c r="P1035" i="13"/>
  <c r="O1035" i="13"/>
  <c r="T2985" i="13"/>
  <c r="U2985" i="13" s="1"/>
  <c r="S2985" i="13"/>
  <c r="V2985" i="13" s="1"/>
  <c r="R2985" i="13"/>
  <c r="Q2985" i="13"/>
  <c r="P2985" i="13"/>
  <c r="O2985" i="13"/>
  <c r="T1318" i="13"/>
  <c r="U1318" i="13" s="1"/>
  <c r="S1318" i="13"/>
  <c r="V1318" i="13" s="1"/>
  <c r="R1318" i="13"/>
  <c r="Q1318" i="13"/>
  <c r="P1318" i="13"/>
  <c r="O1318" i="13"/>
  <c r="T2300" i="13"/>
  <c r="U2300" i="13" s="1"/>
  <c r="S2300" i="13"/>
  <c r="V2300" i="13" s="1"/>
  <c r="R2300" i="13"/>
  <c r="Q2300" i="13"/>
  <c r="P2300" i="13"/>
  <c r="O2300" i="13"/>
  <c r="T2501" i="13"/>
  <c r="U2501" i="13" s="1"/>
  <c r="S2501" i="13"/>
  <c r="V2501" i="13" s="1"/>
  <c r="R2501" i="13"/>
  <c r="Q2501" i="13"/>
  <c r="P2501" i="13"/>
  <c r="O2501" i="13"/>
  <c r="T3410" i="13"/>
  <c r="U3410" i="13" s="1"/>
  <c r="S3410" i="13"/>
  <c r="V3410" i="13" s="1"/>
  <c r="R3410" i="13"/>
  <c r="Q3410" i="13"/>
  <c r="P3410" i="13"/>
  <c r="O3410" i="13"/>
  <c r="T3448" i="13"/>
  <c r="U3448" i="13" s="1"/>
  <c r="S3448" i="13"/>
  <c r="V3448" i="13" s="1"/>
  <c r="R3448" i="13"/>
  <c r="Q3448" i="13"/>
  <c r="P3448" i="13"/>
  <c r="O3448" i="13"/>
  <c r="T1317" i="13"/>
  <c r="U1317" i="13" s="1"/>
  <c r="S1317" i="13"/>
  <c r="V1317" i="13" s="1"/>
  <c r="R1317" i="13"/>
  <c r="Q1317" i="13"/>
  <c r="P1317" i="13"/>
  <c r="O1317" i="13"/>
  <c r="T3248" i="13"/>
  <c r="U3248" i="13" s="1"/>
  <c r="S3248" i="13"/>
  <c r="V3248" i="13" s="1"/>
  <c r="R3248" i="13"/>
  <c r="Q3248" i="13"/>
  <c r="P3248" i="13"/>
  <c r="O3248" i="13"/>
  <c r="T1216" i="13"/>
  <c r="U1216" i="13" s="1"/>
  <c r="S1216" i="13"/>
  <c r="V1216" i="13" s="1"/>
  <c r="R1216" i="13"/>
  <c r="Q1216" i="13"/>
  <c r="P1216" i="13"/>
  <c r="O1216" i="13"/>
  <c r="T2431" i="13"/>
  <c r="U2431" i="13" s="1"/>
  <c r="S2431" i="13"/>
  <c r="V2431" i="13" s="1"/>
  <c r="R2431" i="13"/>
  <c r="Q2431" i="13"/>
  <c r="P2431" i="13"/>
  <c r="O2431" i="13"/>
  <c r="T1973" i="13"/>
  <c r="U1973" i="13" s="1"/>
  <c r="S1973" i="13"/>
  <c r="V1973" i="13" s="1"/>
  <c r="R1973" i="13"/>
  <c r="Q1973" i="13"/>
  <c r="P1973" i="13"/>
  <c r="O1973" i="13"/>
  <c r="T2559" i="13"/>
  <c r="U2559" i="13" s="1"/>
  <c r="S2559" i="13"/>
  <c r="V2559" i="13" s="1"/>
  <c r="R2559" i="13"/>
  <c r="Q2559" i="13"/>
  <c r="P2559" i="13"/>
  <c r="O2559" i="13"/>
  <c r="T1972" i="13"/>
  <c r="U1972" i="13" s="1"/>
  <c r="S1972" i="13"/>
  <c r="V1972" i="13" s="1"/>
  <c r="R1972" i="13"/>
  <c r="Q1972" i="13"/>
  <c r="P1972" i="13"/>
  <c r="O1972" i="13"/>
  <c r="T1971" i="13"/>
  <c r="U1971" i="13" s="1"/>
  <c r="S1971" i="13"/>
  <c r="V1971" i="13" s="1"/>
  <c r="R1971" i="13"/>
  <c r="Q1971" i="13"/>
  <c r="P1971" i="13"/>
  <c r="O1971" i="13"/>
  <c r="T1202" i="13"/>
  <c r="U1202" i="13" s="1"/>
  <c r="S1202" i="13"/>
  <c r="V1202" i="13" s="1"/>
  <c r="R1202" i="13"/>
  <c r="Q1202" i="13"/>
  <c r="P1202" i="13"/>
  <c r="O1202" i="13"/>
  <c r="T1720" i="13"/>
  <c r="U1720" i="13" s="1"/>
  <c r="S1720" i="13"/>
  <c r="V1720" i="13" s="1"/>
  <c r="R1720" i="13"/>
  <c r="Q1720" i="13"/>
  <c r="P1720" i="13"/>
  <c r="O1720" i="13"/>
  <c r="T1034" i="13"/>
  <c r="U1034" i="13" s="1"/>
  <c r="S1034" i="13"/>
  <c r="V1034" i="13" s="1"/>
  <c r="R1034" i="13"/>
  <c r="Q1034" i="13"/>
  <c r="P1034" i="13"/>
  <c r="O1034" i="13"/>
  <c r="T1970" i="13"/>
  <c r="U1970" i="13" s="1"/>
  <c r="S1970" i="13"/>
  <c r="V1970" i="13" s="1"/>
  <c r="R1970" i="13"/>
  <c r="Q1970" i="13"/>
  <c r="P1970" i="13"/>
  <c r="O1970" i="13"/>
  <c r="T223" i="13"/>
  <c r="U223" i="13" s="1"/>
  <c r="S223" i="13"/>
  <c r="V223" i="13" s="1"/>
  <c r="R223" i="13"/>
  <c r="Q223" i="13"/>
  <c r="P223" i="13"/>
  <c r="O223" i="13"/>
  <c r="T3247" i="13"/>
  <c r="U3247" i="13" s="1"/>
  <c r="S3247" i="13"/>
  <c r="V3247" i="13" s="1"/>
  <c r="R3247" i="13"/>
  <c r="Q3247" i="13"/>
  <c r="P3247" i="13"/>
  <c r="O3247" i="13"/>
  <c r="T361" i="13"/>
  <c r="U361" i="13" s="1"/>
  <c r="S361" i="13"/>
  <c r="V361" i="13" s="1"/>
  <c r="R361" i="13"/>
  <c r="Q361" i="13"/>
  <c r="P361" i="13"/>
  <c r="O361" i="13"/>
  <c r="T1589" i="13"/>
  <c r="U1589" i="13" s="1"/>
  <c r="S1589" i="13"/>
  <c r="V1589" i="13" s="1"/>
  <c r="R1589" i="13"/>
  <c r="Q1589" i="13"/>
  <c r="P1589" i="13"/>
  <c r="O1589" i="13"/>
  <c r="T1969" i="13"/>
  <c r="U1969" i="13" s="1"/>
  <c r="S1969" i="13"/>
  <c r="V1969" i="13" s="1"/>
  <c r="R1969" i="13"/>
  <c r="Q1969" i="13"/>
  <c r="P1969" i="13"/>
  <c r="O1969" i="13"/>
  <c r="T1156" i="13"/>
  <c r="U1156" i="13" s="1"/>
  <c r="S1156" i="13"/>
  <c r="V1156" i="13" s="1"/>
  <c r="R1156" i="13"/>
  <c r="Q1156" i="13"/>
  <c r="P1156" i="13"/>
  <c r="O1156" i="13"/>
  <c r="T1968" i="13"/>
  <c r="U1968" i="13" s="1"/>
  <c r="S1968" i="13"/>
  <c r="V1968" i="13" s="1"/>
  <c r="R1968" i="13"/>
  <c r="Q1968" i="13"/>
  <c r="P1968" i="13"/>
  <c r="O1968" i="13"/>
  <c r="T360" i="13"/>
  <c r="U360" i="13" s="1"/>
  <c r="S360" i="13"/>
  <c r="V360" i="13" s="1"/>
  <c r="R360" i="13"/>
  <c r="Q360" i="13"/>
  <c r="P360" i="13"/>
  <c r="O360" i="13"/>
  <c r="T849" i="13"/>
  <c r="U849" i="13" s="1"/>
  <c r="S849" i="13"/>
  <c r="V849" i="13" s="1"/>
  <c r="R849" i="13"/>
  <c r="Q849" i="13"/>
  <c r="P849" i="13"/>
  <c r="O849" i="13"/>
  <c r="T81" i="13"/>
  <c r="U81" i="13" s="1"/>
  <c r="S81" i="13"/>
  <c r="V81" i="13" s="1"/>
  <c r="R81" i="13"/>
  <c r="Q81" i="13"/>
  <c r="P81" i="13"/>
  <c r="O81" i="13"/>
  <c r="T1215" i="13"/>
  <c r="U1215" i="13" s="1"/>
  <c r="S1215" i="13"/>
  <c r="V1215" i="13" s="1"/>
  <c r="R1215" i="13"/>
  <c r="Q1215" i="13"/>
  <c r="P1215" i="13"/>
  <c r="O1215" i="13"/>
  <c r="T793" i="13"/>
  <c r="U793" i="13" s="1"/>
  <c r="S793" i="13"/>
  <c r="V793" i="13" s="1"/>
  <c r="R793" i="13"/>
  <c r="Q793" i="13"/>
  <c r="P793" i="13"/>
  <c r="O793" i="13"/>
  <c r="T1772" i="13"/>
  <c r="U1772" i="13" s="1"/>
  <c r="S1772" i="13"/>
  <c r="V1772" i="13" s="1"/>
  <c r="R1772" i="13"/>
  <c r="Q1772" i="13"/>
  <c r="P1772" i="13"/>
  <c r="O1772" i="13"/>
  <c r="T848" i="13"/>
  <c r="U848" i="13" s="1"/>
  <c r="S848" i="13"/>
  <c r="V848" i="13" s="1"/>
  <c r="R848" i="13"/>
  <c r="Q848" i="13"/>
  <c r="P848" i="13"/>
  <c r="O848" i="13"/>
  <c r="T1316" i="13"/>
  <c r="U1316" i="13" s="1"/>
  <c r="S1316" i="13"/>
  <c r="V1316" i="13" s="1"/>
  <c r="R1316" i="13"/>
  <c r="Q1316" i="13"/>
  <c r="P1316" i="13"/>
  <c r="O1316" i="13"/>
  <c r="T1771" i="13"/>
  <c r="U1771" i="13" s="1"/>
  <c r="S1771" i="13"/>
  <c r="V1771" i="13" s="1"/>
  <c r="R1771" i="13"/>
  <c r="Q1771" i="13"/>
  <c r="P1771" i="13"/>
  <c r="O1771" i="13"/>
  <c r="T847" i="13"/>
  <c r="U847" i="13" s="1"/>
  <c r="S847" i="13"/>
  <c r="V847" i="13" s="1"/>
  <c r="R847" i="13"/>
  <c r="Q847" i="13"/>
  <c r="P847" i="13"/>
  <c r="O847" i="13"/>
  <c r="T293" i="13"/>
  <c r="U293" i="13" s="1"/>
  <c r="S293" i="13"/>
  <c r="V293" i="13" s="1"/>
  <c r="R293" i="13"/>
  <c r="Q293" i="13"/>
  <c r="P293" i="13"/>
  <c r="O293" i="13"/>
  <c r="T2273" i="13"/>
  <c r="U2273" i="13" s="1"/>
  <c r="S2273" i="13"/>
  <c r="V2273" i="13" s="1"/>
  <c r="R2273" i="13"/>
  <c r="Q2273" i="13"/>
  <c r="P2273" i="13"/>
  <c r="O2273" i="13"/>
  <c r="T303" i="13"/>
  <c r="U303" i="13" s="1"/>
  <c r="S303" i="13"/>
  <c r="V303" i="13" s="1"/>
  <c r="R303" i="13"/>
  <c r="Q303" i="13"/>
  <c r="P303" i="13"/>
  <c r="O303" i="13"/>
  <c r="T1725" i="13"/>
  <c r="U1725" i="13" s="1"/>
  <c r="S1725" i="13"/>
  <c r="V1725" i="13" s="1"/>
  <c r="R1725" i="13"/>
  <c r="Q1725" i="13"/>
  <c r="P1725" i="13"/>
  <c r="O1725" i="13"/>
  <c r="T846" i="13"/>
  <c r="U846" i="13" s="1"/>
  <c r="S846" i="13"/>
  <c r="V846" i="13" s="1"/>
  <c r="R846" i="13"/>
  <c r="Q846" i="13"/>
  <c r="P846" i="13"/>
  <c r="O846" i="13"/>
  <c r="T595" i="13"/>
  <c r="U595" i="13" s="1"/>
  <c r="S595" i="13"/>
  <c r="V595" i="13" s="1"/>
  <c r="R595" i="13"/>
  <c r="Q595" i="13"/>
  <c r="P595" i="13"/>
  <c r="O595" i="13"/>
  <c r="T5" i="13"/>
  <c r="U5" i="13" s="1"/>
  <c r="S5" i="13"/>
  <c r="V5" i="13" s="1"/>
  <c r="R5" i="13"/>
  <c r="Q5" i="13"/>
  <c r="P5" i="13"/>
  <c r="O5" i="13"/>
  <c r="T1315" i="13"/>
  <c r="U1315" i="13" s="1"/>
  <c r="S1315" i="13"/>
  <c r="V1315" i="13" s="1"/>
  <c r="R1315" i="13"/>
  <c r="Q1315" i="13"/>
  <c r="P1315" i="13"/>
  <c r="O1315" i="13"/>
  <c r="T3485" i="13"/>
  <c r="U3485" i="13" s="1"/>
  <c r="S3485" i="13"/>
  <c r="V3485" i="13" s="1"/>
  <c r="R3485" i="13"/>
  <c r="Q3485" i="13"/>
  <c r="P3485" i="13"/>
  <c r="O3485" i="13"/>
  <c r="T279" i="13"/>
  <c r="U279" i="13" s="1"/>
  <c r="S279" i="13"/>
  <c r="V279" i="13" s="1"/>
  <c r="R279" i="13"/>
  <c r="Q279" i="13"/>
  <c r="P279" i="13"/>
  <c r="O279" i="13"/>
  <c r="T1214" i="13"/>
  <c r="U1214" i="13" s="1"/>
  <c r="S1214" i="13"/>
  <c r="V1214" i="13" s="1"/>
  <c r="R1214" i="13"/>
  <c r="Q1214" i="13"/>
  <c r="P1214" i="13"/>
  <c r="O1214" i="13"/>
  <c r="T359" i="13"/>
  <c r="U359" i="13" s="1"/>
  <c r="S359" i="13"/>
  <c r="V359" i="13" s="1"/>
  <c r="R359" i="13"/>
  <c r="Q359" i="13"/>
  <c r="P359" i="13"/>
  <c r="O359" i="13"/>
  <c r="T31" i="13"/>
  <c r="U31" i="13" s="1"/>
  <c r="S31" i="13"/>
  <c r="V31" i="13" s="1"/>
  <c r="R31" i="13"/>
  <c r="Q31" i="13"/>
  <c r="P31" i="13"/>
  <c r="O31" i="13"/>
  <c r="T524" i="13"/>
  <c r="U524" i="13" s="1"/>
  <c r="S524" i="13"/>
  <c r="V524" i="13" s="1"/>
  <c r="R524" i="13"/>
  <c r="Q524" i="13"/>
  <c r="P524" i="13"/>
  <c r="O524" i="13"/>
  <c r="T247" i="13"/>
  <c r="U247" i="13" s="1"/>
  <c r="S247" i="13"/>
  <c r="V247" i="13" s="1"/>
  <c r="R247" i="13"/>
  <c r="Q247" i="13"/>
  <c r="P247" i="13"/>
  <c r="O247" i="13"/>
  <c r="T1033" i="13"/>
  <c r="U1033" i="13" s="1"/>
  <c r="S1033" i="13"/>
  <c r="V1033" i="13" s="1"/>
  <c r="R1033" i="13"/>
  <c r="Q1033" i="13"/>
  <c r="P1033" i="13"/>
  <c r="O1033" i="13"/>
  <c r="T1314" i="13"/>
  <c r="U1314" i="13" s="1"/>
  <c r="S1314" i="13"/>
  <c r="V1314" i="13" s="1"/>
  <c r="R1314" i="13"/>
  <c r="Q1314" i="13"/>
  <c r="P1314" i="13"/>
  <c r="O1314" i="13"/>
  <c r="T594" i="13"/>
  <c r="U594" i="13" s="1"/>
  <c r="S594" i="13"/>
  <c r="V594" i="13" s="1"/>
  <c r="R594" i="13"/>
  <c r="Q594" i="13"/>
  <c r="P594" i="13"/>
  <c r="O594" i="13"/>
  <c r="T486" i="13"/>
  <c r="U486" i="13" s="1"/>
  <c r="S486" i="13"/>
  <c r="V486" i="13" s="1"/>
  <c r="R486" i="13"/>
  <c r="Q486" i="13"/>
  <c r="P486" i="13"/>
  <c r="O486" i="13"/>
  <c r="T1032" i="13"/>
  <c r="U1032" i="13" s="1"/>
  <c r="S1032" i="13"/>
  <c r="V1032" i="13" s="1"/>
  <c r="R1032" i="13"/>
  <c r="Q1032" i="13"/>
  <c r="P1032" i="13"/>
  <c r="O1032" i="13"/>
  <c r="T1313" i="13"/>
  <c r="U1313" i="13" s="1"/>
  <c r="S1313" i="13"/>
  <c r="V1313" i="13" s="1"/>
  <c r="R1313" i="13"/>
  <c r="Q1313" i="13"/>
  <c r="P1313" i="13"/>
  <c r="O1313" i="13"/>
  <c r="T3246" i="13"/>
  <c r="U3246" i="13" s="1"/>
  <c r="S3246" i="13"/>
  <c r="V3246" i="13" s="1"/>
  <c r="R3246" i="13"/>
  <c r="Q3246" i="13"/>
  <c r="P3246" i="13"/>
  <c r="O3246" i="13"/>
  <c r="T78" i="13"/>
  <c r="U78" i="13" s="1"/>
  <c r="S78" i="13"/>
  <c r="V78" i="13" s="1"/>
  <c r="R78" i="13"/>
  <c r="Q78" i="13"/>
  <c r="P78" i="13"/>
  <c r="O78" i="13"/>
  <c r="T2984" i="13"/>
  <c r="U2984" i="13" s="1"/>
  <c r="S2984" i="13"/>
  <c r="V2984" i="13" s="1"/>
  <c r="R2984" i="13"/>
  <c r="Q2984" i="13"/>
  <c r="P2984" i="13"/>
  <c r="O2984" i="13"/>
  <c r="T2513" i="13"/>
  <c r="U2513" i="13" s="1"/>
  <c r="S2513" i="13"/>
  <c r="V2513" i="13" s="1"/>
  <c r="R2513" i="13"/>
  <c r="Q2513" i="13"/>
  <c r="P2513" i="13"/>
  <c r="O2513" i="13"/>
  <c r="T593" i="13"/>
  <c r="U593" i="13" s="1"/>
  <c r="S593" i="13"/>
  <c r="V593" i="13" s="1"/>
  <c r="R593" i="13"/>
  <c r="Q593" i="13"/>
  <c r="P593" i="13"/>
  <c r="O593" i="13"/>
  <c r="T3682" i="13"/>
  <c r="U3682" i="13" s="1"/>
  <c r="S3682" i="13"/>
  <c r="V3682" i="13" s="1"/>
  <c r="R3682" i="13"/>
  <c r="Q3682" i="13"/>
  <c r="P3682" i="13"/>
  <c r="O3682" i="13"/>
  <c r="T333" i="13"/>
  <c r="U333" i="13" s="1"/>
  <c r="S333" i="13"/>
  <c r="V333" i="13" s="1"/>
  <c r="R333" i="13"/>
  <c r="Q333" i="13"/>
  <c r="P333" i="13"/>
  <c r="O333" i="13"/>
  <c r="T1967" i="13"/>
  <c r="U1967" i="13" s="1"/>
  <c r="S1967" i="13"/>
  <c r="V1967" i="13" s="1"/>
  <c r="R1967" i="13"/>
  <c r="Q1967" i="13"/>
  <c r="P1967" i="13"/>
  <c r="O1967" i="13"/>
  <c r="T1808" i="13"/>
  <c r="U1808" i="13" s="1"/>
  <c r="S1808" i="13"/>
  <c r="V1808" i="13" s="1"/>
  <c r="R1808" i="13"/>
  <c r="Q1808" i="13"/>
  <c r="P1808" i="13"/>
  <c r="O1808" i="13"/>
  <c r="T1676" i="13"/>
  <c r="U1676" i="13" s="1"/>
  <c r="S1676" i="13"/>
  <c r="V1676" i="13" s="1"/>
  <c r="R1676" i="13"/>
  <c r="Q1676" i="13"/>
  <c r="P1676" i="13"/>
  <c r="O1676" i="13"/>
  <c r="T845" i="13"/>
  <c r="U845" i="13" s="1"/>
  <c r="S845" i="13"/>
  <c r="V845" i="13" s="1"/>
  <c r="R845" i="13"/>
  <c r="Q845" i="13"/>
  <c r="P845" i="13"/>
  <c r="O845" i="13"/>
  <c r="T1312" i="13"/>
  <c r="U1312" i="13" s="1"/>
  <c r="S1312" i="13"/>
  <c r="V1312" i="13" s="1"/>
  <c r="R1312" i="13"/>
  <c r="Q1312" i="13"/>
  <c r="P1312" i="13"/>
  <c r="O1312" i="13"/>
  <c r="T3823" i="13"/>
  <c r="U3823" i="13" s="1"/>
  <c r="S3823" i="13"/>
  <c r="V3823" i="13" s="1"/>
  <c r="R3823" i="13"/>
  <c r="Q3823" i="13"/>
  <c r="P3823" i="13"/>
  <c r="O3823" i="13"/>
  <c r="T3465" i="13"/>
  <c r="U3465" i="13" s="1"/>
  <c r="S3465" i="13"/>
  <c r="V3465" i="13" s="1"/>
  <c r="R3465" i="13"/>
  <c r="Q3465" i="13"/>
  <c r="P3465" i="13"/>
  <c r="O3465" i="13"/>
  <c r="T332" i="13"/>
  <c r="U332" i="13" s="1"/>
  <c r="S332" i="13"/>
  <c r="V332" i="13" s="1"/>
  <c r="R332" i="13"/>
  <c r="Q332" i="13"/>
  <c r="P332" i="13"/>
  <c r="O332" i="13"/>
  <c r="T161" i="13"/>
  <c r="U161" i="13" s="1"/>
  <c r="S161" i="13"/>
  <c r="V161" i="13" s="1"/>
  <c r="R161" i="13"/>
  <c r="Q161" i="13"/>
  <c r="P161" i="13"/>
  <c r="O161" i="13"/>
  <c r="T3809" i="13"/>
  <c r="U3809" i="13" s="1"/>
  <c r="S3809" i="13"/>
  <c r="V3809" i="13" s="1"/>
  <c r="R3809" i="13"/>
  <c r="Q3809" i="13"/>
  <c r="P3809" i="13"/>
  <c r="O3809" i="13"/>
  <c r="T1562" i="13"/>
  <c r="U1562" i="13" s="1"/>
  <c r="S1562" i="13"/>
  <c r="V1562" i="13" s="1"/>
  <c r="R1562" i="13"/>
  <c r="Q1562" i="13"/>
  <c r="P1562" i="13"/>
  <c r="O1562" i="13"/>
  <c r="T517" i="13"/>
  <c r="U517" i="13" s="1"/>
  <c r="S517" i="13"/>
  <c r="V517" i="13" s="1"/>
  <c r="R517" i="13"/>
  <c r="Q517" i="13"/>
  <c r="P517" i="13"/>
  <c r="O517" i="13"/>
  <c r="T1311" i="13"/>
  <c r="U1311" i="13" s="1"/>
  <c r="S1311" i="13"/>
  <c r="V1311" i="13" s="1"/>
  <c r="R1311" i="13"/>
  <c r="Q1311" i="13"/>
  <c r="P1311" i="13"/>
  <c r="O1311" i="13"/>
  <c r="T844" i="13"/>
  <c r="U844" i="13" s="1"/>
  <c r="S844" i="13"/>
  <c r="V844" i="13" s="1"/>
  <c r="R844" i="13"/>
  <c r="Q844" i="13"/>
  <c r="P844" i="13"/>
  <c r="O844" i="13"/>
  <c r="T1551" i="13"/>
  <c r="U1551" i="13" s="1"/>
  <c r="S1551" i="13"/>
  <c r="V1551" i="13" s="1"/>
  <c r="R1551" i="13"/>
  <c r="Q1551" i="13"/>
  <c r="P1551" i="13"/>
  <c r="O1551" i="13"/>
  <c r="T295" i="13"/>
  <c r="U295" i="13" s="1"/>
  <c r="S295" i="13"/>
  <c r="V295" i="13" s="1"/>
  <c r="R295" i="13"/>
  <c r="Q295" i="13"/>
  <c r="P295" i="13"/>
  <c r="O295" i="13"/>
  <c r="T1310" i="13"/>
  <c r="U1310" i="13" s="1"/>
  <c r="S1310" i="13"/>
  <c r="V1310" i="13" s="1"/>
  <c r="R1310" i="13"/>
  <c r="Q1310" i="13"/>
  <c r="P1310" i="13"/>
  <c r="O1310" i="13"/>
  <c r="T227" i="13"/>
  <c r="U227" i="13" s="1"/>
  <c r="S227" i="13"/>
  <c r="V227" i="13" s="1"/>
  <c r="R227" i="13"/>
  <c r="Q227" i="13"/>
  <c r="P227" i="13"/>
  <c r="O227" i="13"/>
  <c r="T3712" i="13"/>
  <c r="U3712" i="13" s="1"/>
  <c r="S3712" i="13"/>
  <c r="V3712" i="13" s="1"/>
  <c r="R3712" i="13"/>
  <c r="Q3712" i="13"/>
  <c r="P3712" i="13"/>
  <c r="O3712" i="13"/>
  <c r="T843" i="13"/>
  <c r="U843" i="13" s="1"/>
  <c r="S843" i="13"/>
  <c r="V843" i="13" s="1"/>
  <c r="R843" i="13"/>
  <c r="Q843" i="13"/>
  <c r="P843" i="13"/>
  <c r="O843" i="13"/>
  <c r="T358" i="13"/>
  <c r="U358" i="13" s="1"/>
  <c r="S358" i="13"/>
  <c r="V358" i="13" s="1"/>
  <c r="R358" i="13"/>
  <c r="Q358" i="13"/>
  <c r="P358" i="13"/>
  <c r="O358" i="13"/>
  <c r="T2983" i="13"/>
  <c r="U2983" i="13" s="1"/>
  <c r="S2983" i="13"/>
  <c r="V2983" i="13" s="1"/>
  <c r="R2983" i="13"/>
  <c r="Q2983" i="13"/>
  <c r="P2983" i="13"/>
  <c r="O2983" i="13"/>
  <c r="T2789" i="13"/>
  <c r="U2789" i="13" s="1"/>
  <c r="S2789" i="13"/>
  <c r="V2789" i="13" s="1"/>
  <c r="R2789" i="13"/>
  <c r="Q2789" i="13"/>
  <c r="P2789" i="13"/>
  <c r="O2789" i="13"/>
  <c r="T592" i="13"/>
  <c r="U592" i="13" s="1"/>
  <c r="S592" i="13"/>
  <c r="V592" i="13" s="1"/>
  <c r="R592" i="13"/>
  <c r="Q592" i="13"/>
  <c r="P592" i="13"/>
  <c r="O592" i="13"/>
  <c r="T1278" i="13"/>
  <c r="U1278" i="13" s="1"/>
  <c r="S1278" i="13"/>
  <c r="V1278" i="13" s="1"/>
  <c r="R1278" i="13"/>
  <c r="Q1278" i="13"/>
  <c r="P1278" i="13"/>
  <c r="O1278" i="13"/>
  <c r="T302" i="13"/>
  <c r="U302" i="13" s="1"/>
  <c r="S302" i="13"/>
  <c r="V302" i="13" s="1"/>
  <c r="R302" i="13"/>
  <c r="Q302" i="13"/>
  <c r="P302" i="13"/>
  <c r="O302" i="13"/>
  <c r="T3484" i="13"/>
  <c r="U3484" i="13" s="1"/>
  <c r="S3484" i="13"/>
  <c r="V3484" i="13" s="1"/>
  <c r="R3484" i="13"/>
  <c r="Q3484" i="13"/>
  <c r="P3484" i="13"/>
  <c r="O3484" i="13"/>
  <c r="T1309" i="13"/>
  <c r="U1309" i="13" s="1"/>
  <c r="S1309" i="13"/>
  <c r="V1309" i="13" s="1"/>
  <c r="R1309" i="13"/>
  <c r="Q1309" i="13"/>
  <c r="P1309" i="13"/>
  <c r="O1309" i="13"/>
  <c r="T994" i="13"/>
  <c r="U994" i="13" s="1"/>
  <c r="S994" i="13"/>
  <c r="V994" i="13" s="1"/>
  <c r="R994" i="13"/>
  <c r="Q994" i="13"/>
  <c r="P994" i="13"/>
  <c r="O994" i="13"/>
  <c r="T3955" i="13"/>
  <c r="U3955" i="13" s="1"/>
  <c r="S3955" i="13"/>
  <c r="V3955" i="13" s="1"/>
  <c r="R3955" i="13"/>
  <c r="Q3955" i="13"/>
  <c r="P3955" i="13"/>
  <c r="O3955" i="13"/>
  <c r="T1966" i="13"/>
  <c r="U1966" i="13" s="1"/>
  <c r="S1966" i="13"/>
  <c r="V1966" i="13" s="1"/>
  <c r="R1966" i="13"/>
  <c r="Q1966" i="13"/>
  <c r="P1966" i="13"/>
  <c r="O1966" i="13"/>
  <c r="T3948" i="13"/>
  <c r="U3948" i="13" s="1"/>
  <c r="S3948" i="13"/>
  <c r="V3948" i="13" s="1"/>
  <c r="R3948" i="13"/>
  <c r="Q3948" i="13"/>
  <c r="P3948" i="13"/>
  <c r="O3948" i="13"/>
  <c r="T842" i="13"/>
  <c r="U842" i="13" s="1"/>
  <c r="S842" i="13"/>
  <c r="V842" i="13" s="1"/>
  <c r="R842" i="13"/>
  <c r="Q842" i="13"/>
  <c r="P842" i="13"/>
  <c r="O842" i="13"/>
  <c r="T1724" i="13"/>
  <c r="U1724" i="13" s="1"/>
  <c r="S1724" i="13"/>
  <c r="V1724" i="13" s="1"/>
  <c r="R1724" i="13"/>
  <c r="Q1724" i="13"/>
  <c r="P1724" i="13"/>
  <c r="O1724" i="13"/>
  <c r="T3483" i="13"/>
  <c r="U3483" i="13" s="1"/>
  <c r="S3483" i="13"/>
  <c r="V3483" i="13" s="1"/>
  <c r="R3483" i="13"/>
  <c r="Q3483" i="13"/>
  <c r="P3483" i="13"/>
  <c r="O3483" i="13"/>
  <c r="T148" i="13"/>
  <c r="U148" i="13" s="1"/>
  <c r="S148" i="13"/>
  <c r="V148" i="13" s="1"/>
  <c r="R148" i="13"/>
  <c r="Q148" i="13"/>
  <c r="P148" i="13"/>
  <c r="O148" i="13"/>
  <c r="T2788" i="13"/>
  <c r="U2788" i="13" s="1"/>
  <c r="S2788" i="13"/>
  <c r="V2788" i="13" s="1"/>
  <c r="R2788" i="13"/>
  <c r="Q2788" i="13"/>
  <c r="P2788" i="13"/>
  <c r="O2788" i="13"/>
  <c r="T2558" i="13"/>
  <c r="U2558" i="13" s="1"/>
  <c r="S2558" i="13"/>
  <c r="V2558" i="13" s="1"/>
  <c r="R2558" i="13"/>
  <c r="Q2558" i="13"/>
  <c r="P2558" i="13"/>
  <c r="O2558" i="13"/>
  <c r="T1807" i="13"/>
  <c r="U1807" i="13" s="1"/>
  <c r="S1807" i="13"/>
  <c r="V1807" i="13" s="1"/>
  <c r="R1807" i="13"/>
  <c r="Q1807" i="13"/>
  <c r="P1807" i="13"/>
  <c r="O1807" i="13"/>
  <c r="T2557" i="13"/>
  <c r="U2557" i="13" s="1"/>
  <c r="S2557" i="13"/>
  <c r="V2557" i="13" s="1"/>
  <c r="R2557" i="13"/>
  <c r="Q2557" i="13"/>
  <c r="P2557" i="13"/>
  <c r="O2557" i="13"/>
  <c r="T3482" i="13"/>
  <c r="U3482" i="13" s="1"/>
  <c r="S3482" i="13"/>
  <c r="V3482" i="13" s="1"/>
  <c r="R3482" i="13"/>
  <c r="Q3482" i="13"/>
  <c r="P3482" i="13"/>
  <c r="O3482" i="13"/>
  <c r="T1965" i="13"/>
  <c r="U1965" i="13" s="1"/>
  <c r="S1965" i="13"/>
  <c r="V1965" i="13" s="1"/>
  <c r="R1965" i="13"/>
  <c r="Q1965" i="13"/>
  <c r="P1965" i="13"/>
  <c r="O1965" i="13"/>
  <c r="T1213" i="13"/>
  <c r="U1213" i="13" s="1"/>
  <c r="S1213" i="13"/>
  <c r="V1213" i="13" s="1"/>
  <c r="R1213" i="13"/>
  <c r="Q1213" i="13"/>
  <c r="P1213" i="13"/>
  <c r="O1213" i="13"/>
  <c r="T1770" i="13"/>
  <c r="U1770" i="13" s="1"/>
  <c r="S1770" i="13"/>
  <c r="V1770" i="13" s="1"/>
  <c r="R1770" i="13"/>
  <c r="Q1770" i="13"/>
  <c r="P1770" i="13"/>
  <c r="O1770" i="13"/>
  <c r="T1308" i="13"/>
  <c r="U1308" i="13" s="1"/>
  <c r="S1308" i="13"/>
  <c r="V1308" i="13" s="1"/>
  <c r="R1308" i="13"/>
  <c r="Q1308" i="13"/>
  <c r="P1308" i="13"/>
  <c r="O1308" i="13"/>
  <c r="T357" i="13"/>
  <c r="U357" i="13" s="1"/>
  <c r="S357" i="13"/>
  <c r="V357" i="13" s="1"/>
  <c r="R357" i="13"/>
  <c r="Q357" i="13"/>
  <c r="P357" i="13"/>
  <c r="O357" i="13"/>
  <c r="T2556" i="13"/>
  <c r="U2556" i="13" s="1"/>
  <c r="S2556" i="13"/>
  <c r="V2556" i="13" s="1"/>
  <c r="R2556" i="13"/>
  <c r="Q2556" i="13"/>
  <c r="P2556" i="13"/>
  <c r="O2556" i="13"/>
  <c r="T841" i="13"/>
  <c r="U841" i="13" s="1"/>
  <c r="S841" i="13"/>
  <c r="V841" i="13" s="1"/>
  <c r="R841" i="13"/>
  <c r="Q841" i="13"/>
  <c r="P841" i="13"/>
  <c r="O841" i="13"/>
  <c r="T485" i="13"/>
  <c r="U485" i="13" s="1"/>
  <c r="S485" i="13"/>
  <c r="V485" i="13" s="1"/>
  <c r="R485" i="13"/>
  <c r="Q485" i="13"/>
  <c r="P485" i="13"/>
  <c r="O485" i="13"/>
  <c r="T1031" i="13"/>
  <c r="U1031" i="13" s="1"/>
  <c r="S1031" i="13"/>
  <c r="V1031" i="13" s="1"/>
  <c r="R1031" i="13"/>
  <c r="Q1031" i="13"/>
  <c r="P1031" i="13"/>
  <c r="O1031" i="13"/>
  <c r="T2512" i="13"/>
  <c r="U2512" i="13" s="1"/>
  <c r="S2512" i="13"/>
  <c r="V2512" i="13" s="1"/>
  <c r="R2512" i="13"/>
  <c r="Q2512" i="13"/>
  <c r="P2512" i="13"/>
  <c r="O2512" i="13"/>
  <c r="T1588" i="13"/>
  <c r="U1588" i="13" s="1"/>
  <c r="S1588" i="13"/>
  <c r="V1588" i="13" s="1"/>
  <c r="R1588" i="13"/>
  <c r="Q1588" i="13"/>
  <c r="P1588" i="13"/>
  <c r="O1588" i="13"/>
  <c r="T810" i="13"/>
  <c r="U810" i="13" s="1"/>
  <c r="S810" i="13"/>
  <c r="V810" i="13" s="1"/>
  <c r="R810" i="13"/>
  <c r="Q810" i="13"/>
  <c r="P810" i="13"/>
  <c r="O810" i="13"/>
  <c r="T1277" i="13"/>
  <c r="U1277" i="13" s="1"/>
  <c r="S1277" i="13"/>
  <c r="V1277" i="13" s="1"/>
  <c r="R1277" i="13"/>
  <c r="Q1277" i="13"/>
  <c r="P1277" i="13"/>
  <c r="O1277" i="13"/>
  <c r="T3481" i="13"/>
  <c r="U3481" i="13" s="1"/>
  <c r="S3481" i="13"/>
  <c r="V3481" i="13" s="1"/>
  <c r="R3481" i="13"/>
  <c r="Q3481" i="13"/>
  <c r="P3481" i="13"/>
  <c r="O3481" i="13"/>
  <c r="T3379" i="13"/>
  <c r="U3379" i="13" s="1"/>
  <c r="S3379" i="13"/>
  <c r="V3379" i="13" s="1"/>
  <c r="R3379" i="13"/>
  <c r="Q3379" i="13"/>
  <c r="P3379" i="13"/>
  <c r="O3379" i="13"/>
  <c r="T956" i="13"/>
  <c r="U956" i="13" s="1"/>
  <c r="S956" i="13"/>
  <c r="V956" i="13" s="1"/>
  <c r="R956" i="13"/>
  <c r="Q956" i="13"/>
  <c r="P956" i="13"/>
  <c r="O956" i="13"/>
  <c r="T1185" i="13"/>
  <c r="U1185" i="13" s="1"/>
  <c r="S1185" i="13"/>
  <c r="V1185" i="13" s="1"/>
  <c r="R1185" i="13"/>
  <c r="Q1185" i="13"/>
  <c r="P1185" i="13"/>
  <c r="O1185" i="13"/>
  <c r="T2787" i="13"/>
  <c r="U2787" i="13" s="1"/>
  <c r="S2787" i="13"/>
  <c r="V2787" i="13" s="1"/>
  <c r="R2787" i="13"/>
  <c r="Q2787" i="13"/>
  <c r="P2787" i="13"/>
  <c r="O2787" i="13"/>
  <c r="T591" i="13"/>
  <c r="U591" i="13" s="1"/>
  <c r="S591" i="13"/>
  <c r="V591" i="13" s="1"/>
  <c r="R591" i="13"/>
  <c r="Q591" i="13"/>
  <c r="P591" i="13"/>
  <c r="O591" i="13"/>
  <c r="T3480" i="13"/>
  <c r="U3480" i="13" s="1"/>
  <c r="S3480" i="13"/>
  <c r="V3480" i="13" s="1"/>
  <c r="R3480" i="13"/>
  <c r="Q3480" i="13"/>
  <c r="P3480" i="13"/>
  <c r="O3480" i="13"/>
  <c r="T3834" i="13"/>
  <c r="U3834" i="13" s="1"/>
  <c r="S3834" i="13"/>
  <c r="V3834" i="13" s="1"/>
  <c r="R3834" i="13"/>
  <c r="Q3834" i="13"/>
  <c r="P3834" i="13"/>
  <c r="O3834" i="13"/>
  <c r="T1806" i="13"/>
  <c r="U1806" i="13" s="1"/>
  <c r="S1806" i="13"/>
  <c r="V1806" i="13" s="1"/>
  <c r="R1806" i="13"/>
  <c r="Q1806" i="13"/>
  <c r="P1806" i="13"/>
  <c r="O1806" i="13"/>
  <c r="T2982" i="13"/>
  <c r="U2982" i="13" s="1"/>
  <c r="S2982" i="13"/>
  <c r="V2982" i="13" s="1"/>
  <c r="R2982" i="13"/>
  <c r="Q2982" i="13"/>
  <c r="P2982" i="13"/>
  <c r="O2982" i="13"/>
  <c r="T2751" i="13"/>
  <c r="U2751" i="13" s="1"/>
  <c r="S2751" i="13"/>
  <c r="V2751" i="13" s="1"/>
  <c r="R2751" i="13"/>
  <c r="Q2751" i="13"/>
  <c r="P2751" i="13"/>
  <c r="O2751" i="13"/>
  <c r="T2749" i="13"/>
  <c r="U2749" i="13" s="1"/>
  <c r="S2749" i="13"/>
  <c r="V2749" i="13" s="1"/>
  <c r="R2749" i="13"/>
  <c r="Q2749" i="13"/>
  <c r="P2749" i="13"/>
  <c r="O2749" i="13"/>
  <c r="T538" i="13"/>
  <c r="U538" i="13" s="1"/>
  <c r="S538" i="13"/>
  <c r="V538" i="13" s="1"/>
  <c r="R538" i="13"/>
  <c r="Q538" i="13"/>
  <c r="P538" i="13"/>
  <c r="O538" i="13"/>
  <c r="T1964" i="13"/>
  <c r="U1964" i="13" s="1"/>
  <c r="S1964" i="13"/>
  <c r="V1964" i="13" s="1"/>
  <c r="R1964" i="13"/>
  <c r="Q1964" i="13"/>
  <c r="P1964" i="13"/>
  <c r="O1964" i="13"/>
  <c r="T2981" i="13"/>
  <c r="U2981" i="13" s="1"/>
  <c r="S2981" i="13"/>
  <c r="V2981" i="13" s="1"/>
  <c r="R2981" i="13"/>
  <c r="Q2981" i="13"/>
  <c r="P2981" i="13"/>
  <c r="O2981" i="13"/>
  <c r="T356" i="13"/>
  <c r="U356" i="13" s="1"/>
  <c r="S356" i="13"/>
  <c r="V356" i="13" s="1"/>
  <c r="R356" i="13"/>
  <c r="Q356" i="13"/>
  <c r="P356" i="13"/>
  <c r="O356" i="13"/>
  <c r="T1307" i="13"/>
  <c r="U1307" i="13" s="1"/>
  <c r="S1307" i="13"/>
  <c r="V1307" i="13" s="1"/>
  <c r="R1307" i="13"/>
  <c r="Q1307" i="13"/>
  <c r="P1307" i="13"/>
  <c r="O1307" i="13"/>
  <c r="T840" i="13"/>
  <c r="U840" i="13" s="1"/>
  <c r="S840" i="13"/>
  <c r="V840" i="13" s="1"/>
  <c r="R840" i="13"/>
  <c r="Q840" i="13"/>
  <c r="P840" i="13"/>
  <c r="O840" i="13"/>
  <c r="T1675" i="13"/>
  <c r="U1675" i="13" s="1"/>
  <c r="S1675" i="13"/>
  <c r="V1675" i="13" s="1"/>
  <c r="R1675" i="13"/>
  <c r="Q1675" i="13"/>
  <c r="P1675" i="13"/>
  <c r="O1675" i="13"/>
  <c r="T1199" i="13"/>
  <c r="U1199" i="13" s="1"/>
  <c r="S1199" i="13"/>
  <c r="V1199" i="13" s="1"/>
  <c r="R1199" i="13"/>
  <c r="Q1199" i="13"/>
  <c r="P1199" i="13"/>
  <c r="O1199" i="13"/>
  <c r="T1030" i="13"/>
  <c r="U1030" i="13" s="1"/>
  <c r="S1030" i="13"/>
  <c r="V1030" i="13" s="1"/>
  <c r="R1030" i="13"/>
  <c r="Q1030" i="13"/>
  <c r="P1030" i="13"/>
  <c r="O1030" i="13"/>
  <c r="T1306" i="13"/>
  <c r="U1306" i="13" s="1"/>
  <c r="S1306" i="13"/>
  <c r="V1306" i="13" s="1"/>
  <c r="R1306" i="13"/>
  <c r="Q1306" i="13"/>
  <c r="P1306" i="13"/>
  <c r="O1306" i="13"/>
  <c r="T2238" i="13"/>
  <c r="U2238" i="13" s="1"/>
  <c r="S2238" i="13"/>
  <c r="V2238" i="13" s="1"/>
  <c r="R2238" i="13"/>
  <c r="Q2238" i="13"/>
  <c r="P2238" i="13"/>
  <c r="O2238" i="13"/>
  <c r="T355" i="13"/>
  <c r="U355" i="13" s="1"/>
  <c r="S355" i="13"/>
  <c r="V355" i="13" s="1"/>
  <c r="R355" i="13"/>
  <c r="Q355" i="13"/>
  <c r="P355" i="13"/>
  <c r="O355" i="13"/>
  <c r="T955" i="13"/>
  <c r="U955" i="13" s="1"/>
  <c r="S955" i="13"/>
  <c r="V955" i="13" s="1"/>
  <c r="R955" i="13"/>
  <c r="Q955" i="13"/>
  <c r="P955" i="13"/>
  <c r="O955" i="13"/>
  <c r="T839" i="13"/>
  <c r="U839" i="13" s="1"/>
  <c r="S839" i="13"/>
  <c r="V839" i="13" s="1"/>
  <c r="R839" i="13"/>
  <c r="Q839" i="13"/>
  <c r="P839" i="13"/>
  <c r="O839" i="13"/>
  <c r="T3479" i="13"/>
  <c r="U3479" i="13" s="1"/>
  <c r="S3479" i="13"/>
  <c r="V3479" i="13" s="1"/>
  <c r="R3479" i="13"/>
  <c r="Q3479" i="13"/>
  <c r="P3479" i="13"/>
  <c r="O3479" i="13"/>
  <c r="T290" i="13"/>
  <c r="U290" i="13" s="1"/>
  <c r="S290" i="13"/>
  <c r="V290" i="13" s="1"/>
  <c r="R290" i="13"/>
  <c r="Q290" i="13"/>
  <c r="P290" i="13"/>
  <c r="O290" i="13"/>
  <c r="T1963" i="13"/>
  <c r="U1963" i="13" s="1"/>
  <c r="S1963" i="13"/>
  <c r="V1963" i="13" s="1"/>
  <c r="R1963" i="13"/>
  <c r="Q1963" i="13"/>
  <c r="P1963" i="13"/>
  <c r="O1963" i="13"/>
  <c r="T521" i="13"/>
  <c r="U521" i="13" s="1"/>
  <c r="S521" i="13"/>
  <c r="V521" i="13" s="1"/>
  <c r="R521" i="13"/>
  <c r="Q521" i="13"/>
  <c r="P521" i="13"/>
  <c r="O521" i="13"/>
  <c r="T3780" i="13"/>
  <c r="U3780" i="13" s="1"/>
  <c r="S3780" i="13"/>
  <c r="V3780" i="13" s="1"/>
  <c r="R3780" i="13"/>
  <c r="Q3780" i="13"/>
  <c r="P3780" i="13"/>
  <c r="O3780" i="13"/>
  <c r="T693" i="13"/>
  <c r="U693" i="13" s="1"/>
  <c r="S693" i="13"/>
  <c r="V693" i="13" s="1"/>
  <c r="R693" i="13"/>
  <c r="Q693" i="13"/>
  <c r="P693" i="13"/>
  <c r="O693" i="13"/>
  <c r="T838" i="13"/>
  <c r="U838" i="13" s="1"/>
  <c r="S838" i="13"/>
  <c r="V838" i="13" s="1"/>
  <c r="R838" i="13"/>
  <c r="Q838" i="13"/>
  <c r="P838" i="13"/>
  <c r="O838" i="13"/>
  <c r="T3655" i="13"/>
  <c r="U3655" i="13" s="1"/>
  <c r="S3655" i="13"/>
  <c r="V3655" i="13" s="1"/>
  <c r="R3655" i="13"/>
  <c r="Q3655" i="13"/>
  <c r="P3655" i="13"/>
  <c r="O3655" i="13"/>
  <c r="T3779" i="13"/>
  <c r="U3779" i="13" s="1"/>
  <c r="S3779" i="13"/>
  <c r="V3779" i="13" s="1"/>
  <c r="R3779" i="13"/>
  <c r="Q3779" i="13"/>
  <c r="P3779" i="13"/>
  <c r="O3779" i="13"/>
  <c r="T692" i="13"/>
  <c r="U692" i="13" s="1"/>
  <c r="S692" i="13"/>
  <c r="V692" i="13" s="1"/>
  <c r="R692" i="13"/>
  <c r="Q692" i="13"/>
  <c r="P692" i="13"/>
  <c r="O692" i="13"/>
  <c r="T2299" i="13"/>
  <c r="U2299" i="13" s="1"/>
  <c r="S2299" i="13"/>
  <c r="V2299" i="13" s="1"/>
  <c r="R2299" i="13"/>
  <c r="Q2299" i="13"/>
  <c r="P2299" i="13"/>
  <c r="O2299" i="13"/>
  <c r="T1029" i="13"/>
  <c r="U1029" i="13" s="1"/>
  <c r="S1029" i="13"/>
  <c r="V1029" i="13" s="1"/>
  <c r="R1029" i="13"/>
  <c r="Q1029" i="13"/>
  <c r="P1029" i="13"/>
  <c r="O1029" i="13"/>
  <c r="T2555" i="13"/>
  <c r="U2555" i="13" s="1"/>
  <c r="S2555" i="13"/>
  <c r="V2555" i="13" s="1"/>
  <c r="R2555" i="13"/>
  <c r="Q2555" i="13"/>
  <c r="P2555" i="13"/>
  <c r="O2555" i="13"/>
  <c r="T1212" i="13"/>
  <c r="U1212" i="13" s="1"/>
  <c r="S1212" i="13"/>
  <c r="V1212" i="13" s="1"/>
  <c r="R1212" i="13"/>
  <c r="Q1212" i="13"/>
  <c r="P1212" i="13"/>
  <c r="O1212" i="13"/>
  <c r="T2935" i="13"/>
  <c r="U2935" i="13" s="1"/>
  <c r="S2935" i="13"/>
  <c r="V2935" i="13" s="1"/>
  <c r="R2935" i="13"/>
  <c r="Q2935" i="13"/>
  <c r="P2935" i="13"/>
  <c r="O2935" i="13"/>
  <c r="T3833" i="13"/>
  <c r="U3833" i="13" s="1"/>
  <c r="S3833" i="13"/>
  <c r="V3833" i="13" s="1"/>
  <c r="R3833" i="13"/>
  <c r="Q3833" i="13"/>
  <c r="P3833" i="13"/>
  <c r="O3833" i="13"/>
  <c r="T1805" i="13"/>
  <c r="U1805" i="13" s="1"/>
  <c r="S1805" i="13"/>
  <c r="V1805" i="13" s="1"/>
  <c r="R1805" i="13"/>
  <c r="Q1805" i="13"/>
  <c r="P1805" i="13"/>
  <c r="O1805" i="13"/>
  <c r="T1674" i="13"/>
  <c r="U1674" i="13" s="1"/>
  <c r="S1674" i="13"/>
  <c r="V1674" i="13" s="1"/>
  <c r="R1674" i="13"/>
  <c r="Q1674" i="13"/>
  <c r="P1674" i="13"/>
  <c r="O1674" i="13"/>
  <c r="T3988" i="13"/>
  <c r="U3988" i="13" s="1"/>
  <c r="S3988" i="13"/>
  <c r="V3988" i="13" s="1"/>
  <c r="R3988" i="13"/>
  <c r="Q3988" i="13"/>
  <c r="P3988" i="13"/>
  <c r="O3988" i="13"/>
  <c r="T113" i="13"/>
  <c r="U113" i="13" s="1"/>
  <c r="S113" i="13"/>
  <c r="V113" i="13" s="1"/>
  <c r="R113" i="13"/>
  <c r="Q113" i="13"/>
  <c r="P113" i="13"/>
  <c r="O113" i="13"/>
  <c r="T691" i="13"/>
  <c r="U691" i="13" s="1"/>
  <c r="S691" i="13"/>
  <c r="V691" i="13" s="1"/>
  <c r="R691" i="13"/>
  <c r="Q691" i="13"/>
  <c r="P691" i="13"/>
  <c r="O691" i="13"/>
  <c r="T1769" i="13"/>
  <c r="U1769" i="13" s="1"/>
  <c r="S1769" i="13"/>
  <c r="V1769" i="13" s="1"/>
  <c r="R1769" i="13"/>
  <c r="Q1769" i="13"/>
  <c r="P1769" i="13"/>
  <c r="O1769" i="13"/>
  <c r="T1191" i="13"/>
  <c r="U1191" i="13" s="1"/>
  <c r="S1191" i="13"/>
  <c r="V1191" i="13" s="1"/>
  <c r="R1191" i="13"/>
  <c r="Q1191" i="13"/>
  <c r="P1191" i="13"/>
  <c r="O1191" i="13"/>
  <c r="T1305" i="13"/>
  <c r="U1305" i="13" s="1"/>
  <c r="S1305" i="13"/>
  <c r="V1305" i="13" s="1"/>
  <c r="R1305" i="13"/>
  <c r="Q1305" i="13"/>
  <c r="P1305" i="13"/>
  <c r="O1305" i="13"/>
  <c r="T520" i="13"/>
  <c r="U520" i="13" s="1"/>
  <c r="S520" i="13"/>
  <c r="V520" i="13" s="1"/>
  <c r="R520" i="13"/>
  <c r="Q520" i="13"/>
  <c r="P520" i="13"/>
  <c r="O520" i="13"/>
  <c r="T1028" i="13"/>
  <c r="U1028" i="13" s="1"/>
  <c r="S1028" i="13"/>
  <c r="V1028" i="13" s="1"/>
  <c r="R1028" i="13"/>
  <c r="Q1028" i="13"/>
  <c r="P1028" i="13"/>
  <c r="O1028" i="13"/>
  <c r="T1723" i="13"/>
  <c r="U1723" i="13" s="1"/>
  <c r="S1723" i="13"/>
  <c r="V1723" i="13" s="1"/>
  <c r="R1723" i="13"/>
  <c r="Q1723" i="13"/>
  <c r="P1723" i="13"/>
  <c r="O1723" i="13"/>
  <c r="T1550" i="13"/>
  <c r="U1550" i="13" s="1"/>
  <c r="S1550" i="13"/>
  <c r="V1550" i="13" s="1"/>
  <c r="R1550" i="13"/>
  <c r="Q1550" i="13"/>
  <c r="P1550" i="13"/>
  <c r="O1550" i="13"/>
  <c r="T1514" i="13"/>
  <c r="U1514" i="13" s="1"/>
  <c r="S1514" i="13"/>
  <c r="V1514" i="13" s="1"/>
  <c r="R1514" i="13"/>
  <c r="Q1514" i="13"/>
  <c r="P1514" i="13"/>
  <c r="O1514" i="13"/>
  <c r="T537" i="13"/>
  <c r="U537" i="13" s="1"/>
  <c r="S537" i="13"/>
  <c r="V537" i="13" s="1"/>
  <c r="R537" i="13"/>
  <c r="Q537" i="13"/>
  <c r="P537" i="13"/>
  <c r="O537" i="13"/>
  <c r="T1211" i="13"/>
  <c r="U1211" i="13" s="1"/>
  <c r="S1211" i="13"/>
  <c r="V1211" i="13" s="1"/>
  <c r="R1211" i="13"/>
  <c r="Q1211" i="13"/>
  <c r="P1211" i="13"/>
  <c r="O1211" i="13"/>
  <c r="T796" i="13"/>
  <c r="U796" i="13" s="1"/>
  <c r="S796" i="13"/>
  <c r="V796" i="13" s="1"/>
  <c r="R796" i="13"/>
  <c r="Q796" i="13"/>
  <c r="P796" i="13"/>
  <c r="O796" i="13"/>
  <c r="T354" i="13"/>
  <c r="U354" i="13" s="1"/>
  <c r="S354" i="13"/>
  <c r="V354" i="13" s="1"/>
  <c r="R354" i="13"/>
  <c r="Q354" i="13"/>
  <c r="P354" i="13"/>
  <c r="O354" i="13"/>
  <c r="T1027" i="13"/>
  <c r="U1027" i="13" s="1"/>
  <c r="S1027" i="13"/>
  <c r="V1027" i="13" s="1"/>
  <c r="R1027" i="13"/>
  <c r="Q1027" i="13"/>
  <c r="P1027" i="13"/>
  <c r="O1027" i="13"/>
  <c r="T1673" i="13"/>
  <c r="U1673" i="13" s="1"/>
  <c r="S1673" i="13"/>
  <c r="V1673" i="13" s="1"/>
  <c r="R1673" i="13"/>
  <c r="Q1673" i="13"/>
  <c r="P1673" i="13"/>
  <c r="O1673" i="13"/>
  <c r="T536" i="13"/>
  <c r="U536" i="13" s="1"/>
  <c r="S536" i="13"/>
  <c r="V536" i="13" s="1"/>
  <c r="R536" i="13"/>
  <c r="Q536" i="13"/>
  <c r="P536" i="13"/>
  <c r="O536" i="13"/>
  <c r="T2430" i="13"/>
  <c r="U2430" i="13" s="1"/>
  <c r="S2430" i="13"/>
  <c r="V2430" i="13" s="1"/>
  <c r="R2430" i="13"/>
  <c r="Q2430" i="13"/>
  <c r="P2430" i="13"/>
  <c r="O2430" i="13"/>
  <c r="T325" i="13"/>
  <c r="U325" i="13" s="1"/>
  <c r="S325" i="13"/>
  <c r="V325" i="13" s="1"/>
  <c r="R325" i="13"/>
  <c r="Q325" i="13"/>
  <c r="P325" i="13"/>
  <c r="O325" i="13"/>
  <c r="T1304" i="13"/>
  <c r="U1304" i="13" s="1"/>
  <c r="S1304" i="13"/>
  <c r="V1304" i="13" s="1"/>
  <c r="R1304" i="13"/>
  <c r="Q1304" i="13"/>
  <c r="P1304" i="13"/>
  <c r="O1304" i="13"/>
  <c r="T571" i="13"/>
  <c r="U571" i="13" s="1"/>
  <c r="S571" i="13"/>
  <c r="V571" i="13" s="1"/>
  <c r="R571" i="13"/>
  <c r="Q571" i="13"/>
  <c r="P571" i="13"/>
  <c r="O571" i="13"/>
  <c r="T690" i="13"/>
  <c r="U690" i="13" s="1"/>
  <c r="S690" i="13"/>
  <c r="V690" i="13" s="1"/>
  <c r="R690" i="13"/>
  <c r="Q690" i="13"/>
  <c r="P690" i="13"/>
  <c r="O690" i="13"/>
  <c r="T1262" i="13"/>
  <c r="U1262" i="13" s="1"/>
  <c r="S1262" i="13"/>
  <c r="V1262" i="13" s="1"/>
  <c r="R1262" i="13"/>
  <c r="Q1262" i="13"/>
  <c r="P1262" i="13"/>
  <c r="O1262" i="13"/>
  <c r="T1303" i="13"/>
  <c r="U1303" i="13" s="1"/>
  <c r="S1303" i="13"/>
  <c r="V1303" i="13" s="1"/>
  <c r="R1303" i="13"/>
  <c r="Q1303" i="13"/>
  <c r="P1303" i="13"/>
  <c r="O1303" i="13"/>
  <c r="T484" i="13"/>
  <c r="U484" i="13" s="1"/>
  <c r="S484" i="13"/>
  <c r="V484" i="13" s="1"/>
  <c r="R484" i="13"/>
  <c r="Q484" i="13"/>
  <c r="P484" i="13"/>
  <c r="O484" i="13"/>
  <c r="T1302" i="13"/>
  <c r="U1302" i="13" s="1"/>
  <c r="S1302" i="13"/>
  <c r="V1302" i="13" s="1"/>
  <c r="R1302" i="13"/>
  <c r="Q1302" i="13"/>
  <c r="P1302" i="13"/>
  <c r="O1302" i="13"/>
  <c r="T1148" i="13"/>
  <c r="U1148" i="13" s="1"/>
  <c r="S1148" i="13"/>
  <c r="V1148" i="13" s="1"/>
  <c r="R1148" i="13"/>
  <c r="Q1148" i="13"/>
  <c r="P1148" i="13"/>
  <c r="O1148" i="13"/>
  <c r="T572" i="13"/>
  <c r="U572" i="13" s="1"/>
  <c r="S572" i="13"/>
  <c r="V572" i="13" s="1"/>
  <c r="R572" i="13"/>
  <c r="Q572" i="13"/>
  <c r="P572" i="13"/>
  <c r="O572" i="13"/>
  <c r="T590" i="13"/>
  <c r="U590" i="13" s="1"/>
  <c r="S590" i="13"/>
  <c r="V590" i="13" s="1"/>
  <c r="R590" i="13"/>
  <c r="Q590" i="13"/>
  <c r="P590" i="13"/>
  <c r="O590" i="13"/>
  <c r="T331" i="13"/>
  <c r="U331" i="13" s="1"/>
  <c r="S331" i="13"/>
  <c r="V331" i="13" s="1"/>
  <c r="R331" i="13"/>
  <c r="Q331" i="13"/>
  <c r="P331" i="13"/>
  <c r="O331" i="13"/>
  <c r="T2429" i="13"/>
  <c r="U2429" i="13" s="1"/>
  <c r="S2429" i="13"/>
  <c r="V2429" i="13" s="1"/>
  <c r="R2429" i="13"/>
  <c r="Q2429" i="13"/>
  <c r="P2429" i="13"/>
  <c r="O2429" i="13"/>
  <c r="T535" i="13"/>
  <c r="U535" i="13" s="1"/>
  <c r="S535" i="13"/>
  <c r="V535" i="13" s="1"/>
  <c r="R535" i="13"/>
  <c r="Q535" i="13"/>
  <c r="P535" i="13"/>
  <c r="O535" i="13"/>
  <c r="T1804" i="13"/>
  <c r="U1804" i="13" s="1"/>
  <c r="S1804" i="13"/>
  <c r="V1804" i="13" s="1"/>
  <c r="R1804" i="13"/>
  <c r="Q1804" i="13"/>
  <c r="P1804" i="13"/>
  <c r="O1804" i="13"/>
  <c r="T1026" i="13"/>
  <c r="U1026" i="13" s="1"/>
  <c r="S1026" i="13"/>
  <c r="V1026" i="13" s="1"/>
  <c r="R1026" i="13"/>
  <c r="Q1026" i="13"/>
  <c r="P1026" i="13"/>
  <c r="O1026" i="13"/>
  <c r="T2554" i="13"/>
  <c r="U2554" i="13" s="1"/>
  <c r="S2554" i="13"/>
  <c r="V2554" i="13" s="1"/>
  <c r="R2554" i="13"/>
  <c r="Q2554" i="13"/>
  <c r="P2554" i="13"/>
  <c r="O2554" i="13"/>
  <c r="T689" i="13"/>
  <c r="U689" i="13" s="1"/>
  <c r="S689" i="13"/>
  <c r="V689" i="13" s="1"/>
  <c r="R689" i="13"/>
  <c r="Q689" i="13"/>
  <c r="P689" i="13"/>
  <c r="O689" i="13"/>
  <c r="T1561" i="13"/>
  <c r="U1561" i="13" s="1"/>
  <c r="S1561" i="13"/>
  <c r="V1561" i="13" s="1"/>
  <c r="R1561" i="13"/>
  <c r="Q1561" i="13"/>
  <c r="P1561" i="13"/>
  <c r="O1561" i="13"/>
  <c r="T1301" i="13"/>
  <c r="U1301" i="13" s="1"/>
  <c r="S1301" i="13"/>
  <c r="V1301" i="13" s="1"/>
  <c r="R1301" i="13"/>
  <c r="Q1301" i="13"/>
  <c r="P1301" i="13"/>
  <c r="O1301" i="13"/>
  <c r="T483" i="13"/>
  <c r="U483" i="13" s="1"/>
  <c r="S483" i="13"/>
  <c r="V483" i="13" s="1"/>
  <c r="R483" i="13"/>
  <c r="Q483" i="13"/>
  <c r="P483" i="13"/>
  <c r="O483" i="13"/>
  <c r="T160" i="13"/>
  <c r="U160" i="13" s="1"/>
  <c r="S160" i="13"/>
  <c r="V160" i="13" s="1"/>
  <c r="R160" i="13"/>
  <c r="Q160" i="13"/>
  <c r="P160" i="13"/>
  <c r="O160" i="13"/>
  <c r="T482" i="13"/>
  <c r="U482" i="13" s="1"/>
  <c r="S482" i="13"/>
  <c r="V482" i="13" s="1"/>
  <c r="R482" i="13"/>
  <c r="Q482" i="13"/>
  <c r="P482" i="13"/>
  <c r="O482" i="13"/>
  <c r="T534" i="13"/>
  <c r="U534" i="13" s="1"/>
  <c r="S534" i="13"/>
  <c r="V534" i="13" s="1"/>
  <c r="R534" i="13"/>
  <c r="Q534" i="13"/>
  <c r="P534" i="13"/>
  <c r="O534" i="13"/>
  <c r="T1300" i="13"/>
  <c r="U1300" i="13" s="1"/>
  <c r="S1300" i="13"/>
  <c r="V1300" i="13" s="1"/>
  <c r="R1300" i="13"/>
  <c r="Q1300" i="13"/>
  <c r="P1300" i="13"/>
  <c r="O1300" i="13"/>
  <c r="T262" i="13"/>
  <c r="U262" i="13" s="1"/>
  <c r="S262" i="13"/>
  <c r="V262" i="13" s="1"/>
  <c r="R262" i="13"/>
  <c r="Q262" i="13"/>
  <c r="P262" i="13"/>
  <c r="O262" i="13"/>
  <c r="T2298" i="13"/>
  <c r="U2298" i="13" s="1"/>
  <c r="S2298" i="13"/>
  <c r="V2298" i="13" s="1"/>
  <c r="R2298" i="13"/>
  <c r="Q2298" i="13"/>
  <c r="P2298" i="13"/>
  <c r="O2298" i="13"/>
  <c r="T112" i="13"/>
  <c r="U112" i="13" s="1"/>
  <c r="S112" i="13"/>
  <c r="V112" i="13" s="1"/>
  <c r="R112" i="13"/>
  <c r="Q112" i="13"/>
  <c r="P112" i="13"/>
  <c r="O112" i="13"/>
  <c r="T353" i="13"/>
  <c r="U353" i="13" s="1"/>
  <c r="S353" i="13"/>
  <c r="V353" i="13" s="1"/>
  <c r="R353" i="13"/>
  <c r="Q353" i="13"/>
  <c r="P353" i="13"/>
  <c r="O353" i="13"/>
  <c r="T1560" i="13"/>
  <c r="U1560" i="13" s="1"/>
  <c r="S1560" i="13"/>
  <c r="V1560" i="13" s="1"/>
  <c r="R1560" i="13"/>
  <c r="Q1560" i="13"/>
  <c r="P1560" i="13"/>
  <c r="O1560" i="13"/>
  <c r="T1925" i="13"/>
  <c r="U1925" i="13" s="1"/>
  <c r="S1925" i="13"/>
  <c r="V1925" i="13" s="1"/>
  <c r="R1925" i="13"/>
  <c r="Q1925" i="13"/>
  <c r="P1925" i="13"/>
  <c r="O1925" i="13"/>
  <c r="T688" i="13"/>
  <c r="U688" i="13" s="1"/>
  <c r="S688" i="13"/>
  <c r="V688" i="13" s="1"/>
  <c r="R688" i="13"/>
  <c r="Q688" i="13"/>
  <c r="P688" i="13"/>
  <c r="O688" i="13"/>
  <c r="T533" i="13"/>
  <c r="U533" i="13" s="1"/>
  <c r="S533" i="13"/>
  <c r="V533" i="13" s="1"/>
  <c r="R533" i="13"/>
  <c r="Q533" i="13"/>
  <c r="P533" i="13"/>
  <c r="O533" i="13"/>
  <c r="T837" i="13"/>
  <c r="U837" i="13" s="1"/>
  <c r="S837" i="13"/>
  <c r="V837" i="13" s="1"/>
  <c r="R837" i="13"/>
  <c r="Q837" i="13"/>
  <c r="P837" i="13"/>
  <c r="O837" i="13"/>
  <c r="T1962" i="13"/>
  <c r="U1962" i="13" s="1"/>
  <c r="S1962" i="13"/>
  <c r="V1962" i="13" s="1"/>
  <c r="R1962" i="13"/>
  <c r="Q1962" i="13"/>
  <c r="P1962" i="13"/>
  <c r="O1962" i="13"/>
  <c r="T1961" i="13"/>
  <c r="U1961" i="13" s="1"/>
  <c r="S1961" i="13"/>
  <c r="V1961" i="13" s="1"/>
  <c r="R1961" i="13"/>
  <c r="Q1961" i="13"/>
  <c r="P1961" i="13"/>
  <c r="O1961" i="13"/>
  <c r="T589" i="13"/>
  <c r="U589" i="13" s="1"/>
  <c r="S589" i="13"/>
  <c r="V589" i="13" s="1"/>
  <c r="R589" i="13"/>
  <c r="Q589" i="13"/>
  <c r="P589" i="13"/>
  <c r="O589" i="13"/>
  <c r="T1025" i="13"/>
  <c r="U1025" i="13" s="1"/>
  <c r="S1025" i="13"/>
  <c r="V1025" i="13" s="1"/>
  <c r="R1025" i="13"/>
  <c r="Q1025" i="13"/>
  <c r="P1025" i="13"/>
  <c r="O1025" i="13"/>
  <c r="T687" i="13"/>
  <c r="U687" i="13" s="1"/>
  <c r="S687" i="13"/>
  <c r="V687" i="13" s="1"/>
  <c r="R687" i="13"/>
  <c r="Q687" i="13"/>
  <c r="P687" i="13"/>
  <c r="O687" i="13"/>
  <c r="T3478" i="13"/>
  <c r="U3478" i="13" s="1"/>
  <c r="S3478" i="13"/>
  <c r="V3478" i="13" s="1"/>
  <c r="R3478" i="13"/>
  <c r="Q3478" i="13"/>
  <c r="P3478" i="13"/>
  <c r="O3478" i="13"/>
  <c r="T993" i="13"/>
  <c r="U993" i="13" s="1"/>
  <c r="S993" i="13"/>
  <c r="V993" i="13" s="1"/>
  <c r="R993" i="13"/>
  <c r="Q993" i="13"/>
  <c r="P993" i="13"/>
  <c r="O993" i="13"/>
  <c r="T1587" i="13"/>
  <c r="U1587" i="13" s="1"/>
  <c r="S1587" i="13"/>
  <c r="V1587" i="13" s="1"/>
  <c r="R1587" i="13"/>
  <c r="Q1587" i="13"/>
  <c r="P1587" i="13"/>
  <c r="O1587" i="13"/>
  <c r="T836" i="13"/>
  <c r="U836" i="13" s="1"/>
  <c r="S836" i="13"/>
  <c r="V836" i="13" s="1"/>
  <c r="R836" i="13"/>
  <c r="Q836" i="13"/>
  <c r="P836" i="13"/>
  <c r="O836" i="13"/>
  <c r="T3477" i="13"/>
  <c r="U3477" i="13" s="1"/>
  <c r="S3477" i="13"/>
  <c r="V3477" i="13" s="1"/>
  <c r="R3477" i="13"/>
  <c r="Q3477" i="13"/>
  <c r="P3477" i="13"/>
  <c r="O3477" i="13"/>
  <c r="T962" i="13"/>
  <c r="U962" i="13" s="1"/>
  <c r="S962" i="13"/>
  <c r="V962" i="13" s="1"/>
  <c r="R962" i="13"/>
  <c r="Q962" i="13"/>
  <c r="P962" i="13"/>
  <c r="O962" i="13"/>
  <c r="T1210" i="13"/>
  <c r="U1210" i="13" s="1"/>
  <c r="S1210" i="13"/>
  <c r="V1210" i="13" s="1"/>
  <c r="R1210" i="13"/>
  <c r="Q1210" i="13"/>
  <c r="P1210" i="13"/>
  <c r="O1210" i="13"/>
  <c r="T812" i="13"/>
  <c r="U812" i="13" s="1"/>
  <c r="S812" i="13"/>
  <c r="V812" i="13" s="1"/>
  <c r="R812" i="13"/>
  <c r="Q812" i="13"/>
  <c r="P812" i="13"/>
  <c r="O812" i="13"/>
  <c r="T3476" i="13"/>
  <c r="U3476" i="13" s="1"/>
  <c r="S3476" i="13"/>
  <c r="V3476" i="13" s="1"/>
  <c r="R3476" i="13"/>
  <c r="Q3476" i="13"/>
  <c r="P3476" i="13"/>
  <c r="O3476" i="13"/>
  <c r="T1672" i="13"/>
  <c r="U1672" i="13" s="1"/>
  <c r="S1672" i="13"/>
  <c r="V1672" i="13" s="1"/>
  <c r="R1672" i="13"/>
  <c r="Q1672" i="13"/>
  <c r="P1672" i="13"/>
  <c r="O1672" i="13"/>
  <c r="T2502" i="13"/>
  <c r="U2502" i="13" s="1"/>
  <c r="S2502" i="13"/>
  <c r="V2502" i="13" s="1"/>
  <c r="R2502" i="13"/>
  <c r="Q2502" i="13"/>
  <c r="P2502" i="13"/>
  <c r="O2502" i="13"/>
  <c r="T2553" i="13"/>
  <c r="U2553" i="13" s="1"/>
  <c r="S2553" i="13"/>
  <c r="V2553" i="13" s="1"/>
  <c r="R2553" i="13"/>
  <c r="Q2553" i="13"/>
  <c r="P2553" i="13"/>
  <c r="O2553" i="13"/>
  <c r="T1299" i="13"/>
  <c r="U1299" i="13" s="1"/>
  <c r="S1299" i="13"/>
  <c r="V1299" i="13" s="1"/>
  <c r="R1299" i="13"/>
  <c r="Q1299" i="13"/>
  <c r="P1299" i="13"/>
  <c r="O1299" i="13"/>
  <c r="T1171" i="13"/>
  <c r="U1171" i="13" s="1"/>
  <c r="S1171" i="13"/>
  <c r="V1171" i="13" s="1"/>
  <c r="R1171" i="13"/>
  <c r="Q1171" i="13"/>
  <c r="P1171" i="13"/>
  <c r="O1171" i="13"/>
  <c r="T686" i="13"/>
  <c r="U686" i="13" s="1"/>
  <c r="S686" i="13"/>
  <c r="V686" i="13" s="1"/>
  <c r="R686" i="13"/>
  <c r="Q686" i="13"/>
  <c r="P686" i="13"/>
  <c r="O686" i="13"/>
  <c r="T1298" i="13"/>
  <c r="U1298" i="13" s="1"/>
  <c r="S1298" i="13"/>
  <c r="V1298" i="13" s="1"/>
  <c r="R1298" i="13"/>
  <c r="Q1298" i="13"/>
  <c r="P1298" i="13"/>
  <c r="O1298" i="13"/>
  <c r="T134" i="13"/>
  <c r="U134" i="13" s="1"/>
  <c r="S134" i="13"/>
  <c r="V134" i="13" s="1"/>
  <c r="R134" i="13"/>
  <c r="Q134" i="13"/>
  <c r="P134" i="13"/>
  <c r="O134" i="13"/>
  <c r="T835" i="13"/>
  <c r="U835" i="13" s="1"/>
  <c r="S835" i="13"/>
  <c r="V835" i="13" s="1"/>
  <c r="R835" i="13"/>
  <c r="Q835" i="13"/>
  <c r="P835" i="13"/>
  <c r="O835" i="13"/>
  <c r="T685" i="13"/>
  <c r="U685" i="13" s="1"/>
  <c r="S685" i="13"/>
  <c r="V685" i="13" s="1"/>
  <c r="R685" i="13"/>
  <c r="Q685" i="13"/>
  <c r="P685" i="13"/>
  <c r="O685" i="13"/>
  <c r="T352" i="13"/>
  <c r="U352" i="13" s="1"/>
  <c r="S352" i="13"/>
  <c r="V352" i="13" s="1"/>
  <c r="R352" i="13"/>
  <c r="Q352" i="13"/>
  <c r="P352" i="13"/>
  <c r="O352" i="13"/>
  <c r="T1960" i="13"/>
  <c r="U1960" i="13" s="1"/>
  <c r="S1960" i="13"/>
  <c r="V1960" i="13" s="1"/>
  <c r="R1960" i="13"/>
  <c r="Q1960" i="13"/>
  <c r="P1960" i="13"/>
  <c r="O1960" i="13"/>
  <c r="T675" i="13"/>
  <c r="U675" i="13" s="1"/>
  <c r="S675" i="13"/>
  <c r="V675" i="13" s="1"/>
  <c r="R675" i="13"/>
  <c r="Q675" i="13"/>
  <c r="P675" i="13"/>
  <c r="O675" i="13"/>
  <c r="T261" i="13"/>
  <c r="U261" i="13" s="1"/>
  <c r="S261" i="13"/>
  <c r="V261" i="13" s="1"/>
  <c r="R261" i="13"/>
  <c r="Q261" i="13"/>
  <c r="P261" i="13"/>
  <c r="O261" i="13"/>
  <c r="T1959" i="13"/>
  <c r="U1959" i="13" s="1"/>
  <c r="S1959" i="13"/>
  <c r="V1959" i="13" s="1"/>
  <c r="R1959" i="13"/>
  <c r="Q1959" i="13"/>
  <c r="P1959" i="13"/>
  <c r="O1959" i="13"/>
  <c r="T2247" i="13"/>
  <c r="U2247" i="13" s="1"/>
  <c r="S2247" i="13"/>
  <c r="V2247" i="13" s="1"/>
  <c r="R2247" i="13"/>
  <c r="Q2247" i="13"/>
  <c r="P2247" i="13"/>
  <c r="O2247" i="13"/>
  <c r="T1024" i="13"/>
  <c r="U1024" i="13" s="1"/>
  <c r="S1024" i="13"/>
  <c r="V1024" i="13" s="1"/>
  <c r="R1024" i="13"/>
  <c r="Q1024" i="13"/>
  <c r="P1024" i="13"/>
  <c r="O1024" i="13"/>
  <c r="T351" i="13"/>
  <c r="U351" i="13" s="1"/>
  <c r="S351" i="13"/>
  <c r="V351" i="13" s="1"/>
  <c r="R351" i="13"/>
  <c r="Q351" i="13"/>
  <c r="P351" i="13"/>
  <c r="O351" i="13"/>
  <c r="T1023" i="13"/>
  <c r="U1023" i="13" s="1"/>
  <c r="S1023" i="13"/>
  <c r="V1023" i="13" s="1"/>
  <c r="R1023" i="13"/>
  <c r="Q1023" i="13"/>
  <c r="P1023" i="13"/>
  <c r="O1023" i="13"/>
  <c r="T1022" i="13"/>
  <c r="U1022" i="13" s="1"/>
  <c r="S1022" i="13"/>
  <c r="V1022" i="13" s="1"/>
  <c r="R1022" i="13"/>
  <c r="Q1022" i="13"/>
  <c r="P1022" i="13"/>
  <c r="O1022" i="13"/>
  <c r="T1155" i="13"/>
  <c r="U1155" i="13" s="1"/>
  <c r="S1155" i="13"/>
  <c r="V1155" i="13" s="1"/>
  <c r="R1155" i="13"/>
  <c r="Q1155" i="13"/>
  <c r="P1155" i="13"/>
  <c r="O1155" i="13"/>
  <c r="T481" i="13"/>
  <c r="U481" i="13" s="1"/>
  <c r="S481" i="13"/>
  <c r="V481" i="13" s="1"/>
  <c r="R481" i="13"/>
  <c r="Q481" i="13"/>
  <c r="P481" i="13"/>
  <c r="O481" i="13"/>
  <c r="T961" i="13"/>
  <c r="U961" i="13" s="1"/>
  <c r="S961" i="13"/>
  <c r="V961" i="13" s="1"/>
  <c r="R961" i="13"/>
  <c r="Q961" i="13"/>
  <c r="P961" i="13"/>
  <c r="O961" i="13"/>
  <c r="T461" i="13"/>
  <c r="U461" i="13" s="1"/>
  <c r="S461" i="13"/>
  <c r="V461" i="13" s="1"/>
  <c r="R461" i="13"/>
  <c r="Q461" i="13"/>
  <c r="P461" i="13"/>
  <c r="O461" i="13"/>
  <c r="T1890" i="13"/>
  <c r="U1890" i="13" s="1"/>
  <c r="S1890" i="13"/>
  <c r="V1890" i="13" s="1"/>
  <c r="R1890" i="13"/>
  <c r="Q1890" i="13"/>
  <c r="P1890" i="13"/>
  <c r="O1890" i="13"/>
  <c r="T260" i="13"/>
  <c r="U260" i="13" s="1"/>
  <c r="S260" i="13"/>
  <c r="V260" i="13" s="1"/>
  <c r="R260" i="13"/>
  <c r="Q260" i="13"/>
  <c r="P260" i="13"/>
  <c r="O260" i="13"/>
  <c r="T992" i="13"/>
  <c r="U992" i="13" s="1"/>
  <c r="S992" i="13"/>
  <c r="V992" i="13" s="1"/>
  <c r="R992" i="13"/>
  <c r="Q992" i="13"/>
  <c r="P992" i="13"/>
  <c r="O992" i="13"/>
  <c r="T668" i="13"/>
  <c r="U668" i="13" s="1"/>
  <c r="S668" i="13"/>
  <c r="V668" i="13" s="1"/>
  <c r="R668" i="13"/>
  <c r="Q668" i="13"/>
  <c r="P668" i="13"/>
  <c r="O668" i="13"/>
  <c r="T294" i="13"/>
  <c r="U294" i="13" s="1"/>
  <c r="S294" i="13"/>
  <c r="V294" i="13" s="1"/>
  <c r="R294" i="13"/>
  <c r="Q294" i="13"/>
  <c r="P294" i="13"/>
  <c r="O294" i="13"/>
  <c r="T2297" i="13"/>
  <c r="U2297" i="13" s="1"/>
  <c r="S2297" i="13"/>
  <c r="V2297" i="13" s="1"/>
  <c r="R2297" i="13"/>
  <c r="Q2297" i="13"/>
  <c r="P2297" i="13"/>
  <c r="O2297" i="13"/>
  <c r="T834" i="13"/>
  <c r="U834" i="13" s="1"/>
  <c r="S834" i="13"/>
  <c r="V834" i="13" s="1"/>
  <c r="R834" i="13"/>
  <c r="Q834" i="13"/>
  <c r="P834" i="13"/>
  <c r="O834" i="13"/>
  <c r="T2296" i="13"/>
  <c r="U2296" i="13" s="1"/>
  <c r="S2296" i="13"/>
  <c r="V2296" i="13" s="1"/>
  <c r="R2296" i="13"/>
  <c r="Q2296" i="13"/>
  <c r="P2296" i="13"/>
  <c r="O2296" i="13"/>
  <c r="T1958" i="13"/>
  <c r="U1958" i="13" s="1"/>
  <c r="S1958" i="13"/>
  <c r="V1958" i="13" s="1"/>
  <c r="R1958" i="13"/>
  <c r="Q1958" i="13"/>
  <c r="P1958" i="13"/>
  <c r="O1958" i="13"/>
  <c r="T2552" i="13"/>
  <c r="U2552" i="13" s="1"/>
  <c r="S2552" i="13"/>
  <c r="V2552" i="13" s="1"/>
  <c r="R2552" i="13"/>
  <c r="Q2552" i="13"/>
  <c r="P2552" i="13"/>
  <c r="O2552" i="13"/>
  <c r="T588" i="13"/>
  <c r="U588" i="13" s="1"/>
  <c r="S588" i="13"/>
  <c r="V588" i="13" s="1"/>
  <c r="R588" i="13"/>
  <c r="Q588" i="13"/>
  <c r="P588" i="13"/>
  <c r="O588" i="13"/>
  <c r="T2943" i="13"/>
  <c r="U2943" i="13" s="1"/>
  <c r="S2943" i="13"/>
  <c r="V2943" i="13" s="1"/>
  <c r="R2943" i="13"/>
  <c r="Q2943" i="13"/>
  <c r="P2943" i="13"/>
  <c r="O2943" i="13"/>
  <c r="T159" i="13"/>
  <c r="U159" i="13" s="1"/>
  <c r="S159" i="13"/>
  <c r="V159" i="13" s="1"/>
  <c r="R159" i="13"/>
  <c r="Q159" i="13"/>
  <c r="P159" i="13"/>
  <c r="O159" i="13"/>
  <c r="T1957" i="13"/>
  <c r="U1957" i="13" s="1"/>
  <c r="S1957" i="13"/>
  <c r="V1957" i="13" s="1"/>
  <c r="R1957" i="13"/>
  <c r="Q1957" i="13"/>
  <c r="P1957" i="13"/>
  <c r="O1957" i="13"/>
  <c r="T1511" i="13"/>
  <c r="U1511" i="13" s="1"/>
  <c r="S1511" i="13"/>
  <c r="V1511" i="13" s="1"/>
  <c r="R1511" i="13"/>
  <c r="Q1511" i="13"/>
  <c r="P1511" i="13"/>
  <c r="O1511" i="13"/>
  <c r="T3475" i="13"/>
  <c r="U3475" i="13" s="1"/>
  <c r="S3475" i="13"/>
  <c r="V3475" i="13" s="1"/>
  <c r="R3475" i="13"/>
  <c r="Q3475" i="13"/>
  <c r="P3475" i="13"/>
  <c r="O3475" i="13"/>
  <c r="T1956" i="13"/>
  <c r="U1956" i="13" s="1"/>
  <c r="S1956" i="13"/>
  <c r="V1956" i="13" s="1"/>
  <c r="R1956" i="13"/>
  <c r="Q1956" i="13"/>
  <c r="P1956" i="13"/>
  <c r="O1956" i="13"/>
  <c r="T1955" i="13"/>
  <c r="U1955" i="13" s="1"/>
  <c r="S1955" i="13"/>
  <c r="V1955" i="13" s="1"/>
  <c r="R1955" i="13"/>
  <c r="Q1955" i="13"/>
  <c r="P1955" i="13"/>
  <c r="O1955" i="13"/>
  <c r="T684" i="13"/>
  <c r="U684" i="13" s="1"/>
  <c r="S684" i="13"/>
  <c r="V684" i="13" s="1"/>
  <c r="R684" i="13"/>
  <c r="Q684" i="13"/>
  <c r="P684" i="13"/>
  <c r="O684" i="13"/>
  <c r="T2786" i="13"/>
  <c r="U2786" i="13" s="1"/>
  <c r="S2786" i="13"/>
  <c r="V2786" i="13" s="1"/>
  <c r="R2786" i="13"/>
  <c r="Q2786" i="13"/>
  <c r="P2786" i="13"/>
  <c r="O2786" i="13"/>
  <c r="T833" i="13"/>
  <c r="U833" i="13" s="1"/>
  <c r="S833" i="13"/>
  <c r="V833" i="13" s="1"/>
  <c r="R833" i="13"/>
  <c r="Q833" i="13"/>
  <c r="P833" i="13"/>
  <c r="O833" i="13"/>
  <c r="T1297" i="13"/>
  <c r="U1297" i="13" s="1"/>
  <c r="S1297" i="13"/>
  <c r="V1297" i="13" s="1"/>
  <c r="R1297" i="13"/>
  <c r="Q1297" i="13"/>
  <c r="P1297" i="13"/>
  <c r="O1297" i="13"/>
  <c r="T259" i="13"/>
  <c r="U259" i="13" s="1"/>
  <c r="S259" i="13"/>
  <c r="V259" i="13" s="1"/>
  <c r="R259" i="13"/>
  <c r="Q259" i="13"/>
  <c r="P259" i="13"/>
  <c r="O259" i="13"/>
  <c r="T587" i="13"/>
  <c r="U587" i="13" s="1"/>
  <c r="S587" i="13"/>
  <c r="V587" i="13" s="1"/>
  <c r="R587" i="13"/>
  <c r="Q587" i="13"/>
  <c r="P587" i="13"/>
  <c r="O587" i="13"/>
  <c r="T532" i="13"/>
  <c r="U532" i="13" s="1"/>
  <c r="S532" i="13"/>
  <c r="V532" i="13" s="1"/>
  <c r="R532" i="13"/>
  <c r="Q532" i="13"/>
  <c r="P532" i="13"/>
  <c r="O532" i="13"/>
  <c r="T1170" i="13"/>
  <c r="U1170" i="13" s="1"/>
  <c r="S1170" i="13"/>
  <c r="V1170" i="13" s="1"/>
  <c r="R1170" i="13"/>
  <c r="Q1170" i="13"/>
  <c r="P1170" i="13"/>
  <c r="O1170" i="13"/>
  <c r="T1586" i="13"/>
  <c r="U1586" i="13" s="1"/>
  <c r="S1586" i="13"/>
  <c r="V1586" i="13" s="1"/>
  <c r="R1586" i="13"/>
  <c r="Q1586" i="13"/>
  <c r="P1586" i="13"/>
  <c r="O1586" i="13"/>
  <c r="T797" i="13"/>
  <c r="U797" i="13" s="1"/>
  <c r="S797" i="13"/>
  <c r="V797" i="13" s="1"/>
  <c r="R797" i="13"/>
  <c r="Q797" i="13"/>
  <c r="P797" i="13"/>
  <c r="O797" i="13"/>
  <c r="T3245" i="13"/>
  <c r="U3245" i="13" s="1"/>
  <c r="S3245" i="13"/>
  <c r="V3245" i="13" s="1"/>
  <c r="R3245" i="13"/>
  <c r="Q3245" i="13"/>
  <c r="P3245" i="13"/>
  <c r="O3245" i="13"/>
  <c r="T1954" i="13"/>
  <c r="U1954" i="13" s="1"/>
  <c r="S1954" i="13"/>
  <c r="V1954" i="13" s="1"/>
  <c r="R1954" i="13"/>
  <c r="Q1954" i="13"/>
  <c r="P1954" i="13"/>
  <c r="O1954" i="13"/>
  <c r="T2428" i="13"/>
  <c r="U2428" i="13" s="1"/>
  <c r="S2428" i="13"/>
  <c r="V2428" i="13" s="1"/>
  <c r="R2428" i="13"/>
  <c r="Q2428" i="13"/>
  <c r="P2428" i="13"/>
  <c r="O2428" i="13"/>
  <c r="T586" i="13"/>
  <c r="U586" i="13" s="1"/>
  <c r="S586" i="13"/>
  <c r="V586" i="13" s="1"/>
  <c r="R586" i="13"/>
  <c r="Q586" i="13"/>
  <c r="P586" i="13"/>
  <c r="O586" i="13"/>
  <c r="T1296" i="13"/>
  <c r="U1296" i="13" s="1"/>
  <c r="S1296" i="13"/>
  <c r="V1296" i="13" s="1"/>
  <c r="R1296" i="13"/>
  <c r="Q1296" i="13"/>
  <c r="P1296" i="13"/>
  <c r="O1296" i="13"/>
  <c r="T239" i="13"/>
  <c r="U239" i="13" s="1"/>
  <c r="S239" i="13"/>
  <c r="V239" i="13" s="1"/>
  <c r="R239" i="13"/>
  <c r="Q239" i="13"/>
  <c r="P239" i="13"/>
  <c r="O239" i="13"/>
  <c r="T1953" i="13"/>
  <c r="U1953" i="13" s="1"/>
  <c r="S1953" i="13"/>
  <c r="V1953" i="13" s="1"/>
  <c r="R1953" i="13"/>
  <c r="Q1953" i="13"/>
  <c r="P1953" i="13"/>
  <c r="O1953" i="13"/>
  <c r="T1952" i="13"/>
  <c r="U1952" i="13" s="1"/>
  <c r="S1952" i="13"/>
  <c r="V1952" i="13" s="1"/>
  <c r="R1952" i="13"/>
  <c r="Q1952" i="13"/>
  <c r="P1952" i="13"/>
  <c r="O1952" i="13"/>
  <c r="T1951" i="13"/>
  <c r="U1951" i="13" s="1"/>
  <c r="S1951" i="13"/>
  <c r="V1951" i="13" s="1"/>
  <c r="R1951" i="13"/>
  <c r="Q1951" i="13"/>
  <c r="P1951" i="13"/>
  <c r="O1951" i="13"/>
  <c r="T2427" i="13"/>
  <c r="U2427" i="13" s="1"/>
  <c r="S2427" i="13"/>
  <c r="V2427" i="13" s="1"/>
  <c r="R2427" i="13"/>
  <c r="Q2427" i="13"/>
  <c r="P2427" i="13"/>
  <c r="O2427" i="13"/>
  <c r="T683" i="13"/>
  <c r="U683" i="13" s="1"/>
  <c r="S683" i="13"/>
  <c r="V683" i="13" s="1"/>
  <c r="R683" i="13"/>
  <c r="Q683" i="13"/>
  <c r="P683" i="13"/>
  <c r="O683" i="13"/>
  <c r="T1169" i="13"/>
  <c r="U1169" i="13" s="1"/>
  <c r="S1169" i="13"/>
  <c r="V1169" i="13" s="1"/>
  <c r="R1169" i="13"/>
  <c r="Q1169" i="13"/>
  <c r="P1169" i="13"/>
  <c r="O1169" i="13"/>
  <c r="T528" i="13"/>
  <c r="U528" i="13" s="1"/>
  <c r="S528" i="13"/>
  <c r="V528" i="13" s="1"/>
  <c r="R528" i="13"/>
  <c r="Q528" i="13"/>
  <c r="P528" i="13"/>
  <c r="O528" i="13"/>
  <c r="T1021" i="13"/>
  <c r="U1021" i="13" s="1"/>
  <c r="S1021" i="13"/>
  <c r="V1021" i="13" s="1"/>
  <c r="R1021" i="13"/>
  <c r="Q1021" i="13"/>
  <c r="P1021" i="13"/>
  <c r="O1021" i="13"/>
  <c r="T3474" i="13"/>
  <c r="U3474" i="13" s="1"/>
  <c r="S3474" i="13"/>
  <c r="V3474" i="13" s="1"/>
  <c r="R3474" i="13"/>
  <c r="Q3474" i="13"/>
  <c r="P3474" i="13"/>
  <c r="O3474" i="13"/>
  <c r="T674" i="13"/>
  <c r="U674" i="13" s="1"/>
  <c r="S674" i="13"/>
  <c r="V674" i="13" s="1"/>
  <c r="R674" i="13"/>
  <c r="Q674" i="13"/>
  <c r="P674" i="13"/>
  <c r="O674" i="13"/>
  <c r="T1020" i="13"/>
  <c r="U1020" i="13" s="1"/>
  <c r="S1020" i="13"/>
  <c r="V1020" i="13" s="1"/>
  <c r="R1020" i="13"/>
  <c r="Q1020" i="13"/>
  <c r="P1020" i="13"/>
  <c r="O1020" i="13"/>
  <c r="T111" i="13"/>
  <c r="U111" i="13" s="1"/>
  <c r="S111" i="13"/>
  <c r="V111" i="13" s="1"/>
  <c r="R111" i="13"/>
  <c r="Q111" i="13"/>
  <c r="P111" i="13"/>
  <c r="O111" i="13"/>
  <c r="T1295" i="13"/>
  <c r="U1295" i="13" s="1"/>
  <c r="S1295" i="13"/>
  <c r="V1295" i="13" s="1"/>
  <c r="R1295" i="13"/>
  <c r="Q1295" i="13"/>
  <c r="P1295" i="13"/>
  <c r="O1295" i="13"/>
  <c r="T3473" i="13"/>
  <c r="U3473" i="13" s="1"/>
  <c r="S3473" i="13"/>
  <c r="V3473" i="13" s="1"/>
  <c r="R3473" i="13"/>
  <c r="Q3473" i="13"/>
  <c r="P3473" i="13"/>
  <c r="O3473" i="13"/>
  <c r="T56" i="13"/>
  <c r="U56" i="13" s="1"/>
  <c r="S56" i="13"/>
  <c r="V56" i="13" s="1"/>
  <c r="R56" i="13"/>
  <c r="Q56" i="13"/>
  <c r="P56" i="13"/>
  <c r="O56" i="13"/>
  <c r="T2295" i="13"/>
  <c r="U2295" i="13" s="1"/>
  <c r="S2295" i="13"/>
  <c r="V2295" i="13" s="1"/>
  <c r="R2295" i="13"/>
  <c r="Q2295" i="13"/>
  <c r="P2295" i="13"/>
  <c r="O2295" i="13"/>
  <c r="T16" i="13"/>
  <c r="U16" i="13" s="1"/>
  <c r="S16" i="13"/>
  <c r="V16" i="13" s="1"/>
  <c r="R16" i="13"/>
  <c r="Q16" i="13"/>
  <c r="P16" i="13"/>
  <c r="O16" i="13"/>
  <c r="T1019" i="13"/>
  <c r="U1019" i="13" s="1"/>
  <c r="S1019" i="13"/>
  <c r="V1019" i="13" s="1"/>
  <c r="R1019" i="13"/>
  <c r="Q1019" i="13"/>
  <c r="P1019" i="13"/>
  <c r="O1019" i="13"/>
  <c r="T2551" i="13"/>
  <c r="U2551" i="13" s="1"/>
  <c r="S2551" i="13"/>
  <c r="V2551" i="13" s="1"/>
  <c r="R2551" i="13"/>
  <c r="Q2551" i="13"/>
  <c r="P2551" i="13"/>
  <c r="O2551" i="13"/>
  <c r="T1585" i="13"/>
  <c r="U1585" i="13" s="1"/>
  <c r="S1585" i="13"/>
  <c r="V1585" i="13" s="1"/>
  <c r="R1585" i="13"/>
  <c r="Q1585" i="13"/>
  <c r="P1585" i="13"/>
  <c r="O1585" i="13"/>
  <c r="T659" i="13"/>
  <c r="U659" i="13" s="1"/>
  <c r="S659" i="13"/>
  <c r="V659" i="13" s="1"/>
  <c r="R659" i="13"/>
  <c r="Q659" i="13"/>
  <c r="P659" i="13"/>
  <c r="O659" i="13"/>
  <c r="T655" i="13"/>
  <c r="U655" i="13" s="1"/>
  <c r="S655" i="13"/>
  <c r="V655" i="13" s="1"/>
  <c r="R655" i="13"/>
  <c r="Q655" i="13"/>
  <c r="P655" i="13"/>
  <c r="O655" i="13"/>
  <c r="T4050" i="13"/>
  <c r="U4050" i="13" s="1"/>
  <c r="S4050" i="13"/>
  <c r="V4050" i="13" s="1"/>
  <c r="R4050" i="13"/>
  <c r="Q4050" i="13"/>
  <c r="P4050" i="13"/>
  <c r="O4050" i="13"/>
  <c r="T7" i="13"/>
  <c r="U7" i="13" s="1"/>
  <c r="S7" i="13"/>
  <c r="V7" i="13" s="1"/>
  <c r="R7" i="13"/>
  <c r="Q7" i="13"/>
  <c r="P7" i="13"/>
  <c r="O7" i="13"/>
  <c r="T15" i="13"/>
  <c r="U15" i="13" s="1"/>
  <c r="S15" i="13"/>
  <c r="V15" i="13" s="1"/>
  <c r="R15" i="13"/>
  <c r="Q15" i="13"/>
  <c r="P15" i="13"/>
  <c r="O15" i="13"/>
  <c r="T3472" i="13"/>
  <c r="U3472" i="13" s="1"/>
  <c r="S3472" i="13"/>
  <c r="V3472" i="13" s="1"/>
  <c r="R3472" i="13"/>
  <c r="Q3472" i="13"/>
  <c r="P3472" i="13"/>
  <c r="O3472" i="13"/>
  <c r="T350" i="13"/>
  <c r="U350" i="13" s="1"/>
  <c r="S350" i="13"/>
  <c r="V350" i="13" s="1"/>
  <c r="R350" i="13"/>
  <c r="Q350" i="13"/>
  <c r="P350" i="13"/>
  <c r="O350" i="13"/>
  <c r="T349" i="13"/>
  <c r="U349" i="13" s="1"/>
  <c r="S349" i="13"/>
  <c r="V349" i="13" s="1"/>
  <c r="R349" i="13"/>
  <c r="Q349" i="13"/>
  <c r="P349" i="13"/>
  <c r="O349" i="13"/>
  <c r="T348" i="13"/>
  <c r="U348" i="13" s="1"/>
  <c r="S348" i="13"/>
  <c r="V348" i="13" s="1"/>
  <c r="R348" i="13"/>
  <c r="Q348" i="13"/>
  <c r="P348" i="13"/>
  <c r="O348" i="13"/>
  <c r="T1950" i="13"/>
  <c r="U1950" i="13" s="1"/>
  <c r="S1950" i="13"/>
  <c r="V1950" i="13" s="1"/>
  <c r="R1950" i="13"/>
  <c r="Q1950" i="13"/>
  <c r="P1950" i="13"/>
  <c r="O1950" i="13"/>
  <c r="T158" i="13"/>
  <c r="U158" i="13" s="1"/>
  <c r="S158" i="13"/>
  <c r="V158" i="13" s="1"/>
  <c r="R158" i="13"/>
  <c r="Q158" i="13"/>
  <c r="P158" i="13"/>
  <c r="O158" i="13"/>
  <c r="T347" i="13"/>
  <c r="U347" i="13" s="1"/>
  <c r="S347" i="13"/>
  <c r="V347" i="13" s="1"/>
  <c r="R347" i="13"/>
  <c r="Q347" i="13"/>
  <c r="P347" i="13"/>
  <c r="O347" i="13"/>
  <c r="T2275" i="13"/>
  <c r="U2275" i="13" s="1"/>
  <c r="S2275" i="13"/>
  <c r="V2275" i="13" s="1"/>
  <c r="R2275" i="13"/>
  <c r="Q2275" i="13"/>
  <c r="P2275" i="13"/>
  <c r="O2275" i="13"/>
  <c r="T1190" i="13"/>
  <c r="U1190" i="13" s="1"/>
  <c r="S1190" i="13"/>
  <c r="V1190" i="13" s="1"/>
  <c r="R1190" i="13"/>
  <c r="Q1190" i="13"/>
  <c r="P1190" i="13"/>
  <c r="O1190" i="13"/>
  <c r="T346" i="13"/>
  <c r="U346" i="13" s="1"/>
  <c r="S346" i="13"/>
  <c r="V346" i="13" s="1"/>
  <c r="R346" i="13"/>
  <c r="Q346" i="13"/>
  <c r="P346" i="13"/>
  <c r="O346" i="13"/>
  <c r="T1793" i="13"/>
  <c r="U1793" i="13" s="1"/>
  <c r="S1793" i="13"/>
  <c r="V1793" i="13" s="1"/>
  <c r="R1793" i="13"/>
  <c r="Q1793" i="13"/>
  <c r="P1793" i="13"/>
  <c r="O1793" i="13"/>
  <c r="T1949" i="13"/>
  <c r="U1949" i="13" s="1"/>
  <c r="S1949" i="13"/>
  <c r="V1949" i="13" s="1"/>
  <c r="R1949" i="13"/>
  <c r="Q1949" i="13"/>
  <c r="P1949" i="13"/>
  <c r="O1949" i="13"/>
  <c r="T1209" i="13"/>
  <c r="U1209" i="13" s="1"/>
  <c r="S1209" i="13"/>
  <c r="V1209" i="13" s="1"/>
  <c r="R1209" i="13"/>
  <c r="Q1209" i="13"/>
  <c r="P1209" i="13"/>
  <c r="O1209" i="13"/>
  <c r="T682" i="13"/>
  <c r="U682" i="13" s="1"/>
  <c r="S682" i="13"/>
  <c r="V682" i="13" s="1"/>
  <c r="R682" i="13"/>
  <c r="Q682" i="13"/>
  <c r="P682" i="13"/>
  <c r="O682" i="13"/>
  <c r="T345" i="13"/>
  <c r="U345" i="13" s="1"/>
  <c r="S345" i="13"/>
  <c r="V345" i="13" s="1"/>
  <c r="R345" i="13"/>
  <c r="Q345" i="13"/>
  <c r="P345" i="13"/>
  <c r="O345" i="13"/>
  <c r="T1154" i="13"/>
  <c r="U1154" i="13" s="1"/>
  <c r="S1154" i="13"/>
  <c r="V1154" i="13" s="1"/>
  <c r="R1154" i="13"/>
  <c r="Q1154" i="13"/>
  <c r="P1154" i="13"/>
  <c r="O1154" i="13"/>
  <c r="T1186" i="13"/>
  <c r="U1186" i="13" s="1"/>
  <c r="S1186" i="13"/>
  <c r="V1186" i="13" s="1"/>
  <c r="R1186" i="13"/>
  <c r="Q1186" i="13"/>
  <c r="P1186" i="13"/>
  <c r="O1186" i="13"/>
  <c r="T1584" i="13"/>
  <c r="U1584" i="13" s="1"/>
  <c r="S1584" i="13"/>
  <c r="V1584" i="13" s="1"/>
  <c r="R1584" i="13"/>
  <c r="Q1584" i="13"/>
  <c r="P1584" i="13"/>
  <c r="O1584" i="13"/>
  <c r="T59" i="13"/>
  <c r="U59" i="13" s="1"/>
  <c r="S59" i="13"/>
  <c r="V59" i="13" s="1"/>
  <c r="R59" i="13"/>
  <c r="Q59" i="13"/>
  <c r="P59" i="13"/>
  <c r="O59" i="13"/>
  <c r="T2785" i="13"/>
  <c r="U2785" i="13" s="1"/>
  <c r="S2785" i="13"/>
  <c r="V2785" i="13" s="1"/>
  <c r="R2785" i="13"/>
  <c r="Q2785" i="13"/>
  <c r="P2785" i="13"/>
  <c r="O2785" i="13"/>
  <c r="T1803" i="13"/>
  <c r="U1803" i="13" s="1"/>
  <c r="S1803" i="13"/>
  <c r="V1803" i="13" s="1"/>
  <c r="R1803" i="13"/>
  <c r="Q1803" i="13"/>
  <c r="P1803" i="13"/>
  <c r="O1803" i="13"/>
  <c r="T3766" i="13"/>
  <c r="U3766" i="13" s="1"/>
  <c r="S3766" i="13"/>
  <c r="V3766" i="13" s="1"/>
  <c r="R3766" i="13"/>
  <c r="Q3766" i="13"/>
  <c r="P3766" i="13"/>
  <c r="O3766" i="13"/>
  <c r="T1802" i="13"/>
  <c r="U1802" i="13" s="1"/>
  <c r="S1802" i="13"/>
  <c r="V1802" i="13" s="1"/>
  <c r="R1802" i="13"/>
  <c r="Q1802" i="13"/>
  <c r="P1802" i="13"/>
  <c r="O1802" i="13"/>
  <c r="T1294" i="13"/>
  <c r="U1294" i="13" s="1"/>
  <c r="S1294" i="13"/>
  <c r="V1294" i="13" s="1"/>
  <c r="R1294" i="13"/>
  <c r="Q1294" i="13"/>
  <c r="P1294" i="13"/>
  <c r="O1294" i="13"/>
  <c r="T681" i="13"/>
  <c r="U681" i="13" s="1"/>
  <c r="S681" i="13"/>
  <c r="V681" i="13" s="1"/>
  <c r="R681" i="13"/>
  <c r="Q681" i="13"/>
  <c r="P681" i="13"/>
  <c r="O681" i="13"/>
  <c r="T2784" i="13"/>
  <c r="U2784" i="13" s="1"/>
  <c r="S2784" i="13"/>
  <c r="V2784" i="13" s="1"/>
  <c r="R2784" i="13"/>
  <c r="Q2784" i="13"/>
  <c r="P2784" i="13"/>
  <c r="O2784" i="13"/>
  <c r="T2426" i="13"/>
  <c r="U2426" i="13" s="1"/>
  <c r="S2426" i="13"/>
  <c r="V2426" i="13" s="1"/>
  <c r="R2426" i="13"/>
  <c r="Q2426" i="13"/>
  <c r="P2426" i="13"/>
  <c r="O2426" i="13"/>
  <c r="T13" i="13"/>
  <c r="U13" i="13" s="1"/>
  <c r="S13" i="13"/>
  <c r="V13" i="13" s="1"/>
  <c r="R13" i="13"/>
  <c r="Q13" i="13"/>
  <c r="P13" i="13"/>
  <c r="O13" i="13"/>
  <c r="T2783" i="13"/>
  <c r="U2783" i="13" s="1"/>
  <c r="S2783" i="13"/>
  <c r="V2783" i="13" s="1"/>
  <c r="R2783" i="13"/>
  <c r="Q2783" i="13"/>
  <c r="P2783" i="13"/>
  <c r="O2783" i="13"/>
  <c r="T3471" i="13"/>
  <c r="U3471" i="13" s="1"/>
  <c r="S3471" i="13"/>
  <c r="V3471" i="13" s="1"/>
  <c r="R3471" i="13"/>
  <c r="Q3471" i="13"/>
  <c r="P3471" i="13"/>
  <c r="O3471" i="13"/>
  <c r="T21" i="13"/>
  <c r="U21" i="13" s="1"/>
  <c r="S21" i="13"/>
  <c r="V21" i="13" s="1"/>
  <c r="R21" i="13"/>
  <c r="Q21" i="13"/>
  <c r="P21" i="13"/>
  <c r="O21" i="13"/>
  <c r="T1948" i="13"/>
  <c r="U1948" i="13" s="1"/>
  <c r="S1948" i="13"/>
  <c r="V1948" i="13" s="1"/>
  <c r="R1948" i="13"/>
  <c r="Q1948" i="13"/>
  <c r="P1948" i="13"/>
  <c r="O1948" i="13"/>
  <c r="T1208" i="13"/>
  <c r="U1208" i="13" s="1"/>
  <c r="S1208" i="13"/>
  <c r="V1208" i="13" s="1"/>
  <c r="R1208" i="13"/>
  <c r="Q1208" i="13"/>
  <c r="P1208" i="13"/>
  <c r="O1208" i="13"/>
  <c r="T35" i="13"/>
  <c r="U35" i="13" s="1"/>
  <c r="S35" i="13"/>
  <c r="V35" i="13" s="1"/>
  <c r="R35" i="13"/>
  <c r="Q35" i="13"/>
  <c r="P35" i="13"/>
  <c r="O35" i="13"/>
  <c r="T3244" i="13"/>
  <c r="U3244" i="13" s="1"/>
  <c r="S3244" i="13"/>
  <c r="V3244" i="13" s="1"/>
  <c r="R3244" i="13"/>
  <c r="Q3244" i="13"/>
  <c r="P3244" i="13"/>
  <c r="O3244" i="13"/>
  <c r="T1947" i="13"/>
  <c r="U1947" i="13" s="1"/>
  <c r="S1947" i="13"/>
  <c r="V1947" i="13" s="1"/>
  <c r="R1947" i="13"/>
  <c r="Q1947" i="13"/>
  <c r="P1947" i="13"/>
  <c r="O1947" i="13"/>
  <c r="T1946" i="13"/>
  <c r="U1946" i="13" s="1"/>
  <c r="S1946" i="13"/>
  <c r="V1946" i="13" s="1"/>
  <c r="R1946" i="13"/>
  <c r="Q1946" i="13"/>
  <c r="P1946" i="13"/>
  <c r="O1946" i="13"/>
  <c r="T480" i="13"/>
  <c r="U480" i="13" s="1"/>
  <c r="S480" i="13"/>
  <c r="V480" i="13" s="1"/>
  <c r="R480" i="13"/>
  <c r="Q480" i="13"/>
  <c r="P480" i="13"/>
  <c r="O480" i="13"/>
  <c r="T3243" i="13"/>
  <c r="U3243" i="13" s="1"/>
  <c r="S3243" i="13"/>
  <c r="V3243" i="13" s="1"/>
  <c r="R3243" i="13"/>
  <c r="Q3243" i="13"/>
  <c r="P3243" i="13"/>
  <c r="O3243" i="13"/>
  <c r="T1189" i="13"/>
  <c r="U1189" i="13" s="1"/>
  <c r="S1189" i="13"/>
  <c r="V1189" i="13" s="1"/>
  <c r="R1189" i="13"/>
  <c r="Q1189" i="13"/>
  <c r="P1189" i="13"/>
  <c r="O1189" i="13"/>
  <c r="T3470" i="13"/>
  <c r="U3470" i="13" s="1"/>
  <c r="S3470" i="13"/>
  <c r="V3470" i="13" s="1"/>
  <c r="R3470" i="13"/>
  <c r="Q3470" i="13"/>
  <c r="P3470" i="13"/>
  <c r="O3470" i="13"/>
  <c r="T2500" i="13"/>
  <c r="U2500" i="13" s="1"/>
  <c r="S2500" i="13"/>
  <c r="V2500" i="13" s="1"/>
  <c r="R2500" i="13"/>
  <c r="Q2500" i="13"/>
  <c r="P2500" i="13"/>
  <c r="O2500" i="13"/>
  <c r="T3409" i="13"/>
  <c r="U3409" i="13" s="1"/>
  <c r="S3409" i="13"/>
  <c r="V3409" i="13" s="1"/>
  <c r="R3409" i="13"/>
  <c r="Q3409" i="13"/>
  <c r="P3409" i="13"/>
  <c r="O3409" i="13"/>
  <c r="T3469" i="13"/>
  <c r="U3469" i="13" s="1"/>
  <c r="S3469" i="13"/>
  <c r="V3469" i="13" s="1"/>
  <c r="R3469" i="13"/>
  <c r="Q3469" i="13"/>
  <c r="P3469" i="13"/>
  <c r="O3469" i="13"/>
  <c r="T34" i="13"/>
  <c r="U34" i="13" s="1"/>
  <c r="S34" i="13"/>
  <c r="V34" i="13" s="1"/>
  <c r="R34" i="13"/>
  <c r="Q34" i="13"/>
  <c r="P34" i="13"/>
  <c r="O34" i="13"/>
  <c r="T3947" i="13"/>
  <c r="U3947" i="13" s="1"/>
  <c r="S3947" i="13"/>
  <c r="V3947" i="13" s="1"/>
  <c r="R3947" i="13"/>
  <c r="Q3947" i="13"/>
  <c r="P3947" i="13"/>
  <c r="O3947" i="13"/>
  <c r="T3242" i="13"/>
  <c r="U3242" i="13" s="1"/>
  <c r="S3242" i="13"/>
  <c r="V3242" i="13" s="1"/>
  <c r="R3242" i="13"/>
  <c r="Q3242" i="13"/>
  <c r="P3242" i="13"/>
  <c r="O3242" i="13"/>
  <c r="T832" i="13"/>
  <c r="U832" i="13" s="1"/>
  <c r="S832" i="13"/>
  <c r="V832" i="13" s="1"/>
  <c r="R832" i="13"/>
  <c r="Q832" i="13"/>
  <c r="P832" i="13"/>
  <c r="O832" i="13"/>
  <c r="T1801" i="13"/>
  <c r="U1801" i="13" s="1"/>
  <c r="S1801" i="13"/>
  <c r="V1801" i="13" s="1"/>
  <c r="R1801" i="13"/>
  <c r="Q1801" i="13"/>
  <c r="P1801" i="13"/>
  <c r="O1801" i="13"/>
  <c r="T3450" i="13"/>
  <c r="U3450" i="13" s="1"/>
  <c r="S3450" i="13"/>
  <c r="V3450" i="13" s="1"/>
  <c r="R3450" i="13"/>
  <c r="Q3450" i="13"/>
  <c r="P3450" i="13"/>
  <c r="O3450" i="13"/>
  <c r="T224" i="13"/>
  <c r="U224" i="13" s="1"/>
  <c r="S224" i="13"/>
  <c r="V224" i="13" s="1"/>
  <c r="R224" i="13"/>
  <c r="Q224" i="13"/>
  <c r="P224" i="13"/>
  <c r="O224" i="13"/>
  <c r="T344" i="13"/>
  <c r="U344" i="13" s="1"/>
  <c r="S344" i="13"/>
  <c r="V344" i="13" s="1"/>
  <c r="R344" i="13"/>
  <c r="Q344" i="13"/>
  <c r="P344" i="13"/>
  <c r="O344" i="13"/>
  <c r="T1293" i="13"/>
  <c r="U1293" i="13" s="1"/>
  <c r="S1293" i="13"/>
  <c r="V1293" i="13" s="1"/>
  <c r="R1293" i="13"/>
  <c r="Q1293" i="13"/>
  <c r="P1293" i="13"/>
  <c r="O1293" i="13"/>
  <c r="T2782" i="13"/>
  <c r="U2782" i="13" s="1"/>
  <c r="S2782" i="13"/>
  <c r="V2782" i="13" s="1"/>
  <c r="R2782" i="13"/>
  <c r="Q2782" i="13"/>
  <c r="P2782" i="13"/>
  <c r="O2782" i="13"/>
  <c r="T1583" i="13"/>
  <c r="U1583" i="13" s="1"/>
  <c r="S1583" i="13"/>
  <c r="V1583" i="13" s="1"/>
  <c r="R1583" i="13"/>
  <c r="Q1583" i="13"/>
  <c r="P1583" i="13"/>
  <c r="O1583" i="13"/>
  <c r="T147" i="13"/>
  <c r="U147" i="13" s="1"/>
  <c r="S147" i="13"/>
  <c r="V147" i="13" s="1"/>
  <c r="R147" i="13"/>
  <c r="Q147" i="13"/>
  <c r="P147" i="13"/>
  <c r="O147" i="13"/>
  <c r="T1945" i="13"/>
  <c r="U1945" i="13" s="1"/>
  <c r="S1945" i="13"/>
  <c r="V1945" i="13" s="1"/>
  <c r="R1945" i="13"/>
  <c r="Q1945" i="13"/>
  <c r="P1945" i="13"/>
  <c r="O1945" i="13"/>
  <c r="T991" i="13"/>
  <c r="U991" i="13" s="1"/>
  <c r="S991" i="13"/>
  <c r="V991" i="13" s="1"/>
  <c r="R991" i="13"/>
  <c r="Q991" i="13"/>
  <c r="P991" i="13"/>
  <c r="O991" i="13"/>
  <c r="T143" i="13"/>
  <c r="U143" i="13" s="1"/>
  <c r="S143" i="13"/>
  <c r="V143" i="13" s="1"/>
  <c r="R143" i="13"/>
  <c r="Q143" i="13"/>
  <c r="P143" i="13"/>
  <c r="O143" i="13"/>
  <c r="T12" i="13"/>
  <c r="U12" i="13" s="1"/>
  <c r="S12" i="13"/>
  <c r="V12" i="13" s="1"/>
  <c r="R12" i="13"/>
  <c r="Q12" i="13"/>
  <c r="P12" i="13"/>
  <c r="O12" i="13"/>
  <c r="T2750" i="13"/>
  <c r="U2750" i="13" s="1"/>
  <c r="S2750" i="13"/>
  <c r="V2750" i="13" s="1"/>
  <c r="R2750" i="13"/>
  <c r="Q2750" i="13"/>
  <c r="P2750" i="13"/>
  <c r="O2750" i="13"/>
  <c r="T343" i="13"/>
  <c r="U343" i="13" s="1"/>
  <c r="S343" i="13"/>
  <c r="V343" i="13" s="1"/>
  <c r="R343" i="13"/>
  <c r="Q343" i="13"/>
  <c r="P343" i="13"/>
  <c r="O343" i="13"/>
  <c r="T1944" i="13"/>
  <c r="U1944" i="13" s="1"/>
  <c r="S1944" i="13"/>
  <c r="V1944" i="13" s="1"/>
  <c r="R1944" i="13"/>
  <c r="Q1944" i="13"/>
  <c r="P1944" i="13"/>
  <c r="O1944" i="13"/>
  <c r="T33" i="13"/>
  <c r="U33" i="13" s="1"/>
  <c r="S33" i="13"/>
  <c r="V33" i="13" s="1"/>
  <c r="R33" i="13"/>
  <c r="Q33" i="13"/>
  <c r="P33" i="13"/>
  <c r="O33" i="13"/>
  <c r="T1943" i="13"/>
  <c r="U1943" i="13" s="1"/>
  <c r="S1943" i="13"/>
  <c r="V1943" i="13" s="1"/>
  <c r="R1943" i="13"/>
  <c r="Q1943" i="13"/>
  <c r="P1943" i="13"/>
  <c r="O1943" i="13"/>
  <c r="T2739" i="13"/>
  <c r="U2739" i="13" s="1"/>
  <c r="S2739" i="13"/>
  <c r="V2739" i="13" s="1"/>
  <c r="R2739" i="13"/>
  <c r="Q2739" i="13"/>
  <c r="P2739" i="13"/>
  <c r="O2739" i="13"/>
  <c r="T531" i="13"/>
  <c r="U531" i="13" s="1"/>
  <c r="S531" i="13"/>
  <c r="V531" i="13" s="1"/>
  <c r="R531" i="13"/>
  <c r="Q531" i="13"/>
  <c r="P531" i="13"/>
  <c r="O531" i="13"/>
  <c r="T18" i="13"/>
  <c r="U18" i="13" s="1"/>
  <c r="S18" i="13"/>
  <c r="V18" i="13" s="1"/>
  <c r="R18" i="13"/>
  <c r="Q18" i="13"/>
  <c r="P18" i="13"/>
  <c r="O18" i="13"/>
  <c r="T3241" i="13"/>
  <c r="U3241" i="13" s="1"/>
  <c r="S3241" i="13"/>
  <c r="V3241" i="13" s="1"/>
  <c r="R3241" i="13"/>
  <c r="Q3241" i="13"/>
  <c r="P3241" i="13"/>
  <c r="O3241" i="13"/>
  <c r="T342" i="13"/>
  <c r="U342" i="13" s="1"/>
  <c r="S342" i="13"/>
  <c r="V342" i="13" s="1"/>
  <c r="R342" i="13"/>
  <c r="Q342" i="13"/>
  <c r="P342" i="13"/>
  <c r="O342" i="13"/>
  <c r="T53" i="13"/>
  <c r="U53" i="13" s="1"/>
  <c r="S53" i="13"/>
  <c r="V53" i="13" s="1"/>
  <c r="R53" i="13"/>
  <c r="Q53" i="13"/>
  <c r="P53" i="13"/>
  <c r="O53" i="13"/>
  <c r="T66" i="13"/>
  <c r="U66" i="13" s="1"/>
  <c r="S66" i="13"/>
  <c r="V66" i="13" s="1"/>
  <c r="R66" i="13"/>
  <c r="Q66" i="13"/>
  <c r="P66" i="13"/>
  <c r="O66" i="13"/>
  <c r="T131" i="13"/>
  <c r="U131" i="13" s="1"/>
  <c r="S131" i="13"/>
  <c r="V131" i="13" s="1"/>
  <c r="R131" i="13"/>
  <c r="Q131" i="13"/>
  <c r="P131" i="13"/>
  <c r="O131" i="13"/>
  <c r="T1292" i="13"/>
  <c r="U1292" i="13" s="1"/>
  <c r="S1292" i="13"/>
  <c r="V1292" i="13" s="1"/>
  <c r="R1292" i="13"/>
  <c r="Q1292" i="13"/>
  <c r="P1292" i="13"/>
  <c r="O1292" i="13"/>
  <c r="T341" i="13"/>
  <c r="U341" i="13" s="1"/>
  <c r="S341" i="13"/>
  <c r="V341" i="13" s="1"/>
  <c r="R341" i="13"/>
  <c r="Q341" i="13"/>
  <c r="P341" i="13"/>
  <c r="O341" i="13"/>
  <c r="T1722" i="13"/>
  <c r="U1722" i="13" s="1"/>
  <c r="S1722" i="13"/>
  <c r="V1722" i="13" s="1"/>
  <c r="R1722" i="13"/>
  <c r="Q1722" i="13"/>
  <c r="P1722" i="13"/>
  <c r="O1722" i="13"/>
  <c r="T831" i="13"/>
  <c r="U831" i="13" s="1"/>
  <c r="S831" i="13"/>
  <c r="V831" i="13" s="1"/>
  <c r="R831" i="13"/>
  <c r="Q831" i="13"/>
  <c r="P831" i="13"/>
  <c r="O831" i="13"/>
  <c r="T2246" i="13"/>
  <c r="U2246" i="13" s="1"/>
  <c r="S2246" i="13"/>
  <c r="V2246" i="13" s="1"/>
  <c r="R2246" i="13"/>
  <c r="Q2246" i="13"/>
  <c r="P2246" i="13"/>
  <c r="O2246" i="13"/>
  <c r="T1671" i="13"/>
  <c r="U1671" i="13" s="1"/>
  <c r="S1671" i="13"/>
  <c r="V1671" i="13" s="1"/>
  <c r="R1671" i="13"/>
  <c r="Q1671" i="13"/>
  <c r="P1671" i="13"/>
  <c r="O1671" i="13"/>
  <c r="T1889" i="13"/>
  <c r="U1889" i="13" s="1"/>
  <c r="S1889" i="13"/>
  <c r="V1889" i="13" s="1"/>
  <c r="R1889" i="13"/>
  <c r="Q1889" i="13"/>
  <c r="P1889" i="13"/>
  <c r="O1889" i="13"/>
  <c r="T2550" i="13"/>
  <c r="U2550" i="13" s="1"/>
  <c r="S2550" i="13"/>
  <c r="V2550" i="13" s="1"/>
  <c r="R2550" i="13"/>
  <c r="Q2550" i="13"/>
  <c r="P2550" i="13"/>
  <c r="O2550" i="13"/>
  <c r="T1207" i="13"/>
  <c r="U1207" i="13" s="1"/>
  <c r="S1207" i="13"/>
  <c r="V1207" i="13" s="1"/>
  <c r="R1207" i="13"/>
  <c r="Q1207" i="13"/>
  <c r="P1207" i="13"/>
  <c r="O1207" i="13"/>
  <c r="T80" i="13"/>
  <c r="U80" i="13" s="1"/>
  <c r="S80" i="13"/>
  <c r="V80" i="13" s="1"/>
  <c r="R80" i="13"/>
  <c r="Q80" i="13"/>
  <c r="P80" i="13"/>
  <c r="O80" i="13"/>
  <c r="T3832" i="13"/>
  <c r="U3832" i="13" s="1"/>
  <c r="S3832" i="13"/>
  <c r="V3832" i="13" s="1"/>
  <c r="R3832" i="13"/>
  <c r="Q3832" i="13"/>
  <c r="P3832" i="13"/>
  <c r="O3832" i="13"/>
  <c r="T110" i="13"/>
  <c r="U110" i="13" s="1"/>
  <c r="S110" i="13"/>
  <c r="V110" i="13" s="1"/>
  <c r="R110" i="13"/>
  <c r="Q110" i="13"/>
  <c r="P110" i="13"/>
  <c r="O110" i="13"/>
  <c r="T330" i="13"/>
  <c r="U330" i="13" s="1"/>
  <c r="S330" i="13"/>
  <c r="V330" i="13" s="1"/>
  <c r="R330" i="13"/>
  <c r="Q330" i="13"/>
  <c r="P330" i="13"/>
  <c r="O330" i="13"/>
  <c r="T2549" i="13"/>
  <c r="U2549" i="13" s="1"/>
  <c r="S2549" i="13"/>
  <c r="V2549" i="13" s="1"/>
  <c r="R2549" i="13"/>
  <c r="Q2549" i="13"/>
  <c r="P2549" i="13"/>
  <c r="O2549" i="13"/>
  <c r="T2548" i="13"/>
  <c r="U2548" i="13" s="1"/>
  <c r="S2548" i="13"/>
  <c r="V2548" i="13" s="1"/>
  <c r="R2548" i="13"/>
  <c r="Q2548" i="13"/>
  <c r="P2548" i="13"/>
  <c r="O2548" i="13"/>
  <c r="T1942" i="13"/>
  <c r="U1942" i="13" s="1"/>
  <c r="S1942" i="13"/>
  <c r="V1942" i="13" s="1"/>
  <c r="R1942" i="13"/>
  <c r="Q1942" i="13"/>
  <c r="P1942" i="13"/>
  <c r="O1942" i="13"/>
  <c r="T280" i="13"/>
  <c r="U280" i="13" s="1"/>
  <c r="S280" i="13"/>
  <c r="V280" i="13" s="1"/>
  <c r="R280" i="13"/>
  <c r="Q280" i="13"/>
  <c r="P280" i="13"/>
  <c r="O280" i="13"/>
  <c r="T246" i="13"/>
  <c r="U246" i="13" s="1"/>
  <c r="S246" i="13"/>
  <c r="V246" i="13" s="1"/>
  <c r="R246" i="13"/>
  <c r="Q246" i="13"/>
  <c r="P246" i="13"/>
  <c r="O246" i="13"/>
  <c r="T3408" i="13"/>
  <c r="U3408" i="13" s="1"/>
  <c r="S3408" i="13"/>
  <c r="V3408" i="13" s="1"/>
  <c r="R3408" i="13"/>
  <c r="Q3408" i="13"/>
  <c r="P3408" i="13"/>
  <c r="O3408" i="13"/>
  <c r="T3778" i="13"/>
  <c r="U3778" i="13" s="1"/>
  <c r="S3778" i="13"/>
  <c r="V3778" i="13" s="1"/>
  <c r="R3778" i="13"/>
  <c r="Q3778" i="13"/>
  <c r="P3778" i="13"/>
  <c r="O3778" i="13"/>
  <c r="T830" i="13"/>
  <c r="U830" i="13" s="1"/>
  <c r="S830" i="13"/>
  <c r="V830" i="13" s="1"/>
  <c r="R830" i="13"/>
  <c r="Q830" i="13"/>
  <c r="P830" i="13"/>
  <c r="O830" i="13"/>
  <c r="T157" i="13"/>
  <c r="U157" i="13" s="1"/>
  <c r="S157" i="13"/>
  <c r="V157" i="13" s="1"/>
  <c r="R157" i="13"/>
  <c r="Q157" i="13"/>
  <c r="P157" i="13"/>
  <c r="O157" i="13"/>
  <c r="T1582" i="13"/>
  <c r="U1582" i="13" s="1"/>
  <c r="S1582" i="13"/>
  <c r="V1582" i="13" s="1"/>
  <c r="R1582" i="13"/>
  <c r="Q1582" i="13"/>
  <c r="P1582" i="13"/>
  <c r="O1582" i="13"/>
  <c r="T680" i="13"/>
  <c r="U680" i="13" s="1"/>
  <c r="S680" i="13"/>
  <c r="V680" i="13" s="1"/>
  <c r="R680" i="13"/>
  <c r="Q680" i="13"/>
  <c r="P680" i="13"/>
  <c r="O680" i="13"/>
  <c r="T3831" i="13"/>
  <c r="U3831" i="13" s="1"/>
  <c r="S3831" i="13"/>
  <c r="V3831" i="13" s="1"/>
  <c r="R3831" i="13"/>
  <c r="Q3831" i="13"/>
  <c r="P3831" i="13"/>
  <c r="O3831" i="13"/>
  <c r="T2294" i="13"/>
  <c r="U2294" i="13" s="1"/>
  <c r="S2294" i="13"/>
  <c r="V2294" i="13" s="1"/>
  <c r="R2294" i="13"/>
  <c r="Q2294" i="13"/>
  <c r="P2294" i="13"/>
  <c r="O2294" i="13"/>
  <c r="T329" i="13"/>
  <c r="U329" i="13" s="1"/>
  <c r="S329" i="13"/>
  <c r="V329" i="13" s="1"/>
  <c r="R329" i="13"/>
  <c r="Q329" i="13"/>
  <c r="P329" i="13"/>
  <c r="O329" i="13"/>
  <c r="T2" i="13"/>
  <c r="U2" i="13" s="1"/>
  <c r="S2" i="13"/>
  <c r="V2" i="13" s="1"/>
  <c r="R2" i="13"/>
  <c r="Q2" i="13"/>
  <c r="P2" i="13"/>
  <c r="O2" i="13"/>
  <c r="T2547" i="13"/>
  <c r="U2547" i="13" s="1"/>
  <c r="S2547" i="13"/>
  <c r="V2547" i="13" s="1"/>
  <c r="R2547" i="13"/>
  <c r="Q2547" i="13"/>
  <c r="P2547" i="13"/>
  <c r="O2547" i="13"/>
  <c r="T282" i="13"/>
  <c r="U282" i="13" s="1"/>
  <c r="S282" i="13"/>
  <c r="V282" i="13" s="1"/>
  <c r="R282" i="13"/>
  <c r="Q282" i="13"/>
  <c r="P282" i="13"/>
  <c r="O282" i="13"/>
  <c r="T2526" i="13"/>
  <c r="U2526" i="13" s="1"/>
  <c r="S2526" i="13"/>
  <c r="V2526" i="13" s="1"/>
  <c r="R2526" i="13"/>
  <c r="Q2526" i="13"/>
  <c r="P2526" i="13"/>
  <c r="O2526" i="13"/>
  <c r="T1941" i="13"/>
  <c r="U1941" i="13" s="1"/>
  <c r="S1941" i="13"/>
  <c r="V1941" i="13" s="1"/>
  <c r="R1941" i="13"/>
  <c r="Q1941" i="13"/>
  <c r="P1941" i="13"/>
  <c r="O1941" i="13"/>
  <c r="T2245" i="13"/>
  <c r="U2245" i="13" s="1"/>
  <c r="S2245" i="13"/>
  <c r="V2245" i="13" s="1"/>
  <c r="R2245" i="13"/>
  <c r="Q2245" i="13"/>
  <c r="P2245" i="13"/>
  <c r="O2245" i="13"/>
  <c r="T2425" i="13"/>
  <c r="U2425" i="13" s="1"/>
  <c r="S2425" i="13"/>
  <c r="V2425" i="13" s="1"/>
  <c r="R2425" i="13"/>
  <c r="Q2425" i="13"/>
  <c r="P2425" i="13"/>
  <c r="O2425" i="13"/>
  <c r="T3946" i="13"/>
  <c r="U3946" i="13" s="1"/>
  <c r="S3946" i="13"/>
  <c r="V3946" i="13" s="1"/>
  <c r="R3946" i="13"/>
  <c r="Q3946" i="13"/>
  <c r="P3946" i="13"/>
  <c r="O3946" i="13"/>
  <c r="T2546" i="13"/>
  <c r="U2546" i="13" s="1"/>
  <c r="S2546" i="13"/>
  <c r="V2546" i="13" s="1"/>
  <c r="R2546" i="13"/>
  <c r="Q2546" i="13"/>
  <c r="P2546" i="13"/>
  <c r="O2546" i="13"/>
  <c r="T1940" i="13"/>
  <c r="U1940" i="13" s="1"/>
  <c r="S1940" i="13"/>
  <c r="V1940" i="13" s="1"/>
  <c r="R1940" i="13"/>
  <c r="Q1940" i="13"/>
  <c r="P1940" i="13"/>
  <c r="O1940" i="13"/>
  <c r="T1939" i="13"/>
  <c r="U1939" i="13" s="1"/>
  <c r="S1939" i="13"/>
  <c r="V1939" i="13" s="1"/>
  <c r="R1939" i="13"/>
  <c r="Q1939" i="13"/>
  <c r="P1939" i="13"/>
  <c r="O1939" i="13"/>
  <c r="T2424" i="13"/>
  <c r="U2424" i="13" s="1"/>
  <c r="S2424" i="13"/>
  <c r="V2424" i="13" s="1"/>
  <c r="R2424" i="13"/>
  <c r="Q2424" i="13"/>
  <c r="P2424" i="13"/>
  <c r="O2424" i="13"/>
  <c r="T3389" i="13"/>
  <c r="U3389" i="13" s="1"/>
  <c r="S3389" i="13"/>
  <c r="V3389" i="13" s="1"/>
  <c r="R3389" i="13"/>
  <c r="Q3389" i="13"/>
  <c r="P3389" i="13"/>
  <c r="O3389" i="13"/>
  <c r="T3468" i="13"/>
  <c r="U3468" i="13" s="1"/>
  <c r="S3468" i="13"/>
  <c r="V3468" i="13" s="1"/>
  <c r="R3468" i="13"/>
  <c r="Q3468" i="13"/>
  <c r="P3468" i="13"/>
  <c r="O3468" i="13"/>
  <c r="T3240" i="13"/>
  <c r="U3240" i="13" s="1"/>
  <c r="S3240" i="13"/>
  <c r="V3240" i="13" s="1"/>
  <c r="R3240" i="13"/>
  <c r="Q3240" i="13"/>
  <c r="P3240" i="13"/>
  <c r="O3240" i="13"/>
  <c r="T1670" i="13"/>
  <c r="U1670" i="13" s="1"/>
  <c r="S1670" i="13"/>
  <c r="V1670" i="13" s="1"/>
  <c r="R1670" i="13"/>
  <c r="Q1670" i="13"/>
  <c r="P1670" i="13"/>
  <c r="O1670" i="13"/>
  <c r="T1938" i="13"/>
  <c r="U1938" i="13" s="1"/>
  <c r="S1938" i="13"/>
  <c r="V1938" i="13" s="1"/>
  <c r="R1938" i="13"/>
  <c r="Q1938" i="13"/>
  <c r="P1938" i="13"/>
  <c r="O1938" i="13"/>
  <c r="T2952" i="13"/>
  <c r="U2952" i="13" s="1"/>
  <c r="S2952" i="13"/>
  <c r="V2952" i="13" s="1"/>
  <c r="R2952" i="13"/>
  <c r="Q2952" i="13"/>
  <c r="P2952" i="13"/>
  <c r="O2952" i="13"/>
  <c r="T3830" i="13"/>
  <c r="U3830" i="13" s="1"/>
  <c r="S3830" i="13"/>
  <c r="V3830" i="13" s="1"/>
  <c r="R3830" i="13"/>
  <c r="Q3830" i="13"/>
  <c r="P3830" i="13"/>
  <c r="O3830" i="13"/>
  <c r="T3388" i="13"/>
  <c r="U3388" i="13" s="1"/>
  <c r="S3388" i="13"/>
  <c r="V3388" i="13" s="1"/>
  <c r="R3388" i="13"/>
  <c r="Q3388" i="13"/>
  <c r="P3388" i="13"/>
  <c r="O3388" i="13"/>
  <c r="T1800" i="13"/>
  <c r="U1800" i="13" s="1"/>
  <c r="S1800" i="13"/>
  <c r="V1800" i="13" s="1"/>
  <c r="R1800" i="13"/>
  <c r="Q1800" i="13"/>
  <c r="P1800" i="13"/>
  <c r="O1800" i="13"/>
  <c r="T2423" i="13"/>
  <c r="U2423" i="13" s="1"/>
  <c r="S2423" i="13"/>
  <c r="V2423" i="13" s="1"/>
  <c r="R2423" i="13"/>
  <c r="Q2423" i="13"/>
  <c r="P2423" i="13"/>
  <c r="O2423" i="13"/>
  <c r="T1937" i="13"/>
  <c r="U1937" i="13" s="1"/>
  <c r="S1937" i="13"/>
  <c r="V1937" i="13" s="1"/>
  <c r="R1937" i="13"/>
  <c r="Q1937" i="13"/>
  <c r="P1937" i="13"/>
  <c r="O1937" i="13"/>
  <c r="T3239" i="13"/>
  <c r="U3239" i="13" s="1"/>
  <c r="S3239" i="13"/>
  <c r="V3239" i="13" s="1"/>
  <c r="R3239" i="13"/>
  <c r="Q3239" i="13"/>
  <c r="P3239" i="13"/>
  <c r="O3239" i="13"/>
  <c r="T2530" i="13"/>
  <c r="U2530" i="13" s="1"/>
  <c r="S2530" i="13"/>
  <c r="V2530" i="13" s="1"/>
  <c r="R2530" i="13"/>
  <c r="Q2530" i="13"/>
  <c r="P2530" i="13"/>
  <c r="O2530" i="13"/>
  <c r="T3954" i="13"/>
  <c r="U3954" i="13" s="1"/>
  <c r="S3954" i="13"/>
  <c r="V3954" i="13" s="1"/>
  <c r="R3954" i="13"/>
  <c r="Q3954" i="13"/>
  <c r="P3954" i="13"/>
  <c r="O3954" i="13"/>
  <c r="T3238" i="13"/>
  <c r="U3238" i="13" s="1"/>
  <c r="S3238" i="13"/>
  <c r="V3238" i="13" s="1"/>
  <c r="R3238" i="13"/>
  <c r="Q3238" i="13"/>
  <c r="P3238" i="13"/>
  <c r="O3238" i="13"/>
  <c r="T3972" i="13"/>
  <c r="U3972" i="13" s="1"/>
  <c r="S3972" i="13"/>
  <c r="V3972" i="13" s="1"/>
  <c r="R3972" i="13"/>
  <c r="Q3972" i="13"/>
  <c r="P3972" i="13"/>
  <c r="O3972" i="13"/>
  <c r="T4023" i="13"/>
  <c r="U4023" i="13" s="1"/>
  <c r="S4023" i="13"/>
  <c r="V4023" i="13" s="1"/>
  <c r="R4023" i="13"/>
  <c r="Q4023" i="13"/>
  <c r="P4023" i="13"/>
  <c r="O4023" i="13"/>
  <c r="T3467" i="13"/>
  <c r="U3467" i="13" s="1"/>
  <c r="S3467" i="13"/>
  <c r="V3467" i="13" s="1"/>
  <c r="R3467" i="13"/>
  <c r="Q3467" i="13"/>
  <c r="P3467" i="13"/>
  <c r="O3467" i="13"/>
  <c r="T1936" i="13"/>
  <c r="U1936" i="13" s="1"/>
  <c r="S1936" i="13"/>
  <c r="V1936" i="13" s="1"/>
  <c r="R1936" i="13"/>
  <c r="Q1936" i="13"/>
  <c r="P1936" i="13"/>
  <c r="O1936" i="13"/>
  <c r="T2545" i="13"/>
  <c r="U2545" i="13" s="1"/>
  <c r="S2545" i="13"/>
  <c r="V2545" i="13" s="1"/>
  <c r="R2545" i="13"/>
  <c r="Q2545" i="13"/>
  <c r="P2545" i="13"/>
  <c r="O2545" i="13"/>
  <c r="T3829" i="13"/>
  <c r="U3829" i="13" s="1"/>
  <c r="S3829" i="13"/>
  <c r="V3829" i="13" s="1"/>
  <c r="R3829" i="13"/>
  <c r="Q3829" i="13"/>
  <c r="P3829" i="13"/>
  <c r="O3829" i="13"/>
  <c r="T1799" i="13"/>
  <c r="U1799" i="13" s="1"/>
  <c r="S1799" i="13"/>
  <c r="V1799" i="13" s="1"/>
  <c r="R1799" i="13"/>
  <c r="Q1799" i="13"/>
  <c r="P1799" i="13"/>
  <c r="O1799" i="13"/>
  <c r="T2422" i="13"/>
  <c r="U2422" i="13" s="1"/>
  <c r="S2422" i="13"/>
  <c r="V2422" i="13" s="1"/>
  <c r="R2422" i="13"/>
  <c r="Q2422" i="13"/>
  <c r="P2422" i="13"/>
  <c r="O2422" i="13"/>
  <c r="T2781" i="13"/>
  <c r="U2781" i="13" s="1"/>
  <c r="S2781" i="13"/>
  <c r="V2781" i="13" s="1"/>
  <c r="R2781" i="13"/>
  <c r="Q2781" i="13"/>
  <c r="P2781" i="13"/>
  <c r="O2781" i="13"/>
  <c r="T1798" i="13"/>
  <c r="U1798" i="13" s="1"/>
  <c r="S1798" i="13"/>
  <c r="V1798" i="13" s="1"/>
  <c r="R1798" i="13"/>
  <c r="Q1798" i="13"/>
  <c r="P1798" i="13"/>
  <c r="O1798" i="13"/>
  <c r="T3407" i="13"/>
  <c r="U3407" i="13" s="1"/>
  <c r="S3407" i="13"/>
  <c r="V3407" i="13" s="1"/>
  <c r="R3407" i="13"/>
  <c r="Q3407" i="13"/>
  <c r="P3407" i="13"/>
  <c r="O3407" i="13"/>
  <c r="T3828" i="13"/>
  <c r="U3828" i="13" s="1"/>
  <c r="S3828" i="13"/>
  <c r="V3828" i="13" s="1"/>
  <c r="R3828" i="13"/>
  <c r="Q3828" i="13"/>
  <c r="P3828" i="13"/>
  <c r="O3828" i="13"/>
  <c r="T4049" i="13"/>
  <c r="U4049" i="13" s="1"/>
  <c r="S4049" i="13"/>
  <c r="V4049" i="13" s="1"/>
  <c r="R4049" i="13"/>
  <c r="Q4049" i="13"/>
  <c r="P4049" i="13"/>
  <c r="O4049" i="13"/>
  <c r="T2293" i="13"/>
  <c r="U2293" i="13" s="1"/>
  <c r="S2293" i="13"/>
  <c r="V2293" i="13" s="1"/>
  <c r="R2293" i="13"/>
  <c r="Q2293" i="13"/>
  <c r="P2293" i="13"/>
  <c r="O2293" i="13"/>
  <c r="T3711" i="13"/>
  <c r="U3711" i="13" s="1"/>
  <c r="S3711" i="13"/>
  <c r="V3711" i="13" s="1"/>
  <c r="R3711" i="13"/>
  <c r="Q3711" i="13"/>
  <c r="P3711" i="13"/>
  <c r="O3711" i="13"/>
  <c r="T1206" i="13"/>
  <c r="U1206" i="13" s="1"/>
  <c r="S1206" i="13"/>
  <c r="V1206" i="13" s="1"/>
  <c r="R1206" i="13"/>
  <c r="Q1206" i="13"/>
  <c r="P1206" i="13"/>
  <c r="O1206" i="13"/>
  <c r="T3387" i="13"/>
  <c r="U3387" i="13" s="1"/>
  <c r="S3387" i="13"/>
  <c r="V3387" i="13" s="1"/>
  <c r="R3387" i="13"/>
  <c r="Q3387" i="13"/>
  <c r="P3387" i="13"/>
  <c r="O3387" i="13"/>
  <c r="T4097" i="13"/>
  <c r="U4097" i="13" s="1"/>
  <c r="S4097" i="13"/>
  <c r="V4097" i="13" s="1"/>
  <c r="R4097" i="13"/>
  <c r="Q4097" i="13"/>
  <c r="P4097" i="13"/>
  <c r="O4097" i="13"/>
  <c r="T3953" i="13"/>
  <c r="U3953" i="13" s="1"/>
  <c r="S3953" i="13"/>
  <c r="V3953" i="13" s="1"/>
  <c r="R3953" i="13"/>
  <c r="Q3953" i="13"/>
  <c r="P3953" i="13"/>
  <c r="O3953" i="13"/>
  <c r="T3987" i="13"/>
  <c r="U3987" i="13" s="1"/>
  <c r="S3987" i="13"/>
  <c r="V3987" i="13" s="1"/>
  <c r="R3987" i="13"/>
  <c r="Q3987" i="13"/>
  <c r="P3987" i="13"/>
  <c r="O3987" i="13"/>
  <c r="T2421" i="13"/>
  <c r="U2421" i="13" s="1"/>
  <c r="S2421" i="13"/>
  <c r="V2421" i="13" s="1"/>
  <c r="R2421" i="13"/>
  <c r="Q2421" i="13"/>
  <c r="P2421" i="13"/>
  <c r="O2421" i="13"/>
  <c r="T3827" i="13"/>
  <c r="U3827" i="13" s="1"/>
  <c r="S3827" i="13"/>
  <c r="V3827" i="13" s="1"/>
  <c r="R3827" i="13"/>
  <c r="Q3827" i="13"/>
  <c r="P3827" i="13"/>
  <c r="O3827" i="13"/>
  <c r="T3661" i="13"/>
  <c r="U3661" i="13" s="1"/>
  <c r="S3661" i="13"/>
  <c r="V3661" i="13" s="1"/>
  <c r="R3661" i="13"/>
  <c r="Q3661" i="13"/>
  <c r="P3661" i="13"/>
  <c r="O3661" i="13"/>
  <c r="T2951" i="13"/>
  <c r="U2951" i="13" s="1"/>
  <c r="S2951" i="13"/>
  <c r="V2951" i="13" s="1"/>
  <c r="R2951" i="13"/>
  <c r="Q2951" i="13"/>
  <c r="P2951" i="13"/>
  <c r="O2951" i="13"/>
  <c r="T3196" i="13"/>
  <c r="U3196" i="13" s="1"/>
  <c r="S3196" i="13"/>
  <c r="V3196" i="13" s="1"/>
  <c r="R3196" i="13"/>
  <c r="Q3196" i="13"/>
  <c r="P3196" i="13"/>
  <c r="O3196" i="13"/>
  <c r="T3826" i="13"/>
  <c r="U3826" i="13" s="1"/>
  <c r="S3826" i="13"/>
  <c r="V3826" i="13" s="1"/>
  <c r="R3826" i="13"/>
  <c r="Q3826" i="13"/>
  <c r="P3826" i="13"/>
  <c r="O3826" i="13"/>
  <c r="T1291" i="13"/>
  <c r="U1291" i="13" s="1"/>
  <c r="S1291" i="13"/>
  <c r="V1291" i="13" s="1"/>
  <c r="R1291" i="13"/>
  <c r="Q1291" i="13"/>
  <c r="P1291" i="13"/>
  <c r="O1291" i="13"/>
  <c r="T3777" i="13"/>
  <c r="U3777" i="13" s="1"/>
  <c r="S3777" i="13"/>
  <c r="V3777" i="13" s="1"/>
  <c r="R3777" i="13"/>
  <c r="Q3777" i="13"/>
  <c r="P3777" i="13"/>
  <c r="O3777" i="13"/>
  <c r="T2980" i="13"/>
  <c r="U2980" i="13" s="1"/>
  <c r="S2980" i="13"/>
  <c r="V2980" i="13" s="1"/>
  <c r="R2980" i="13"/>
  <c r="Q2980" i="13"/>
  <c r="P2980" i="13"/>
  <c r="O2980" i="13"/>
  <c r="T2979" i="13"/>
  <c r="U2979" i="13" s="1"/>
  <c r="S2979" i="13"/>
  <c r="V2979" i="13" s="1"/>
  <c r="R2979" i="13"/>
  <c r="Q2979" i="13"/>
  <c r="P2979" i="13"/>
  <c r="O2979" i="13"/>
  <c r="T1721" i="13"/>
  <c r="U1721" i="13" s="1"/>
  <c r="S1721" i="13"/>
  <c r="V1721" i="13" s="1"/>
  <c r="R1721" i="13"/>
  <c r="Q1721" i="13"/>
  <c r="P1721" i="13"/>
  <c r="O1721" i="13"/>
  <c r="T3406" i="13"/>
  <c r="U3406" i="13" s="1"/>
  <c r="S3406" i="13"/>
  <c r="V3406" i="13" s="1"/>
  <c r="R3406" i="13"/>
  <c r="Q3406" i="13"/>
  <c r="P3406" i="13"/>
  <c r="O3406" i="13"/>
  <c r="T2978" i="13"/>
  <c r="U2978" i="13" s="1"/>
  <c r="S2978" i="13"/>
  <c r="V2978" i="13" s="1"/>
  <c r="R2978" i="13"/>
  <c r="Q2978" i="13"/>
  <c r="P2978" i="13"/>
  <c r="O2978" i="13"/>
  <c r="T2544" i="13"/>
  <c r="U2544" i="13" s="1"/>
  <c r="S2544" i="13"/>
  <c r="V2544" i="13" s="1"/>
  <c r="R2544" i="13"/>
  <c r="Q2544" i="13"/>
  <c r="P2544" i="13"/>
  <c r="O2544" i="13"/>
  <c r="T1935" i="13"/>
  <c r="U1935" i="13" s="1"/>
  <c r="S1935" i="13"/>
  <c r="V1935" i="13" s="1"/>
  <c r="R1935" i="13"/>
  <c r="Q1935" i="13"/>
  <c r="P1935" i="13"/>
  <c r="O1935" i="13"/>
  <c r="T2244" i="13"/>
  <c r="U2244" i="13" s="1"/>
  <c r="S2244" i="13"/>
  <c r="V2244" i="13" s="1"/>
  <c r="R2244" i="13"/>
  <c r="Q2244" i="13"/>
  <c r="P2244" i="13"/>
  <c r="O2244" i="13"/>
  <c r="T829" i="13"/>
  <c r="U829" i="13" s="1"/>
  <c r="S829" i="13"/>
  <c r="V829" i="13" s="1"/>
  <c r="R829" i="13"/>
  <c r="Q829" i="13"/>
  <c r="P829" i="13"/>
  <c r="O829" i="13"/>
  <c r="T1290" i="13"/>
  <c r="U1290" i="13" s="1"/>
  <c r="S1290" i="13"/>
  <c r="V1290" i="13" s="1"/>
  <c r="R1290" i="13"/>
  <c r="Q1290" i="13"/>
  <c r="P1290" i="13"/>
  <c r="O1290" i="13"/>
  <c r="T1018" i="13"/>
  <c r="U1018" i="13" s="1"/>
  <c r="S1018" i="13"/>
  <c r="V1018" i="13" s="1"/>
  <c r="R1018" i="13"/>
  <c r="Q1018" i="13"/>
  <c r="P1018" i="13"/>
  <c r="O1018" i="13"/>
  <c r="T1581" i="13"/>
  <c r="U1581" i="13" s="1"/>
  <c r="S1581" i="13"/>
  <c r="V1581" i="13" s="1"/>
  <c r="R1581" i="13"/>
  <c r="Q1581" i="13"/>
  <c r="P1581" i="13"/>
  <c r="O1581" i="13"/>
  <c r="T1558" i="13"/>
  <c r="U1558" i="13" s="1"/>
  <c r="S1558" i="13"/>
  <c r="V1558" i="13" s="1"/>
  <c r="R1558" i="13"/>
  <c r="Q1558" i="13"/>
  <c r="P1558" i="13"/>
  <c r="O1558" i="13"/>
  <c r="T1289" i="13"/>
  <c r="U1289" i="13" s="1"/>
  <c r="S1289" i="13"/>
  <c r="V1289" i="13" s="1"/>
  <c r="R1289" i="13"/>
  <c r="Q1289" i="13"/>
  <c r="P1289" i="13"/>
  <c r="O1289" i="13"/>
  <c r="T2543" i="13"/>
  <c r="U2543" i="13" s="1"/>
  <c r="S2543" i="13"/>
  <c r="V2543" i="13" s="1"/>
  <c r="R2543" i="13"/>
  <c r="Q2543" i="13"/>
  <c r="P2543" i="13"/>
  <c r="O2543" i="13"/>
  <c r="T1288" i="13"/>
  <c r="U1288" i="13" s="1"/>
  <c r="S1288" i="13"/>
  <c r="V1288" i="13" s="1"/>
  <c r="R1288" i="13"/>
  <c r="Q1288" i="13"/>
  <c r="P1288" i="13"/>
  <c r="O1288" i="13"/>
  <c r="T1266" i="13"/>
  <c r="U1266" i="13" s="1"/>
  <c r="S1266" i="13"/>
  <c r="V1266" i="13" s="1"/>
  <c r="R1266" i="13"/>
  <c r="Q1266" i="13"/>
  <c r="P1266" i="13"/>
  <c r="O1266" i="13"/>
  <c r="T3776" i="13"/>
  <c r="U3776" i="13" s="1"/>
  <c r="S3776" i="13"/>
  <c r="V3776" i="13" s="1"/>
  <c r="R3776" i="13"/>
  <c r="Q3776" i="13"/>
  <c r="P3776" i="13"/>
  <c r="O3776" i="13"/>
  <c r="T1205" i="13"/>
  <c r="U1205" i="13" s="1"/>
  <c r="S1205" i="13"/>
  <c r="V1205" i="13" s="1"/>
  <c r="R1205" i="13"/>
  <c r="Q1205" i="13"/>
  <c r="P1205" i="13"/>
  <c r="O1205" i="13"/>
  <c r="T2977" i="13"/>
  <c r="U2977" i="13" s="1"/>
  <c r="S2977" i="13"/>
  <c r="V2977" i="13" s="1"/>
  <c r="R2977" i="13"/>
  <c r="Q2977" i="13"/>
  <c r="P2977" i="13"/>
  <c r="O2977" i="13"/>
  <c r="T1934" i="13"/>
  <c r="U1934" i="13" s="1"/>
  <c r="S1934" i="13"/>
  <c r="V1934" i="13" s="1"/>
  <c r="R1934" i="13"/>
  <c r="Q1934" i="13"/>
  <c r="P1934" i="13"/>
  <c r="O1934" i="13"/>
  <c r="T1575" i="13"/>
  <c r="U1575" i="13" s="1"/>
  <c r="S1575" i="13"/>
  <c r="V1575" i="13" s="1"/>
  <c r="R1575" i="13"/>
  <c r="Q1575" i="13"/>
  <c r="P1575" i="13"/>
  <c r="O1575" i="13"/>
  <c r="T1933" i="13"/>
  <c r="U1933" i="13" s="1"/>
  <c r="S1933" i="13"/>
  <c r="V1933" i="13" s="1"/>
  <c r="R1933" i="13"/>
  <c r="Q1933" i="13"/>
  <c r="P1933" i="13"/>
  <c r="O1933" i="13"/>
  <c r="T2976" i="13"/>
  <c r="U2976" i="13" s="1"/>
  <c r="S2976" i="13"/>
  <c r="V2976" i="13" s="1"/>
  <c r="R2976" i="13"/>
  <c r="Q2976" i="13"/>
  <c r="P2976" i="13"/>
  <c r="O2976" i="13"/>
  <c r="T1287" i="13"/>
  <c r="U1287" i="13" s="1"/>
  <c r="S1287" i="13"/>
  <c r="V1287" i="13" s="1"/>
  <c r="R1287" i="13"/>
  <c r="Q1287" i="13"/>
  <c r="P1287" i="13"/>
  <c r="O1287" i="13"/>
  <c r="T1153" i="13"/>
  <c r="U1153" i="13" s="1"/>
  <c r="S1153" i="13"/>
  <c r="V1153" i="13" s="1"/>
  <c r="R1153" i="13"/>
  <c r="Q1153" i="13"/>
  <c r="P1153" i="13"/>
  <c r="O1153" i="13"/>
  <c r="T2975" i="13"/>
  <c r="U2975" i="13" s="1"/>
  <c r="S2975" i="13"/>
  <c r="V2975" i="13" s="1"/>
  <c r="R2975" i="13"/>
  <c r="Q2975" i="13"/>
  <c r="P2975" i="13"/>
  <c r="O2975" i="13"/>
  <c r="T2974" i="13"/>
  <c r="U2974" i="13" s="1"/>
  <c r="S2974" i="13"/>
  <c r="V2974" i="13" s="1"/>
  <c r="R2974" i="13"/>
  <c r="Q2974" i="13"/>
  <c r="P2974" i="13"/>
  <c r="O2974" i="13"/>
  <c r="T679" i="13"/>
  <c r="U679" i="13" s="1"/>
  <c r="S679" i="13"/>
  <c r="V679" i="13" s="1"/>
  <c r="R679" i="13"/>
  <c r="Q679" i="13"/>
  <c r="P679" i="13"/>
  <c r="O679" i="13"/>
  <c r="T2780" i="13"/>
  <c r="U2780" i="13" s="1"/>
  <c r="S2780" i="13"/>
  <c r="V2780" i="13" s="1"/>
  <c r="R2780" i="13"/>
  <c r="Q2780" i="13"/>
  <c r="P2780" i="13"/>
  <c r="O2780" i="13"/>
  <c r="T811" i="13"/>
  <c r="U811" i="13" s="1"/>
  <c r="S811" i="13"/>
  <c r="V811" i="13" s="1"/>
  <c r="R811" i="13"/>
  <c r="Q811" i="13"/>
  <c r="P811" i="13"/>
  <c r="O811" i="13"/>
  <c r="T1797" i="13"/>
  <c r="U1797" i="13" s="1"/>
  <c r="S1797" i="13"/>
  <c r="V1797" i="13" s="1"/>
  <c r="R1797" i="13"/>
  <c r="Q1797" i="13"/>
  <c r="P1797" i="13"/>
  <c r="O1797" i="13"/>
  <c r="T3466" i="13"/>
  <c r="U3466" i="13" s="1"/>
  <c r="S3466" i="13"/>
  <c r="V3466" i="13" s="1"/>
  <c r="R3466" i="13"/>
  <c r="Q3466" i="13"/>
  <c r="P3466" i="13"/>
  <c r="O3466" i="13"/>
  <c r="T2774" i="13"/>
  <c r="U2774" i="13" s="1"/>
  <c r="S2774" i="13"/>
  <c r="V2774" i="13" s="1"/>
  <c r="R2774" i="13"/>
  <c r="Q2774" i="13"/>
  <c r="P2774" i="13"/>
  <c r="O2774" i="13"/>
  <c r="T1927" i="13"/>
  <c r="U1927" i="13" s="1"/>
  <c r="S1927" i="13"/>
  <c r="V1927" i="13" s="1"/>
  <c r="R1927" i="13"/>
  <c r="Q1927" i="13"/>
  <c r="P1927" i="13"/>
  <c r="O1927" i="13"/>
  <c r="T658" i="13"/>
  <c r="U658" i="13" s="1"/>
  <c r="S658" i="13"/>
  <c r="V658" i="13" s="1"/>
  <c r="R658" i="13"/>
  <c r="Q658" i="13"/>
  <c r="P658" i="13"/>
  <c r="O658" i="13"/>
  <c r="T4107" i="13"/>
  <c r="U4107" i="13" s="1"/>
  <c r="S4107" i="13"/>
  <c r="V4107" i="13" s="1"/>
  <c r="R4107" i="13"/>
  <c r="Q4107" i="13"/>
  <c r="P4107" i="13"/>
  <c r="O4107" i="13"/>
  <c r="T2292" i="13"/>
  <c r="U2292" i="13" s="1"/>
  <c r="S2292" i="13"/>
  <c r="V2292" i="13" s="1"/>
  <c r="R2292" i="13"/>
  <c r="Q2292" i="13"/>
  <c r="P2292" i="13"/>
  <c r="O2292" i="13"/>
  <c r="T2542" i="13"/>
  <c r="U2542" i="13" s="1"/>
  <c r="S2542" i="13"/>
  <c r="V2542" i="13" s="1"/>
  <c r="R2542" i="13"/>
  <c r="Q2542" i="13"/>
  <c r="P2542" i="13"/>
  <c r="O2542" i="13"/>
  <c r="T1204" i="13"/>
  <c r="U1204" i="13" s="1"/>
  <c r="S1204" i="13"/>
  <c r="V1204" i="13" s="1"/>
  <c r="R1204" i="13"/>
  <c r="Q1204" i="13"/>
  <c r="P1204" i="13"/>
  <c r="O1204" i="13"/>
  <c r="T828" i="13"/>
  <c r="U828" i="13" s="1"/>
  <c r="S828" i="13"/>
  <c r="V828" i="13" s="1"/>
  <c r="R828" i="13"/>
  <c r="Q828" i="13"/>
  <c r="P828" i="13"/>
  <c r="O828" i="13"/>
  <c r="T3395" i="13"/>
  <c r="U3395" i="13" s="1"/>
  <c r="S3395" i="13"/>
  <c r="V3395" i="13" s="1"/>
  <c r="R3395" i="13"/>
  <c r="Q3395" i="13"/>
  <c r="P3395" i="13"/>
  <c r="O3395" i="13"/>
  <c r="T3775" i="13"/>
  <c r="U3775" i="13" s="1"/>
  <c r="S3775" i="13"/>
  <c r="V3775" i="13" s="1"/>
  <c r="R3775" i="13"/>
  <c r="Q3775" i="13"/>
  <c r="P3775" i="13"/>
  <c r="O3775" i="13"/>
  <c r="T530" i="13"/>
  <c r="U530" i="13" s="1"/>
  <c r="S530" i="13"/>
  <c r="V530" i="13" s="1"/>
  <c r="R530" i="13"/>
  <c r="Q530" i="13"/>
  <c r="P530" i="13"/>
  <c r="O530" i="13"/>
  <c r="T2973" i="13"/>
  <c r="U2973" i="13" s="1"/>
  <c r="S2973" i="13"/>
  <c r="V2973" i="13" s="1"/>
  <c r="R2973" i="13"/>
  <c r="Q2973" i="13"/>
  <c r="P2973" i="13"/>
  <c r="O2973" i="13"/>
  <c r="T3971" i="13"/>
  <c r="U3971" i="13" s="1"/>
  <c r="S3971" i="13"/>
  <c r="V3971" i="13" s="1"/>
  <c r="R3971" i="13"/>
  <c r="Q3971" i="13"/>
  <c r="P3971" i="13"/>
  <c r="O3971" i="13"/>
  <c r="T954" i="13"/>
  <c r="U954" i="13" s="1"/>
  <c r="S954" i="13"/>
  <c r="V954" i="13" s="1"/>
  <c r="R954" i="13"/>
  <c r="Q954" i="13"/>
  <c r="P954" i="13"/>
  <c r="O954" i="13"/>
  <c r="T2972" i="13"/>
  <c r="U2972" i="13" s="1"/>
  <c r="S2972" i="13"/>
  <c r="V2972" i="13" s="1"/>
  <c r="R2972" i="13"/>
  <c r="Q2972" i="13"/>
  <c r="P2972" i="13"/>
  <c r="O2972" i="13"/>
  <c r="T3673" i="13"/>
  <c r="U3673" i="13" s="1"/>
  <c r="S3673" i="13"/>
  <c r="V3673" i="13" s="1"/>
  <c r="R3673" i="13"/>
  <c r="Q3673" i="13"/>
  <c r="P3673" i="13"/>
  <c r="O3673" i="13"/>
  <c r="T585" i="13"/>
  <c r="U585" i="13" s="1"/>
  <c r="S585" i="13"/>
  <c r="V585" i="13" s="1"/>
  <c r="R585" i="13"/>
  <c r="Q585" i="13"/>
  <c r="P585" i="13"/>
  <c r="O585" i="13"/>
  <c r="T3237" i="13"/>
  <c r="U3237" i="13" s="1"/>
  <c r="S3237" i="13"/>
  <c r="V3237" i="13" s="1"/>
  <c r="R3237" i="13"/>
  <c r="Q3237" i="13"/>
  <c r="P3237" i="13"/>
  <c r="O3237" i="13"/>
  <c r="T1203" i="13"/>
  <c r="U1203" i="13" s="1"/>
  <c r="S1203" i="13"/>
  <c r="V1203" i="13" s="1"/>
  <c r="R1203" i="13"/>
  <c r="Q1203" i="13"/>
  <c r="P1203" i="13"/>
  <c r="O1203" i="13"/>
  <c r="T2971" i="13"/>
  <c r="U2971" i="13" s="1"/>
  <c r="S2971" i="13"/>
  <c r="V2971" i="13" s="1"/>
  <c r="R2971" i="13"/>
  <c r="Q2971" i="13"/>
  <c r="P2971" i="13"/>
  <c r="O2971" i="13"/>
  <c r="T1796" i="13"/>
  <c r="U1796" i="13" s="1"/>
  <c r="S1796" i="13"/>
  <c r="V1796" i="13" s="1"/>
  <c r="R1796" i="13"/>
  <c r="Q1796" i="13"/>
  <c r="P1796" i="13"/>
  <c r="O1796" i="13"/>
  <c r="T2420" i="13"/>
  <c r="U2420" i="13" s="1"/>
  <c r="S2420" i="13"/>
  <c r="V2420" i="13" s="1"/>
  <c r="R2420" i="13"/>
  <c r="Q2420" i="13"/>
  <c r="P2420" i="13"/>
  <c r="O2420" i="13"/>
  <c r="T584" i="13"/>
  <c r="U584" i="13" s="1"/>
  <c r="S584" i="13"/>
  <c r="V584" i="13" s="1"/>
  <c r="R584" i="13"/>
  <c r="Q584" i="13"/>
  <c r="P584" i="13"/>
  <c r="O584" i="13"/>
  <c r="T1932" i="13"/>
  <c r="U1932" i="13" s="1"/>
  <c r="S1932" i="13"/>
  <c r="V1932" i="13" s="1"/>
  <c r="R1932" i="13"/>
  <c r="Q1932" i="13"/>
  <c r="P1932" i="13"/>
  <c r="O1932" i="13"/>
  <c r="T2541" i="13"/>
  <c r="U2541" i="13" s="1"/>
  <c r="S2541" i="13"/>
  <c r="V2541" i="13" s="1"/>
  <c r="R2541" i="13"/>
  <c r="Q2541" i="13"/>
  <c r="P2541" i="13"/>
  <c r="O2541" i="13"/>
  <c r="T3825" i="13"/>
  <c r="U3825" i="13" s="1"/>
  <c r="S3825" i="13"/>
  <c r="V3825" i="13" s="1"/>
  <c r="R3825" i="13"/>
  <c r="Q3825" i="13"/>
  <c r="P3825" i="13"/>
  <c r="O3825" i="13"/>
  <c r="T2419" i="13"/>
  <c r="U2419" i="13" s="1"/>
  <c r="S2419" i="13"/>
  <c r="V2419" i="13" s="1"/>
  <c r="R2419" i="13"/>
  <c r="Q2419" i="13"/>
  <c r="P2419" i="13"/>
  <c r="O2419" i="13"/>
  <c r="T1529" i="13"/>
  <c r="U1529" i="13" s="1"/>
  <c r="S1529" i="13"/>
  <c r="V1529" i="13" s="1"/>
  <c r="R1529" i="13"/>
  <c r="Q1529" i="13"/>
  <c r="P1529" i="13"/>
  <c r="O1529" i="13"/>
  <c r="T1580" i="13"/>
  <c r="U1580" i="13" s="1"/>
  <c r="S1580" i="13"/>
  <c r="V1580" i="13" s="1"/>
  <c r="R1580" i="13"/>
  <c r="Q1580" i="13"/>
  <c r="P1580" i="13"/>
  <c r="O1580" i="13"/>
  <c r="T2397" i="13"/>
  <c r="U2397" i="13" s="1"/>
  <c r="S2397" i="13"/>
  <c r="V2397" i="13" s="1"/>
  <c r="R2397" i="13"/>
  <c r="Q2397" i="13"/>
  <c r="P2397" i="13"/>
  <c r="O2397" i="13"/>
  <c r="T473" i="13"/>
  <c r="U473" i="13" s="1"/>
  <c r="S473" i="13"/>
  <c r="V473" i="13" s="1"/>
  <c r="R473" i="13"/>
  <c r="Q473" i="13"/>
  <c r="P473" i="13"/>
  <c r="O473" i="13"/>
  <c r="T1286" i="13"/>
  <c r="U1286" i="13" s="1"/>
  <c r="S1286" i="13"/>
  <c r="V1286" i="13" s="1"/>
  <c r="R1286" i="13"/>
  <c r="Q1286" i="13"/>
  <c r="P1286" i="13"/>
  <c r="O1286" i="13"/>
  <c r="T3824" i="13"/>
  <c r="U3824" i="13" s="1"/>
  <c r="S3824" i="13"/>
  <c r="V3824" i="13" s="1"/>
  <c r="R3824" i="13"/>
  <c r="Q3824" i="13"/>
  <c r="P3824" i="13"/>
  <c r="O3824" i="13"/>
  <c r="T1283" i="13"/>
  <c r="U1283" i="13" s="1"/>
  <c r="S1283" i="13"/>
  <c r="V1283" i="13" s="1"/>
  <c r="R1283" i="13"/>
  <c r="Q1283" i="13"/>
  <c r="P1283" i="13"/>
  <c r="O1283" i="13"/>
  <c r="T1559" i="13"/>
  <c r="U1559" i="13" s="1"/>
  <c r="S1559" i="13"/>
  <c r="V1559" i="13" s="1"/>
  <c r="R1559" i="13"/>
  <c r="Q1559" i="13"/>
  <c r="P1559" i="13"/>
  <c r="O1559" i="13"/>
</calcChain>
</file>

<file path=xl/sharedStrings.xml><?xml version="1.0" encoding="utf-8"?>
<sst xmlns="http://schemas.openxmlformats.org/spreadsheetml/2006/main" count="28612" uniqueCount="8436">
  <si>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</si>
  <si>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</si>
  <si>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</si>
  <si>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</si>
  <si>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</si>
  <si>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</si>
  <si>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</si>
  <si>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</si>
  <si>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</si>
  <si>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</si>
  <si>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</si>
  <si>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</si>
  <si>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</si>
  <si>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</si>
  <si>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</si>
  <si>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</si>
  <si>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</si>
  <si>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</si>
  <si>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</si>
  <si>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</si>
  <si>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</si>
  <si>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</si>
  <si>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</si>
  <si>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</si>
  <si>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</si>
  <si>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</si>
  <si>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</si>
  <si>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</si>
  <si>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</si>
  <si>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</si>
  <si>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</si>
  <si>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</si>
  <si>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</si>
  <si>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</si>
  <si>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</si>
  <si>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</si>
  <si>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</si>
  <si>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</si>
  <si>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</si>
  <si>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</si>
  <si>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</si>
  <si>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</si>
  <si>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</si>
  <si>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</si>
  <si>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</si>
  <si>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</si>
  <si>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</si>
  <si>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</si>
  <si>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</si>
  <si>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</si>
  <si>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</si>
  <si>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</si>
  <si>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</si>
  <si>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</si>
  <si>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</si>
  <si>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</si>
  <si>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</si>
  <si>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</si>
  <si>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</si>
  <si>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</si>
  <si>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</si>
  <si>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</si>
  <si>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</si>
  <si>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</si>
  <si>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</si>
  <si>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</si>
  <si>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</si>
  <si>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</si>
  <si>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</si>
  <si>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</si>
  <si>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</si>
  <si>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</si>
  <si>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</si>
  <si>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</si>
  <si>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</si>
  <si>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</si>
  <si>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</si>
  <si>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</si>
  <si>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</si>
  <si>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</si>
  <si>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</si>
  <si>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</si>
  <si>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</si>
  <si>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</si>
  <si>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</si>
  <si>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</si>
  <si>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</si>
  <si>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</si>
  <si>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</si>
  <si>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</si>
  <si>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</si>
  <si>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</si>
  <si>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</si>
  <si>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</si>
  <si>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</si>
  <si>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</si>
  <si>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</si>
  <si>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</si>
  <si>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</si>
  <si>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</si>
  <si>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</si>
  <si>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</si>
  <si>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</si>
  <si>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</si>
  <si>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</si>
  <si>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</si>
  <si>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</si>
  <si>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</si>
  <si>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</si>
  <si>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</si>
  <si>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</si>
  <si>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</si>
  <si>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</si>
  <si>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</si>
  <si>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</si>
  <si>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</si>
  <si>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</si>
  <si>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</si>
  <si>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</si>
  <si>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</si>
  <si>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</si>
  <si>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</si>
  <si>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</si>
  <si>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</si>
  <si>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</si>
  <si>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</si>
  <si>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</si>
  <si>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</si>
  <si>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</si>
  <si>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</si>
  <si>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</si>
  <si>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</si>
  <si>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</si>
  <si>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</si>
  <si>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</si>
  <si>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</si>
  <si>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</si>
  <si>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</si>
  <si>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</si>
  <si>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</si>
  <si>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</si>
  <si>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</si>
  <si>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</si>
  <si>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</si>
  <si>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</si>
  <si>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</si>
  <si>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</si>
  <si>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</si>
  <si>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</si>
  <si>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</si>
  <si>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</si>
  <si>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</si>
  <si>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</si>
  <si>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</si>
  <si>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</si>
  <si>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</si>
  <si>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</si>
  <si>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</si>
  <si>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</si>
  <si>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</si>
  <si>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</si>
  <si>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</si>
  <si>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</si>
  <si>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</si>
  <si>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</si>
  <si>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</si>
  <si>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</si>
  <si>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</si>
  <si>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</si>
  <si>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</si>
  <si>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</si>
  <si>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</si>
  <si>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</si>
  <si>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</si>
  <si>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</si>
  <si>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</si>
  <si>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</si>
  <si>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</si>
  <si>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</si>
  <si>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</si>
  <si>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</si>
  <si>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</si>
  <si>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</si>
  <si>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</si>
  <si>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</si>
  <si>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</si>
  <si>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</si>
  <si>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</si>
  <si>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</si>
  <si>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</si>
  <si>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</si>
  <si>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</si>
  <si>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</si>
  <si>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</si>
  <si>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</si>
  <si>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</si>
  <si>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</si>
  <si>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</si>
  <si>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</si>
  <si>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</si>
  <si>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</si>
  <si>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</si>
  <si>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</si>
  <si>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</si>
  <si>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</si>
  <si>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</si>
  <si>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</si>
  <si>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</si>
  <si>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</si>
  <si>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</si>
  <si>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</si>
  <si>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</si>
  <si>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</si>
  <si>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</si>
  <si>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</si>
  <si>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</si>
  <si>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</si>
  <si>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</si>
  <si>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</si>
  <si>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</si>
  <si>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</si>
  <si>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</si>
  <si>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</si>
  <si>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</si>
  <si>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</si>
  <si>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</si>
  <si>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</si>
  <si>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</si>
  <si>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</si>
  <si>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</si>
  <si>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</si>
  <si>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</si>
  <si>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</si>
  <si>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</si>
  <si>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</si>
  <si>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</si>
  <si>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</si>
  <si>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</si>
  <si>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</si>
  <si>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</si>
  <si>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</si>
  <si>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</si>
  <si>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</si>
  <si>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</si>
  <si>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</si>
  <si>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</si>
  <si>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</si>
  <si>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</si>
  <si>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</si>
  <si>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</si>
  <si>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</si>
  <si>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</si>
  <si>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</si>
  <si>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</si>
  <si>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</si>
  <si>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</si>
  <si>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</si>
  <si>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</si>
  <si>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</si>
  <si>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</si>
  <si>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</si>
  <si>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</si>
  <si>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</si>
  <si>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</si>
  <si>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</si>
  <si>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</si>
  <si>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</si>
  <si>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</si>
  <si>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</si>
  <si>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</si>
  <si>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</si>
  <si>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</si>
  <si>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</si>
  <si>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</si>
  <si>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</si>
  <si>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</si>
  <si>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</si>
  <si>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</si>
  <si>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</si>
  <si>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</si>
  <si>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</si>
  <si>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</si>
  <si>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</si>
  <si>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</si>
  <si>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</si>
  <si>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</si>
  <si>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</si>
  <si>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</si>
  <si>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</si>
  <si>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</si>
  <si>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</si>
  <si>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</si>
  <si>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</si>
  <si>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</si>
  <si>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</si>
  <si>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</si>
  <si>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</si>
  <si>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</si>
  <si>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</si>
  <si>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</si>
  <si>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</si>
  <si>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</si>
  <si>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</si>
  <si>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</si>
  <si>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</si>
  <si>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</si>
  <si>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</si>
  <si>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</si>
  <si>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</si>
  <si>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</si>
  <si>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</si>
  <si>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</si>
  <si>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</si>
  <si>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</si>
  <si>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</si>
  <si>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</si>
  <si>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</si>
  <si>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</si>
  <si>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</si>
  <si>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</si>
  <si>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</si>
  <si>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</si>
  <si>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</si>
  <si>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</si>
  <si>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</si>
  <si>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</si>
  <si>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</si>
  <si>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</si>
  <si>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</si>
  <si>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</si>
  <si>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</si>
  <si>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</si>
  <si>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</si>
  <si>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</si>
  <si>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</si>
  <si>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</si>
  <si>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</si>
  <si>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</si>
  <si>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</si>
  <si>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</si>
  <si>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</si>
  <si>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</si>
  <si>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</si>
  <si>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</si>
  <si>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</si>
  <si>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</si>
  <si>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</si>
  <si>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</si>
  <si>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</si>
  <si>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</si>
  <si>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</si>
  <si>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</si>
  <si>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</si>
  <si>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</si>
  <si>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</si>
  <si>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</si>
  <si>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</si>
  <si>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</si>
  <si>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</si>
  <si>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</si>
  <si>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</si>
  <si>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</si>
  <si>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</si>
  <si>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</si>
  <si>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</si>
  <si>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</si>
  <si>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</si>
  <si>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</si>
  <si>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</si>
  <si>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</si>
  <si>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</si>
  <si>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</si>
  <si>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</si>
  <si>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</si>
  <si>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</si>
  <si>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</si>
  <si>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</si>
  <si>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</si>
  <si>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</si>
  <si>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</si>
  <si>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</si>
  <si>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</si>
  <si>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</si>
  <si>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</si>
  <si>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</si>
  <si>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</si>
  <si>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</si>
  <si>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</si>
  <si>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</si>
  <si>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</si>
  <si>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</si>
  <si>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</si>
  <si>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</si>
  <si>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</si>
  <si>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</si>
  <si>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</si>
  <si>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</si>
  <si>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</si>
  <si>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</si>
  <si>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</si>
  <si>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</si>
  <si>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</si>
  <si>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</si>
  <si>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</si>
  <si>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</si>
  <si>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</si>
  <si>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</si>
  <si>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</si>
  <si>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</si>
  <si>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</si>
  <si>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</si>
  <si>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</si>
  <si>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</si>
  <si>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</si>
  <si>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</si>
  <si>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</si>
  <si>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</si>
  <si>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</si>
  <si>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</si>
  <si>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</si>
  <si>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</si>
  <si>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</si>
  <si>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</si>
  <si>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</si>
  <si>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</si>
  <si>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</si>
  <si>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</si>
  <si>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</si>
  <si>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</si>
  <si>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</si>
  <si>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</si>
  <si>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</si>
  <si>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</si>
  <si>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</si>
  <si>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</si>
  <si>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</si>
  <si>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</si>
  <si>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</si>
  <si>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</si>
  <si>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</si>
  <si>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</si>
  <si>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</si>
  <si>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</si>
  <si>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</si>
  <si>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</si>
  <si>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</si>
  <si>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</si>
  <si>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</si>
  <si>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</si>
  <si>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</si>
  <si>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</si>
  <si>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</si>
  <si>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</si>
  <si>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</si>
  <si>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</si>
  <si>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</si>
  <si>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</si>
  <si>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</si>
  <si>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</si>
  <si>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</si>
  <si>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</si>
  <si>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</si>
  <si>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</si>
  <si>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</si>
  <si>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</si>
  <si>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</si>
  <si>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</si>
  <si>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</si>
  <si>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</si>
  <si>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</si>
  <si>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</si>
  <si>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</si>
  <si>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</si>
  <si>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</si>
  <si>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</si>
  <si>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</si>
  <si>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</si>
  <si>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</si>
  <si>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</si>
  <si>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</si>
  <si>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</si>
  <si>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</si>
  <si>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</si>
  <si>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</si>
  <si>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</si>
  <si>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</si>
  <si>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</si>
  <si>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</si>
  <si>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</si>
  <si>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</si>
  <si>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</si>
  <si>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</si>
  <si>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</si>
  <si>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</si>
  <si>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</si>
  <si>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</si>
  <si>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</si>
  <si>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</si>
  <si>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</si>
  <si>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</si>
  <si>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</si>
  <si>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</si>
  <si>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</si>
  <si>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</si>
  <si>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</si>
  <si>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</si>
  <si>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</si>
  <si>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</si>
  <si>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</si>
  <si>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</si>
  <si>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</si>
  <si>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</si>
  <si>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</si>
  <si>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</si>
  <si>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</si>
  <si>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</si>
  <si>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</si>
  <si>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</si>
  <si>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</si>
  <si>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</si>
  <si>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</si>
  <si>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</si>
  <si>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</si>
  <si>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</si>
  <si>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</si>
  <si>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</si>
  <si>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</si>
  <si>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</si>
  <si>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</si>
  <si>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</si>
  <si>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</si>
  <si>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</si>
  <si>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</si>
  <si>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</si>
  <si>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</si>
  <si>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</si>
  <si>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</si>
  <si>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</si>
  <si>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</si>
  <si>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</si>
  <si>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</si>
  <si>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</si>
  <si>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</si>
  <si>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</si>
  <si>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</si>
  <si>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</si>
  <si>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</si>
  <si>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</si>
  <si>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</si>
  <si>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</si>
  <si>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</si>
  <si>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</si>
  <si>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</si>
  <si>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</si>
  <si>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</si>
  <si>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</si>
  <si>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</si>
  <si>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</si>
  <si>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</si>
  <si>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</si>
  <si>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</si>
  <si>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</si>
  <si>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</si>
  <si>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</si>
  <si>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</si>
  <si>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</si>
  <si>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</si>
  <si>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</si>
  <si>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</si>
  <si>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</si>
  <si>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</si>
  <si>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</si>
  <si>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</si>
  <si>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</si>
  <si>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</si>
  <si>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</si>
  <si>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</si>
  <si>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</si>
  <si>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</si>
  <si>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</si>
  <si>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</si>
  <si>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</si>
  <si>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</si>
  <si>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</si>
  <si>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</si>
  <si>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</si>
  <si>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</si>
  <si>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</si>
  <si>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</si>
  <si>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</si>
  <si>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</si>
  <si>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</si>
  <si>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</si>
  <si>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</si>
  <si>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</si>
  <si>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</si>
  <si>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</si>
  <si>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</si>
  <si>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</si>
  <si>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</si>
  <si>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</si>
  <si>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</si>
  <si>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</si>
  <si>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</si>
  <si>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</si>
  <si>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</si>
  <si>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</si>
  <si>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</si>
  <si>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</si>
  <si>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</si>
  <si>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</si>
  <si>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</si>
  <si>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</si>
  <si>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</si>
  <si>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</si>
  <si>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</si>
  <si>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</si>
  <si>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</si>
  <si>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</si>
  <si>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</si>
  <si>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</si>
  <si>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</si>
  <si>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</si>
  <si>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</si>
  <si>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</si>
  <si>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</si>
  <si>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</si>
  <si>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</si>
  <si>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</si>
  <si>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</si>
  <si>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</si>
  <si>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</si>
  <si>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</si>
  <si>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</si>
  <si>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</si>
  <si>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</si>
  <si>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</si>
  <si>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</si>
  <si>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</si>
  <si>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</si>
  <si>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</si>
  <si>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</si>
  <si>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</si>
  <si>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</si>
  <si>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</si>
  <si>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</si>
  <si>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</si>
  <si>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</si>
  <si>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</si>
  <si>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</si>
  <si>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</si>
  <si>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</si>
  <si>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</si>
  <si>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</si>
  <si>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</si>
  <si>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</si>
  <si>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</si>
  <si>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</si>
  <si>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</si>
  <si>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</si>
  <si>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</si>
  <si>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</si>
  <si>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</si>
  <si>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</si>
  <si>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</si>
  <si>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</si>
  <si>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</si>
  <si>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</si>
  <si>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</si>
  <si>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</si>
  <si>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</si>
  <si>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</si>
  <si>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</si>
  <si>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</si>
  <si>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</si>
  <si>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</si>
  <si>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</si>
  <si>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</si>
  <si>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</si>
  <si>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</si>
  <si>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</si>
  <si>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</si>
  <si>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</si>
  <si>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</si>
  <si>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</si>
  <si>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</si>
  <si>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</si>
  <si>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</si>
  <si>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</si>
  <si>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</si>
  <si>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</si>
  <si>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</si>
  <si>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</si>
  <si>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</si>
  <si>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</si>
  <si>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</si>
  <si>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</si>
  <si>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</si>
  <si>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</si>
  <si>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</si>
  <si>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</si>
  <si>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</si>
  <si>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</si>
  <si>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</si>
  <si>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</si>
  <si>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</si>
  <si>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</si>
  <si>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</si>
  <si>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</si>
  <si>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</si>
  <si>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</si>
  <si>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</si>
  <si>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</si>
  <si>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</si>
  <si>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</si>
  <si>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</si>
  <si>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</si>
  <si>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</si>
  <si>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</si>
  <si>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</si>
  <si>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</si>
  <si>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</si>
  <si>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</si>
  <si>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</si>
  <si>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</si>
  <si>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</si>
  <si>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</si>
  <si>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</si>
  <si>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</si>
  <si>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</si>
  <si>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</si>
  <si>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</si>
  <si>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</si>
  <si>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</si>
  <si>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</si>
  <si>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</si>
  <si>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</si>
  <si>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</si>
  <si>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</si>
  <si>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</si>
  <si>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</si>
  <si>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</si>
  <si>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</si>
  <si>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</si>
  <si>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</si>
  <si>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</si>
  <si>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</si>
  <si>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</si>
  <si>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</si>
  <si>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</si>
  <si>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</si>
  <si>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</si>
  <si>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</si>
  <si>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</si>
  <si>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</si>
  <si>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</si>
  <si>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</si>
  <si>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</si>
  <si>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</si>
  <si>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</si>
  <si>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</si>
  <si>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</si>
  <si>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</si>
  <si>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</si>
  <si>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</si>
  <si>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</si>
  <si>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</si>
  <si>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</si>
  <si>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</si>
  <si>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</si>
  <si>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</si>
  <si>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</si>
  <si>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</si>
  <si>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</si>
  <si>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</si>
  <si>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</si>
  <si>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</si>
  <si>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</si>
  <si>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</si>
  <si>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</si>
  <si>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</si>
  <si>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</si>
  <si>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</si>
  <si>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</si>
  <si>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</si>
  <si>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</si>
  <si>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</si>
  <si>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</si>
  <si>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</si>
  <si>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</si>
  <si>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</si>
  <si>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</si>
  <si>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</si>
  <si>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</si>
  <si>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</si>
  <si>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</si>
  <si>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</si>
  <si>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</si>
  <si>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</si>
  <si>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</si>
  <si>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</si>
  <si>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</si>
  <si>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</si>
  <si>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</si>
  <si>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</si>
  <si>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</si>
  <si>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</si>
  <si>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</si>
  <si>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</si>
  <si>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</si>
  <si>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</si>
  <si>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</si>
  <si>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</si>
  <si>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</si>
  <si>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</si>
  <si>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</si>
  <si>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</si>
  <si>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</si>
  <si>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</si>
  <si>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</si>
  <si>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</si>
  <si>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</si>
  <si>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</si>
  <si>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</si>
  <si>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</si>
  <si>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</si>
  <si>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</si>
  <si>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</si>
  <si>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</si>
  <si>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</si>
  <si>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</si>
  <si>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</si>
  <si>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</si>
  <si>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</si>
  <si>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</si>
  <si>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</si>
  <si>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</si>
  <si>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</si>
  <si>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</si>
  <si>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</si>
  <si>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</si>
  <si>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</si>
  <si>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</si>
  <si>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</si>
  <si>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</si>
  <si>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</si>
  <si>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</si>
  <si>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</si>
  <si>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</si>
  <si>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</si>
  <si>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</si>
  <si>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</si>
  <si>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</si>
  <si>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</si>
  <si>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</si>
  <si>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</si>
  <si>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</si>
  <si>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</si>
  <si>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</si>
  <si>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</si>
  <si>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</si>
  <si>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</si>
  <si>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</si>
  <si>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</si>
  <si>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</si>
  <si>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</si>
  <si>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</si>
  <si>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</si>
  <si>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</si>
  <si>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</si>
  <si>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</si>
  <si>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</si>
  <si>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</si>
  <si>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</si>
  <si>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</si>
  <si>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</si>
  <si>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</si>
  <si>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</si>
  <si>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</si>
  <si>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</si>
  <si>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</si>
  <si>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</si>
  <si>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</si>
  <si>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</si>
  <si>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</si>
  <si>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</si>
  <si>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</si>
  <si>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</si>
  <si>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</si>
  <si>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</si>
  <si>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</si>
  <si>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</si>
  <si>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</si>
  <si>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</si>
  <si>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</si>
  <si>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</si>
  <si>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</si>
  <si>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</si>
  <si>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</si>
  <si>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</si>
  <si>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</si>
  <si>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</si>
  <si>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</si>
  <si>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</si>
  <si>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</si>
  <si>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</si>
  <si>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</si>
  <si>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</si>
  <si>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</si>
  <si>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</si>
  <si>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</si>
  <si>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</si>
  <si>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</si>
  <si>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</si>
  <si>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</si>
  <si>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</si>
  <si>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</si>
  <si>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</si>
  <si>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</si>
  <si>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</si>
  <si>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</si>
  <si>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</si>
  <si>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</si>
  <si>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</si>
  <si>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</si>
  <si>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</si>
  <si>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</si>
  <si>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</si>
  <si>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</si>
  <si>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</si>
  <si>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</si>
  <si>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</si>
  <si>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</si>
  <si>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</si>
  <si>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</si>
  <si>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</si>
  <si>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</si>
  <si>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</si>
  <si>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</si>
  <si>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</si>
  <si>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</si>
  <si>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</si>
  <si>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</si>
  <si>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</si>
  <si>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</si>
  <si>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</si>
  <si>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</si>
  <si>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</si>
  <si>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</si>
  <si>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</si>
  <si>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</si>
  <si>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</si>
  <si>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</si>
  <si>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</si>
  <si>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</si>
  <si>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</si>
  <si>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</si>
  <si>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</si>
  <si>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</si>
  <si>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</si>
  <si>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</si>
  <si>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</si>
  <si>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</si>
  <si>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</si>
  <si>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</si>
  <si>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</si>
  <si>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</si>
  <si>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</si>
  <si>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</si>
  <si>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</si>
  <si>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</si>
  <si>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</si>
  <si>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</si>
  <si>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</si>
  <si>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</si>
  <si>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</si>
  <si>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</si>
  <si>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</si>
  <si>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</si>
  <si>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</si>
  <si>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</si>
  <si>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</si>
  <si>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</si>
  <si>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</si>
  <si>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</si>
  <si>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</si>
  <si>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</si>
  <si>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</si>
  <si>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</si>
  <si>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</si>
  <si>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</si>
  <si>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</si>
  <si>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</si>
  <si>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</si>
  <si>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</si>
  <si>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</si>
  <si>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</si>
  <si>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</si>
  <si>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</si>
  <si>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</si>
  <si>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</si>
  <si>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</si>
  <si>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</si>
  <si>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</si>
  <si>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</si>
  <si>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</si>
  <si>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</si>
  <si>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</si>
  <si>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</si>
  <si>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</si>
  <si>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</si>
  <si>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</si>
  <si>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</si>
  <si>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</si>
  <si>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</si>
  <si>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</si>
  <si>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</si>
  <si>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</si>
  <si>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</si>
  <si>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</si>
  <si>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</si>
  <si>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</si>
  <si>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</si>
  <si>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</si>
  <si>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</si>
  <si>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</si>
  <si>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</si>
  <si>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</si>
  <si>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</si>
  <si>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</si>
  <si>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</si>
  <si>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</si>
  <si>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</si>
  <si>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</si>
  <si>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</si>
  <si>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</si>
  <si>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</si>
  <si>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</si>
  <si>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</si>
  <si>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</si>
  <si>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</si>
  <si>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</si>
  <si>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</si>
  <si>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</si>
  <si>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</si>
  <si>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</si>
  <si>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</si>
  <si>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</si>
  <si>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</si>
  <si>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</si>
  <si>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</si>
  <si>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</si>
  <si>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</si>
  <si>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</si>
  <si>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</si>
  <si>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</si>
  <si>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</si>
  <si>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</si>
  <si>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</si>
  <si>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</si>
  <si>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</si>
  <si>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</si>
  <si>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</si>
  <si>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</si>
  <si>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</si>
  <si>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</si>
  <si>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</si>
  <si>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</si>
  <si>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</si>
  <si>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</si>
  <si>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</si>
  <si>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</si>
  <si>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</si>
  <si>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</si>
  <si>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</si>
  <si>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</si>
  <si>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</si>
  <si>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</si>
  <si>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</si>
  <si>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</si>
  <si>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</si>
  <si>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</si>
  <si>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</si>
  <si>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</si>
  <si>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</si>
  <si>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</si>
  <si>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</si>
  <si>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</si>
  <si>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</si>
  <si>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</si>
  <si>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</si>
  <si>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</si>
  <si>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</si>
  <si>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</si>
  <si>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</si>
  <si>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</si>
  <si>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</si>
  <si>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</si>
  <si>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</si>
  <si>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</si>
  <si>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</si>
  <si>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</si>
  <si>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</si>
  <si>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</si>
  <si>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</si>
  <si>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</si>
  <si>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</si>
  <si>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</si>
  <si>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</si>
  <si>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</si>
  <si>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</si>
  <si>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</si>
  <si>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</si>
  <si>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</si>
  <si>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</si>
  <si>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</si>
  <si>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</si>
  <si>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</si>
  <si>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</si>
  <si>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</si>
  <si>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</si>
  <si>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</si>
  <si>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</si>
  <si>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</si>
  <si>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</si>
  <si>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</si>
  <si>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</si>
  <si>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</si>
  <si>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</si>
  <si>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</si>
  <si>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</si>
  <si>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</si>
  <si>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</si>
  <si>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</si>
  <si>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</si>
  <si>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</si>
  <si>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</si>
  <si>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</si>
  <si>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</si>
  <si>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</si>
  <si>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</si>
  <si>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</si>
  <si>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</si>
  <si>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</si>
  <si>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</si>
  <si>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</si>
  <si>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</si>
  <si>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</si>
  <si>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</si>
  <si>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</si>
  <si>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</si>
  <si>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</si>
  <si>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</si>
  <si>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</si>
  <si>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</si>
  <si>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</si>
  <si>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</si>
  <si>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</si>
  <si>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</si>
  <si>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</si>
  <si>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</si>
  <si>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</si>
  <si>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</si>
  <si>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</si>
  <si>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</si>
  <si>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</si>
  <si>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</si>
  <si>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</si>
  <si>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</si>
  <si>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</si>
  <si>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</si>
  <si>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</si>
  <si>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</si>
  <si>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</si>
  <si>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</si>
  <si>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</si>
  <si>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</si>
  <si>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</si>
  <si>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</si>
  <si>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</si>
  <si>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</si>
  <si>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</si>
  <si>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</si>
  <si>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</si>
  <si>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</si>
  <si>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</si>
  <si>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</si>
  <si>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</si>
  <si>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</si>
  <si>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</si>
  <si>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</si>
  <si>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</si>
  <si>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</si>
  <si>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</si>
  <si>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</si>
  <si>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</si>
  <si>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</si>
  <si>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</si>
  <si>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</si>
  <si>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</si>
  <si>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</si>
  <si>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</si>
  <si>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</si>
  <si>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</si>
  <si>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</si>
  <si>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</si>
  <si>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</si>
  <si>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</si>
  <si>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</si>
  <si>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</si>
  <si>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</si>
  <si>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</si>
  <si>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</si>
  <si>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</si>
  <si>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</si>
  <si>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</si>
  <si>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</si>
  <si>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</si>
  <si>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</si>
  <si>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</si>
  <si>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</si>
  <si>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</si>
  <si>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</si>
  <si>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</si>
  <si>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</si>
  <si>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</si>
  <si>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</si>
  <si>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</si>
  <si>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</si>
  <si>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</si>
  <si>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</si>
  <si>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</si>
  <si>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</si>
  <si>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</si>
  <si>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</si>
  <si>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</si>
  <si>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</si>
  <si>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</si>
  <si>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</si>
  <si>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</si>
  <si>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</si>
  <si>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</si>
  <si>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</si>
  <si>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</si>
  <si>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</si>
  <si>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</si>
  <si>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</si>
  <si>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</si>
  <si>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</si>
  <si>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</si>
  <si>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</si>
  <si>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</si>
  <si>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</si>
  <si>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</si>
  <si>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</si>
  <si>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</si>
  <si>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</si>
  <si>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</si>
  <si>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</si>
  <si>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</si>
  <si>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</si>
  <si>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</si>
  <si>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</si>
  <si>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</si>
  <si>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</si>
  <si>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</si>
  <si>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</si>
  <si>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</si>
  <si>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</si>
  <si>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</si>
  <si>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</si>
  <si>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</si>
  <si>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</si>
  <si>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</si>
  <si>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</si>
  <si>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</si>
  <si>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</si>
  <si>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</si>
  <si>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</si>
  <si>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</si>
  <si>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</si>
  <si>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</si>
  <si>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</si>
  <si>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</si>
  <si>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</si>
  <si>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</si>
  <si>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</si>
  <si>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</si>
  <si>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</si>
  <si>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</si>
  <si>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</si>
  <si>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</si>
  <si>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</si>
  <si>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</si>
  <si>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</si>
  <si>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</si>
  <si>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</si>
  <si>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</si>
  <si>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</si>
  <si>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</si>
  <si>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</si>
  <si>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</si>
  <si>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</si>
  <si>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</si>
  <si>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</si>
  <si>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</si>
  <si>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</si>
  <si>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</si>
  <si>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</si>
  <si>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</si>
  <si>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</si>
  <si>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</si>
  <si>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</si>
  <si>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</si>
  <si>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</si>
  <si>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</si>
  <si>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</si>
  <si>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</si>
  <si>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</si>
  <si>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</si>
  <si>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</si>
  <si>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</si>
  <si>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</si>
  <si>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</si>
  <si>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</si>
  <si>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</si>
  <si>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</si>
  <si>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</si>
  <si>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</si>
  <si>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</si>
  <si>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</si>
  <si>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</si>
  <si>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</si>
  <si>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</si>
  <si>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</si>
  <si>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</si>
  <si>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</si>
  <si>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</si>
  <si>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</si>
  <si>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</si>
  <si>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</si>
  <si>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</si>
  <si>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</si>
  <si>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</si>
  <si>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</si>
  <si>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</si>
  <si>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</si>
  <si>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</si>
  <si>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</si>
  <si>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</si>
  <si>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</si>
  <si>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</si>
  <si>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</si>
  <si>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</si>
  <si>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</si>
  <si>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</si>
  <si>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</si>
  <si>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</si>
  <si>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</si>
  <si>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</si>
  <si>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</si>
  <si>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</si>
  <si>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</si>
  <si>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</si>
  <si>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</si>
  <si>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</si>
  <si>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</si>
  <si>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</si>
  <si>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</si>
  <si>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</si>
  <si>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</si>
  <si>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</si>
  <si>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</si>
  <si>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</si>
  <si>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</si>
  <si>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</si>
  <si>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</si>
  <si>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</si>
  <si>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</si>
  <si>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</si>
  <si>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</si>
  <si>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</si>
  <si>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</si>
  <si>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</si>
  <si>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</si>
  <si>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</si>
  <si>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</si>
  <si>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</si>
  <si>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</si>
  <si>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</si>
  <si>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</si>
  <si>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</si>
  <si>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</si>
  <si>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</si>
  <si>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</si>
  <si>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</si>
  <si>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</si>
  <si>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</si>
  <si>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</si>
  <si>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</si>
  <si>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</si>
  <si>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</si>
  <si>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</si>
  <si>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</si>
  <si>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</si>
  <si>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</si>
  <si>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</si>
  <si>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</si>
  <si>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</si>
  <si>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</si>
  <si>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</si>
  <si>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</si>
  <si>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</si>
  <si>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</si>
  <si>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</si>
  <si>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</si>
  <si>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</si>
  <si>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</si>
  <si>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</si>
  <si>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</si>
  <si>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</si>
  <si>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</si>
  <si>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</si>
  <si>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</si>
  <si>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</si>
  <si>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</si>
  <si>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</si>
  <si>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</si>
  <si>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</si>
  <si>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</si>
  <si>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</si>
  <si>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</si>
  <si>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</si>
  <si>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</si>
  <si>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</si>
  <si>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</si>
  <si>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</si>
  <si>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</si>
  <si>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</si>
  <si>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</si>
  <si>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</si>
  <si>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</si>
  <si>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</si>
  <si>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</si>
  <si>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</si>
  <si>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</si>
  <si>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</si>
  <si>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</si>
  <si>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</si>
  <si>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</si>
  <si>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</si>
  <si>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</si>
  <si>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</si>
  <si>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</si>
  <si>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</si>
  <si>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</si>
  <si>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</si>
  <si>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</si>
  <si>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</si>
  <si>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</si>
  <si>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</si>
  <si>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</si>
  <si>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</si>
  <si>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</si>
  <si>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</si>
  <si>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</si>
  <si>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</si>
  <si>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</si>
  <si>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</si>
  <si>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</si>
  <si>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</si>
  <si>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</si>
  <si>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</si>
  <si>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</si>
  <si>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</si>
  <si>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</si>
  <si>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</si>
  <si>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</si>
  <si>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</si>
  <si>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</si>
  <si>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</si>
  <si>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</si>
  <si>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</si>
  <si>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</si>
  <si>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</si>
  <si>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</si>
  <si>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</si>
  <si>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</si>
  <si>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</si>
  <si>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</si>
  <si>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</si>
  <si>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</si>
  <si>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</si>
  <si>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</si>
  <si>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</si>
  <si>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</si>
  <si>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</si>
  <si>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</si>
  <si>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</si>
  <si>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</si>
  <si>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</si>
  <si>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</si>
  <si>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</si>
  <si>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</si>
  <si>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</si>
  <si>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</si>
  <si>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</si>
  <si>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</si>
  <si>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</si>
  <si>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</si>
  <si>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</si>
  <si>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</si>
  <si>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</si>
  <si>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</si>
  <si>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</si>
  <si>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</si>
  <si>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</si>
  <si>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</si>
  <si>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</si>
  <si>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</si>
  <si>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</si>
  <si>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</si>
  <si>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</si>
  <si>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</si>
  <si>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</si>
  <si>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</si>
  <si>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</si>
  <si>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</si>
  <si>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</si>
  <si>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</si>
  <si>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</si>
  <si>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</si>
  <si>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</si>
  <si>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</si>
  <si>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</si>
  <si>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</si>
  <si>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</si>
  <si>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</si>
  <si>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</si>
  <si>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</si>
  <si>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</si>
  <si>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</si>
  <si>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</si>
  <si>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</si>
  <si>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</si>
  <si>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</si>
  <si>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</si>
  <si>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</si>
  <si>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</si>
  <si>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</si>
  <si>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</si>
  <si>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</si>
  <si>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</si>
  <si>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</si>
  <si>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</si>
  <si>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</si>
  <si>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</si>
  <si>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</si>
  <si>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</si>
  <si>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</si>
  <si>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</si>
  <si>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</si>
  <si>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</si>
  <si>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</si>
  <si>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</si>
  <si>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</si>
  <si>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</si>
  <si>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</si>
  <si>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</si>
  <si>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</si>
  <si>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</si>
  <si>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</si>
  <si>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</si>
  <si>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</si>
  <si>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</si>
  <si>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</si>
  <si>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</si>
  <si>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</si>
  <si>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</si>
  <si>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</si>
  <si>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</si>
  <si>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</si>
  <si>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</si>
  <si>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</si>
  <si>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</si>
  <si>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</si>
  <si>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</si>
  <si>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</si>
  <si>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</si>
  <si>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</si>
  <si>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</si>
  <si>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</si>
  <si>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</si>
  <si>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</si>
  <si>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</si>
  <si>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</si>
  <si>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</si>
  <si>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</si>
  <si>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</si>
  <si>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</si>
  <si>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</si>
  <si>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</si>
  <si>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</si>
  <si>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</si>
  <si>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</si>
  <si>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</si>
  <si>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</si>
  <si>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</si>
  <si>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</si>
  <si>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</si>
  <si>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</si>
  <si>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</si>
  <si>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</si>
  <si>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</si>
  <si>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</si>
  <si>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</si>
  <si>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</si>
  <si>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</si>
  <si>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</si>
  <si>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</si>
  <si>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</si>
  <si>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</si>
  <si>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</si>
  <si>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</si>
  <si>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</si>
  <si>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</si>
  <si>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</si>
  <si>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</si>
  <si>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</si>
  <si>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</si>
  <si>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</si>
  <si>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</si>
  <si>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</si>
  <si>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</si>
  <si>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</si>
  <si>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</si>
  <si>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</si>
  <si>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</si>
  <si>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</si>
  <si>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</si>
  <si>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</si>
  <si>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</si>
  <si>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</si>
  <si>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</si>
  <si>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</si>
  <si>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</si>
  <si>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</si>
  <si>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</si>
  <si>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</si>
  <si>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</si>
  <si>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</si>
  <si>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</si>
  <si>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</si>
  <si>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</si>
  <si>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</si>
  <si>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</si>
  <si>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</si>
  <si>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</si>
  <si>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</si>
  <si>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</si>
  <si>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</si>
  <si>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</si>
  <si>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</si>
  <si>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</si>
  <si>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</si>
  <si>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</si>
  <si>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</si>
  <si>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</si>
  <si>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</si>
  <si>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</si>
  <si>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</si>
  <si>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</si>
  <si>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</si>
  <si>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</si>
  <si>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</si>
  <si>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</si>
  <si>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</si>
  <si>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</si>
  <si>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</si>
  <si>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</si>
  <si>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</si>
  <si>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</si>
  <si>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</si>
  <si>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</si>
  <si>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</si>
  <si>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</si>
  <si>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</si>
  <si>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</si>
  <si>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</si>
  <si>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</si>
  <si>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</si>
  <si>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</si>
  <si>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</si>
  <si>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</si>
  <si>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</si>
  <si>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</si>
  <si>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</si>
  <si>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</si>
  <si>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</si>
  <si>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</si>
  <si>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</si>
  <si>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</si>
  <si>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</si>
  <si>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</si>
  <si>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</si>
  <si>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</si>
  <si>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</si>
  <si>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</si>
  <si>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</si>
  <si>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</si>
  <si>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</si>
  <si>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</si>
  <si>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</si>
  <si>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</si>
  <si>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</si>
  <si>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</si>
  <si>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</si>
  <si>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</si>
  <si>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</si>
  <si>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</si>
  <si>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</si>
  <si>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</si>
  <si>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</si>
  <si>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</si>
  <si>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</si>
  <si>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</si>
  <si>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</si>
  <si>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</si>
  <si>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</si>
  <si>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</si>
  <si>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</si>
  <si>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</si>
  <si>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</si>
  <si>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</si>
  <si>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</si>
  <si>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</si>
  <si>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</si>
  <si>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</si>
  <si>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</si>
  <si>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</si>
  <si>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</si>
  <si>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</si>
  <si>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</si>
  <si>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</si>
  <si>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</si>
  <si>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</si>
  <si>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</si>
  <si>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</si>
  <si>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</si>
  <si>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</si>
  <si>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</si>
  <si>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</si>
  <si>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</si>
  <si>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</si>
  <si>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</si>
  <si>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</si>
  <si>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</si>
  <si>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</si>
  <si>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</si>
  <si>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</si>
  <si>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</si>
  <si>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</si>
  <si>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</si>
  <si>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</si>
  <si>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</si>
  <si>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</si>
  <si>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</si>
  <si>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</si>
  <si>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</si>
  <si>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</si>
  <si>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</si>
  <si>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</si>
  <si>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</si>
  <si>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</si>
  <si>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</si>
  <si>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</si>
  <si>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</si>
  <si>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</si>
  <si>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</si>
  <si>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</si>
  <si>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</si>
  <si>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</si>
  <si>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</si>
  <si>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</si>
  <si>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</si>
  <si>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</si>
  <si>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</si>
  <si>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</si>
  <si>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</si>
  <si>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</si>
  <si>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</si>
  <si>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</si>
  <si>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</si>
  <si>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</si>
  <si>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</si>
  <si>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</si>
  <si>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</si>
  <si>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</si>
  <si>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</si>
  <si>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</si>
  <si>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</si>
  <si>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</si>
  <si>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</si>
  <si>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</si>
  <si>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</si>
  <si>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</si>
  <si>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</si>
  <si>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</si>
  <si>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</si>
  <si>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</si>
  <si>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</si>
  <si>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</si>
  <si>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</si>
  <si>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</si>
  <si>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</si>
  <si>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</si>
  <si>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</si>
  <si>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</si>
  <si>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</si>
  <si>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</si>
  <si>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</si>
  <si>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</si>
  <si>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</si>
  <si>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</si>
  <si>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</si>
  <si>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</si>
  <si>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</si>
  <si>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</si>
  <si>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</si>
  <si>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</si>
  <si>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</si>
  <si>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</si>
  <si>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</si>
  <si>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</si>
  <si>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</si>
  <si>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</si>
  <si>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</si>
  <si>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</si>
  <si>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</si>
  <si>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</si>
  <si>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</si>
  <si>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</si>
  <si>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</si>
  <si>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</si>
  <si>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</si>
  <si>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</si>
  <si>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</si>
  <si>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</si>
  <si>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</si>
  <si>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</si>
  <si>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</si>
  <si>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</si>
  <si>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</si>
  <si>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</si>
  <si>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</si>
  <si>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</si>
  <si>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</si>
  <si>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</si>
  <si>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</si>
  <si>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</si>
  <si>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</si>
  <si>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</si>
  <si>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</si>
  <si>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</si>
  <si>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</si>
  <si>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</si>
  <si>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</si>
  <si>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</si>
  <si>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</si>
  <si>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</si>
  <si>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</si>
  <si>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</si>
  <si>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</si>
  <si>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</si>
  <si>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</si>
  <si>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</si>
  <si>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</si>
  <si>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</si>
  <si>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</si>
  <si>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</si>
  <si>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</si>
  <si>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</si>
  <si>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</si>
  <si>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</si>
  <si>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</si>
  <si>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</si>
  <si>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</si>
  <si>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</si>
  <si>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</si>
  <si>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</si>
  <si>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</si>
  <si>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</si>
  <si>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</si>
  <si>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</si>
  <si>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</si>
  <si>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</si>
  <si>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</si>
  <si>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</si>
  <si>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</si>
  <si>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</si>
  <si>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</si>
  <si>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</si>
  <si>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</si>
  <si>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</si>
  <si>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</si>
  <si>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</si>
  <si>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</si>
  <si>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</si>
  <si>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</si>
  <si>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</si>
  <si>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</si>
  <si>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</si>
  <si>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</si>
  <si>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</si>
  <si>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</si>
  <si>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</si>
  <si>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</si>
  <si>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</si>
  <si>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</si>
  <si>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</si>
  <si>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</si>
  <si>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</si>
  <si>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</si>
  <si>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</si>
  <si>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</si>
  <si>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</si>
  <si>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</si>
  <si>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</si>
  <si>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</si>
  <si>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</si>
  <si>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</si>
  <si>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</si>
  <si>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</si>
  <si>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</si>
  <si>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</si>
  <si>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</si>
  <si>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</si>
  <si>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</si>
  <si>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</si>
  <si>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</si>
  <si>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</si>
  <si>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</si>
  <si>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</si>
  <si>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</si>
  <si>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</si>
  <si>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</si>
  <si>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</si>
  <si>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</si>
  <si>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</si>
  <si>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</si>
  <si>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</si>
  <si>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</si>
  <si>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</si>
  <si>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</si>
  <si>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</si>
  <si>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</si>
  <si>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</si>
  <si>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</si>
  <si>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</si>
  <si>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</si>
  <si>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</si>
  <si>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</si>
  <si>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</si>
  <si>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</si>
  <si>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</si>
  <si>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</si>
  <si>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</si>
  <si>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</si>
  <si>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</si>
  <si>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</si>
  <si>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</si>
  <si>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</si>
  <si>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</si>
  <si>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</si>
  <si>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</si>
  <si>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</si>
  <si>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</si>
  <si>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</si>
  <si>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</si>
  <si>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</si>
  <si>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</si>
  <si>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</si>
  <si>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</si>
  <si>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</si>
  <si>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</si>
  <si>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</si>
  <si>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</si>
  <si>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</si>
  <si>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</si>
  <si>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</si>
  <si>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</si>
  <si>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</si>
  <si>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</si>
  <si>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</si>
  <si>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</si>
  <si>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</si>
  <si>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</si>
  <si>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</si>
  <si>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</si>
  <si>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</si>
  <si>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</si>
  <si>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</si>
  <si>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</si>
  <si>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</si>
  <si>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</si>
  <si>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</si>
  <si>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</si>
  <si>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</si>
  <si>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</si>
  <si>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</si>
  <si>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</si>
  <si>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</si>
  <si>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</si>
  <si>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</si>
  <si>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</si>
  <si>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</si>
  <si>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</si>
  <si>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</si>
  <si>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</si>
  <si>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</si>
  <si>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</si>
  <si>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</si>
  <si>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</si>
  <si>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</si>
  <si>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</si>
  <si>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</si>
  <si>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</si>
  <si>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</si>
  <si>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</si>
  <si>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</si>
  <si>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</si>
  <si>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</si>
  <si>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</si>
  <si>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</si>
  <si>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</si>
  <si>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</si>
  <si>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</si>
  <si>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</si>
  <si>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</si>
  <si>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</si>
  <si>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</si>
  <si>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</si>
  <si>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</si>
  <si>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</si>
  <si>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</si>
  <si>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</si>
  <si>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</si>
  <si>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</si>
  <si>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</si>
  <si>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</si>
  <si>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</si>
  <si>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</si>
  <si>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</si>
  <si>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</si>
  <si>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</si>
  <si>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</si>
  <si>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</si>
  <si>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</si>
  <si>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</si>
  <si>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</si>
  <si>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</si>
  <si>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</si>
  <si>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</si>
  <si>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</si>
  <si>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</si>
  <si>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</si>
  <si>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</si>
  <si>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</si>
  <si>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</si>
  <si>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</si>
  <si>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</si>
  <si>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</si>
  <si>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</si>
  <si>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</si>
  <si>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</si>
  <si>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</si>
  <si>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</si>
  <si>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</si>
  <si>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</si>
  <si>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</si>
  <si>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</si>
  <si>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</si>
  <si>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</si>
  <si>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</si>
  <si>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</si>
  <si>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</si>
  <si>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</si>
  <si>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</si>
  <si>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</si>
  <si>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</si>
  <si>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</si>
  <si>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</si>
  <si>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</si>
  <si>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</si>
  <si>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</si>
  <si>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</si>
  <si>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</si>
  <si>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</si>
  <si>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</si>
  <si>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</si>
  <si>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</si>
  <si>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</si>
  <si>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</si>
  <si>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</si>
  <si>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</si>
  <si>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</si>
  <si>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</si>
  <si>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</si>
  <si>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</si>
  <si>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</si>
  <si>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</si>
  <si>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</si>
  <si>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</si>
  <si>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</si>
  <si>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</si>
  <si>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</si>
  <si>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</si>
  <si>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</si>
  <si>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</si>
  <si>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</si>
  <si>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</si>
  <si>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</si>
  <si>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</si>
  <si>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</si>
  <si>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</si>
  <si>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</si>
  <si>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</si>
  <si>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</si>
  <si>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</si>
  <si>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</si>
  <si>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</si>
  <si>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</si>
  <si>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</si>
  <si>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</si>
  <si>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</si>
  <si>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</si>
  <si>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</si>
  <si>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</si>
  <si>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</si>
  <si>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</si>
  <si>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</si>
  <si>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</si>
  <si>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</si>
  <si>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</si>
  <si>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</si>
  <si>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</si>
  <si>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</si>
  <si>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</si>
  <si>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</si>
  <si>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</si>
  <si>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</si>
  <si>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</si>
  <si>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</si>
  <si>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</si>
  <si>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</si>
  <si>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</si>
  <si>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</si>
  <si>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</si>
  <si>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</si>
  <si>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</si>
  <si>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</si>
  <si>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</si>
  <si>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</si>
  <si>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</si>
  <si>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</si>
  <si>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</si>
  <si>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</si>
  <si>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</si>
  <si>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</si>
  <si>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</si>
  <si>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</si>
  <si>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</si>
  <si>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</si>
  <si>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</si>
  <si>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</si>
  <si>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</si>
  <si>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</si>
  <si>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</si>
  <si>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</si>
  <si>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</si>
  <si>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</si>
  <si>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</si>
  <si>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</si>
  <si>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</si>
  <si>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</si>
  <si>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</si>
  <si>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</si>
  <si>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</si>
  <si>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</si>
  <si>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</si>
  <si>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</si>
  <si>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</si>
  <si>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</si>
  <si>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</si>
  <si>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</si>
  <si>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</si>
  <si>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</si>
  <si>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</si>
  <si>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</si>
  <si>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</si>
  <si>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</si>
  <si>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</si>
  <si>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</si>
  <si>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</si>
  <si>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</si>
  <si>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</si>
  <si>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</si>
  <si>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</si>
  <si>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</si>
  <si>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</si>
  <si>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</si>
  <si>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</si>
  <si>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</si>
  <si>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</si>
  <si>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</si>
  <si>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</si>
  <si>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</si>
  <si>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</si>
  <si>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</si>
  <si>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</si>
  <si>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</si>
  <si>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</si>
  <si>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</si>
  <si>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</si>
  <si>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</si>
  <si>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</si>
  <si>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</si>
  <si>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</si>
  <si>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</si>
  <si>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</si>
  <si>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</si>
  <si>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</si>
  <si>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</si>
  <si>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</si>
  <si>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</si>
  <si>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</si>
  <si>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</si>
  <si>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</si>
  <si>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</si>
  <si>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</si>
  <si>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</si>
  <si>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</si>
  <si>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</si>
  <si>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</si>
  <si>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</si>
  <si>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</si>
  <si>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</si>
  <si>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</si>
  <si>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</si>
  <si>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</si>
  <si>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</si>
  <si>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</si>
  <si>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</si>
  <si>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</si>
  <si>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</si>
  <si>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</si>
  <si>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</si>
  <si>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</si>
  <si>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</si>
  <si>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</si>
  <si>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</si>
  <si>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</si>
  <si>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</si>
  <si>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</si>
  <si>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</si>
  <si>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</si>
  <si>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</si>
  <si>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</si>
  <si>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</si>
  <si>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</si>
  <si>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</si>
  <si>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</si>
  <si>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</si>
  <si>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</si>
  <si>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</si>
  <si>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</si>
  <si>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</si>
  <si>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</si>
  <si>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</si>
  <si>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</si>
  <si>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</si>
  <si>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</si>
  <si>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</si>
  <si>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</si>
  <si>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</si>
  <si>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</si>
  <si>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</si>
  <si>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</si>
  <si>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</si>
  <si>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</si>
  <si>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</si>
  <si>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</si>
  <si>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</si>
  <si>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</si>
  <si>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</si>
  <si>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</si>
  <si>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</si>
  <si>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</si>
  <si>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</si>
  <si>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</si>
  <si>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</si>
  <si>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</si>
  <si>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</si>
  <si>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</si>
  <si>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</si>
  <si>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</si>
  <si>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</si>
  <si>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</si>
  <si>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</si>
  <si>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</si>
  <si>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</si>
  <si>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</si>
  <si>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</si>
  <si>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</si>
  <si>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</si>
  <si>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</si>
  <si>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</si>
  <si>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</si>
  <si>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</si>
  <si>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</si>
  <si>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</si>
  <si>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</si>
  <si>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</si>
  <si>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</si>
  <si>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</si>
  <si>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</si>
  <si>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</si>
  <si>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</si>
  <si>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</si>
  <si>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</si>
  <si>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</si>
  <si>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</si>
  <si>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</si>
  <si>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</si>
  <si>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</si>
  <si>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</si>
  <si>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</si>
  <si>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</si>
  <si>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</si>
  <si>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</si>
  <si>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</si>
  <si>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</si>
  <si>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</si>
  <si>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</si>
  <si>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</si>
  <si>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</si>
  <si>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</si>
  <si>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</si>
  <si>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</si>
  <si>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</si>
  <si>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</si>
  <si>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</si>
  <si>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</si>
  <si>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</si>
  <si>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</si>
  <si>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</si>
  <si>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</si>
  <si>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</si>
  <si>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</si>
  <si>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</si>
  <si>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</si>
  <si>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</si>
  <si>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</si>
  <si>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</si>
  <si>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</si>
  <si>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</si>
  <si>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</si>
  <si>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</si>
  <si>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</si>
  <si>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</si>
  <si>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</si>
  <si>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</si>
  <si>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</si>
  <si>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</si>
  <si>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</si>
  <si>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</si>
  <si>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</si>
  <si>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</si>
  <si>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</si>
  <si>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</si>
  <si>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</si>
  <si>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</si>
  <si>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</si>
  <si>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</si>
  <si>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</si>
  <si>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</si>
  <si>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</si>
  <si>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</si>
  <si>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</si>
  <si>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</si>
  <si>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</si>
  <si>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</si>
  <si>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</si>
  <si>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</si>
  <si>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</si>
  <si>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</si>
  <si>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</si>
  <si>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</si>
  <si>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</si>
  <si>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</si>
  <si>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</si>
  <si>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</si>
  <si>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</si>
  <si>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</si>
  <si>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</si>
  <si>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</si>
  <si>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</si>
  <si>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</si>
  <si>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</si>
  <si>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</si>
  <si>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</si>
  <si>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</si>
  <si>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</si>
  <si>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</si>
  <si>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</si>
  <si>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</si>
  <si>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</si>
  <si>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</si>
  <si>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</si>
  <si>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</si>
  <si>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</si>
  <si>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</si>
  <si>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</si>
  <si>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</si>
  <si>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</si>
  <si>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</si>
  <si>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</si>
  <si>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</si>
  <si>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</si>
  <si>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</si>
  <si>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</si>
  <si>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</si>
  <si>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</si>
  <si>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</si>
  <si>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</si>
  <si>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</si>
  <si>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</si>
  <si>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</si>
  <si>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</si>
  <si>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</si>
  <si>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</si>
  <si>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</si>
  <si>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</si>
  <si>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</si>
  <si>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</si>
  <si>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</si>
  <si>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</si>
  <si>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</si>
  <si>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</si>
  <si>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</si>
  <si>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</si>
  <si>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</si>
  <si>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</si>
  <si>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</si>
  <si>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</si>
  <si>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</si>
  <si>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</si>
  <si>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</si>
  <si>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</si>
  <si>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</si>
  <si>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</si>
  <si>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</si>
  <si>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</si>
  <si>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</si>
  <si>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</si>
  <si>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</si>
  <si>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</si>
  <si>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</si>
  <si>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</si>
  <si>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</si>
  <si>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</si>
  <si>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</si>
  <si>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</si>
  <si>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</si>
  <si>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</si>
  <si>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</si>
  <si>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</si>
  <si>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</si>
  <si>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</si>
  <si>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</si>
  <si>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</si>
  <si>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</si>
  <si>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</si>
  <si>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</si>
  <si>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</si>
  <si>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</si>
  <si>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</si>
  <si>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</si>
  <si>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</si>
  <si>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</si>
  <si>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</si>
  <si>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</si>
  <si>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</si>
  <si>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</si>
  <si>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</si>
  <si>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</si>
  <si>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</si>
  <si>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</si>
  <si>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</si>
  <si>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</si>
  <si>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</si>
  <si>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</si>
  <si>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</si>
  <si>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</si>
  <si>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</si>
  <si>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</si>
  <si>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</si>
  <si>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</si>
  <si>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</si>
  <si>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</si>
  <si>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</si>
  <si>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</si>
  <si>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</si>
  <si>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</si>
  <si>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</si>
  <si>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</si>
  <si>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</si>
  <si>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</si>
  <si>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</si>
  <si>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</si>
  <si>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</si>
  <si>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</si>
  <si>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</si>
  <si>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</si>
  <si>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</si>
  <si>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</si>
  <si>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</si>
  <si>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</si>
  <si>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</si>
  <si>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</si>
  <si>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</si>
  <si>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</si>
  <si>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</si>
  <si>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</si>
  <si>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</si>
  <si>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</si>
  <si>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</si>
  <si>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</si>
  <si>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</si>
  <si>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</si>
  <si>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</si>
  <si>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</si>
  <si>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</si>
  <si>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</si>
  <si>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</si>
  <si>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</si>
  <si>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</si>
  <si>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</si>
  <si>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</si>
  <si>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</si>
  <si>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</si>
  <si>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</si>
  <si>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</si>
  <si>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</si>
  <si>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</si>
  <si>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</si>
  <si>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</si>
  <si>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</si>
  <si>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</si>
  <si>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</si>
  <si>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</si>
  <si>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</si>
  <si>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</si>
  <si>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</si>
  <si>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</si>
  <si>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</si>
  <si>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</si>
  <si>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</si>
  <si>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</si>
  <si>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</si>
  <si>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</si>
  <si>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</si>
  <si>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</si>
  <si>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</si>
  <si>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</si>
  <si>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</si>
  <si>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</si>
  <si>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</si>
  <si>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</si>
  <si>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</si>
  <si>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</si>
  <si>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</si>
  <si>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</si>
  <si>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</si>
  <si>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</si>
  <si>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</si>
  <si>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</si>
  <si>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</si>
  <si>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</si>
  <si>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</si>
  <si>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</si>
  <si>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</si>
  <si>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</si>
  <si>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</si>
  <si>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</si>
  <si>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</si>
  <si>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</si>
  <si>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</si>
  <si>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</si>
  <si>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</si>
  <si>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</si>
  <si>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</si>
  <si>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</si>
  <si>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</si>
  <si>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</si>
  <si>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</si>
  <si>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</si>
  <si>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</si>
  <si>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</si>
  <si>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</si>
  <si>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</si>
  <si>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</si>
  <si>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</si>
  <si>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</si>
  <si>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</si>
  <si>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</si>
  <si>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</si>
  <si>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</si>
  <si>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</si>
  <si>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</si>
  <si>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</si>
  <si>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</si>
  <si>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</si>
  <si>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</si>
  <si>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</si>
  <si>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</si>
  <si>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</si>
  <si>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</si>
  <si>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</si>
  <si>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</si>
  <si>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</si>
  <si>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</si>
  <si>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</si>
  <si>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</si>
  <si>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</si>
  <si>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</si>
  <si>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</si>
  <si>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</si>
  <si>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</si>
  <si>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</si>
  <si>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</si>
  <si>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</si>
  <si>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</si>
  <si>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</si>
  <si>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</si>
  <si>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</si>
  <si>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</si>
  <si>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</si>
  <si>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</si>
  <si>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</si>
  <si>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</si>
  <si>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</si>
  <si>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</si>
  <si>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</si>
  <si>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</si>
  <si>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</si>
  <si>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</si>
  <si>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</si>
  <si>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</si>
  <si>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</si>
  <si>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</si>
  <si>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</si>
  <si>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</si>
  <si>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</si>
  <si>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</si>
  <si>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</si>
  <si>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</si>
  <si>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</si>
  <si>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</si>
  <si>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</si>
  <si>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</si>
  <si>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</si>
  <si>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</si>
  <si>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</si>
  <si>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</si>
  <si>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</si>
  <si>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</si>
  <si>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</si>
  <si>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</si>
  <si>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</si>
  <si>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</si>
  <si>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</si>
  <si>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</si>
  <si>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</si>
  <si>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</si>
  <si>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</si>
  <si>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</si>
  <si>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</si>
  <si>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</si>
  <si>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</si>
  <si>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</si>
  <si>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</si>
  <si>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</si>
  <si>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</si>
  <si>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</si>
  <si>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</si>
  <si>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</si>
  <si>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</si>
  <si>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</si>
  <si>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</si>
  <si>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</si>
  <si>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</si>
  <si>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</si>
  <si>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</si>
  <si>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</si>
  <si>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</si>
  <si>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</si>
  <si>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</si>
  <si>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</si>
  <si>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</si>
  <si>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</si>
  <si>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</si>
  <si>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</si>
  <si>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</si>
  <si>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</si>
  <si>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</si>
  <si>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</si>
  <si>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</si>
  <si>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</si>
  <si>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</si>
  <si>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</si>
  <si>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</si>
  <si>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</si>
  <si>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</si>
  <si>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</si>
  <si>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</si>
  <si>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</si>
  <si>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</si>
  <si>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</si>
  <si>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</si>
  <si>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</si>
  <si>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</si>
  <si>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</si>
  <si>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</si>
  <si>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</si>
  <si>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</si>
  <si>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</si>
  <si>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</si>
  <si>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</si>
  <si>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</si>
  <si>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</si>
  <si>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</si>
  <si>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</si>
  <si>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</si>
  <si>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</si>
  <si>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</si>
  <si>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</si>
  <si>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</si>
  <si>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</si>
  <si>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</si>
  <si>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</si>
  <si>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</si>
  <si>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</si>
  <si>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</si>
  <si>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</si>
  <si>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</si>
  <si>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</si>
  <si>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</si>
  <si>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</si>
  <si>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</si>
  <si>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</si>
  <si>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</si>
  <si>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</si>
  <si>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</si>
  <si>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</si>
  <si>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</si>
  <si>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</si>
  <si>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</si>
  <si>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</si>
  <si>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</si>
  <si>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</si>
  <si>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</si>
  <si>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</si>
  <si>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</si>
  <si>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</si>
  <si>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</si>
  <si>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</si>
  <si>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</si>
  <si>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</si>
  <si>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</si>
  <si>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</si>
  <si>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</si>
  <si>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</si>
  <si>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</si>
  <si>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</si>
  <si>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</si>
  <si>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</si>
  <si>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</si>
  <si>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</si>
  <si>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</si>
  <si>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</si>
  <si>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</si>
  <si>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</si>
  <si>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</si>
  <si>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</si>
  <si>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</si>
  <si>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</si>
  <si>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</si>
  <si>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</si>
  <si>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</si>
  <si>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</si>
  <si>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</si>
  <si>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</si>
  <si>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</si>
  <si>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</si>
  <si>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</si>
  <si>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</si>
  <si>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</si>
  <si>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</si>
  <si>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</si>
  <si>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</si>
  <si>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</si>
  <si>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</si>
  <si>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</si>
  <si>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</si>
  <si>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</si>
  <si>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</si>
  <si>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</si>
  <si>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</si>
  <si>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</si>
  <si>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</si>
  <si>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</si>
  <si>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</si>
  <si>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</si>
  <si>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</si>
  <si>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</si>
  <si>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</si>
  <si>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</si>
  <si>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</si>
  <si>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</si>
  <si>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</si>
  <si>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</si>
  <si>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</si>
  <si>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</si>
  <si>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</si>
  <si>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</si>
  <si>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</si>
  <si>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</si>
  <si>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</si>
  <si>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</si>
  <si>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</si>
  <si>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</si>
  <si>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</si>
  <si>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</si>
  <si>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</si>
  <si>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</si>
  <si>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</si>
  <si>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</si>
  <si>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</si>
  <si>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</si>
  <si>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</si>
  <si>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</si>
  <si>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</si>
  <si>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</si>
  <si>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</si>
  <si>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</si>
  <si>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</si>
  <si>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</si>
  <si>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</si>
  <si>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</si>
  <si>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</si>
  <si>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</si>
  <si>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</si>
  <si>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</si>
  <si>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</si>
  <si>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</si>
  <si>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</si>
  <si>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</si>
  <si>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</si>
  <si>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</si>
  <si>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</si>
  <si>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</si>
  <si>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</si>
  <si>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</si>
  <si>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</si>
  <si>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</si>
  <si>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</si>
  <si>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</si>
  <si>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</si>
  <si>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</si>
  <si>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</si>
  <si>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</si>
  <si>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</si>
  <si>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</si>
  <si>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</si>
  <si>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</si>
  <si>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</si>
  <si>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</si>
  <si>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</si>
  <si>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</si>
  <si>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</si>
  <si>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</si>
  <si>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</si>
  <si>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</si>
  <si>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</si>
  <si>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</si>
  <si>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</si>
  <si>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</si>
  <si>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</si>
  <si>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</si>
  <si>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</si>
  <si>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</si>
  <si>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</si>
  <si>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</si>
  <si>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</si>
  <si>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</si>
  <si>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</si>
  <si>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</si>
  <si>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</si>
  <si>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</si>
  <si>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</si>
  <si>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</si>
  <si>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</si>
  <si>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</si>
  <si>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</si>
  <si>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</si>
  <si>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</si>
  <si>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</si>
  <si>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</si>
  <si>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</si>
  <si>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</si>
  <si>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</si>
  <si>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</si>
  <si>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</si>
  <si>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</si>
  <si>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</si>
  <si>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</si>
  <si>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</si>
  <si>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</si>
  <si>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</si>
  <si>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</si>
  <si>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</si>
  <si>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</si>
  <si>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</si>
  <si>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</si>
  <si>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</si>
  <si>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</si>
  <si>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</si>
  <si>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</si>
  <si>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</si>
  <si>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</si>
  <si>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</si>
  <si>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</si>
  <si>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</si>
  <si>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</si>
  <si>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</si>
  <si>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</si>
  <si>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</si>
  <si>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</si>
  <si>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</si>
  <si>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</si>
  <si>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</si>
  <si>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</si>
  <si>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</si>
  <si>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</si>
  <si>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</si>
  <si>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</si>
  <si>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</si>
  <si>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</si>
  <si>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</si>
  <si>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</si>
  <si>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</si>
  <si>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</si>
  <si>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</si>
  <si>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</si>
  <si>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</si>
  <si>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</si>
  <si>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</si>
  <si>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</si>
  <si>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</si>
  <si>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</si>
  <si>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</si>
  <si>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</si>
  <si>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</si>
  <si>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</si>
  <si>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</si>
  <si>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</si>
  <si>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</si>
  <si>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</si>
  <si>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</si>
  <si>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</si>
  <si>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</si>
  <si>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</si>
  <si>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</si>
  <si>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</si>
  <si>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</si>
  <si>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</si>
  <si>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</si>
  <si>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</si>
  <si>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</si>
  <si>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</si>
  <si>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</si>
  <si>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</si>
  <si>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</si>
  <si>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</si>
  <si>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</si>
  <si>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</si>
  <si>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</si>
  <si>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</si>
  <si>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</si>
  <si>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</si>
  <si>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</si>
  <si>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</si>
  <si>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</si>
  <si>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</si>
  <si>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</si>
  <si>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</si>
  <si>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</si>
  <si>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</si>
  <si>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</si>
  <si>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</si>
  <si>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</si>
  <si>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</si>
  <si>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</si>
  <si>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</si>
  <si>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</si>
  <si>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</si>
  <si>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</si>
  <si>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</si>
  <si>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</si>
  <si>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</si>
  <si>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</si>
  <si>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</si>
  <si>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</si>
  <si>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</si>
  <si>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</si>
  <si>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</si>
  <si>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</si>
  <si>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</si>
  <si>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</si>
  <si>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</si>
  <si>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</si>
  <si>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</si>
  <si>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</si>
  <si>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</si>
  <si>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</si>
  <si>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</si>
  <si>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</si>
  <si>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</si>
  <si>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</si>
  <si>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</si>
  <si>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</si>
  <si>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</si>
  <si>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</si>
  <si>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</si>
  <si>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</si>
  <si>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</si>
  <si>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</si>
  <si>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</si>
  <si>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</si>
  <si>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</si>
  <si>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</si>
  <si>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</si>
  <si>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</si>
  <si>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</si>
  <si>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</si>
  <si>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</si>
  <si>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</si>
  <si>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</si>
  <si>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</si>
  <si>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</si>
  <si>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</si>
  <si>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</si>
  <si>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</si>
  <si>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</si>
  <si>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</si>
  <si>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</si>
  <si>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</si>
  <si>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</si>
  <si>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</si>
  <si>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</si>
  <si>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</si>
  <si>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</si>
  <si>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</si>
  <si>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</si>
  <si>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</si>
  <si>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</si>
  <si>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</si>
  <si>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</si>
  <si>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</si>
  <si>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</si>
  <si>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</si>
  <si>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</si>
  <si>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</si>
  <si>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</si>
  <si>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</si>
  <si>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</si>
  <si>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</si>
  <si>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</si>
  <si>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</si>
  <si>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</si>
  <si>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</si>
  <si>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</si>
  <si>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</si>
  <si>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</si>
  <si>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</si>
  <si>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</si>
  <si>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</si>
  <si>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</si>
  <si>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</si>
  <si>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</si>
  <si>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</si>
  <si>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</si>
  <si>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</si>
  <si>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</si>
  <si>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</si>
  <si>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</si>
  <si>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</si>
  <si>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</si>
  <si>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</si>
  <si>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</si>
  <si>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</si>
  <si>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</si>
  <si>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</si>
  <si>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</si>
  <si>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</si>
  <si>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</si>
  <si>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</si>
  <si>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</si>
  <si>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</si>
  <si>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</si>
  <si>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</si>
  <si>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</si>
  <si>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</si>
  <si>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</si>
  <si>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</si>
  <si>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</si>
  <si>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</si>
  <si>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</si>
  <si>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</si>
  <si>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</si>
  <si>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</si>
  <si>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</si>
  <si>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</si>
  <si>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</si>
  <si>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</si>
  <si>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</si>
  <si>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</si>
  <si>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</si>
  <si>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</si>
  <si>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</si>
  <si>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</si>
  <si>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</si>
  <si>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</si>
  <si>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</si>
  <si>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</si>
  <si>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</si>
  <si>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</si>
  <si>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</si>
  <si>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</si>
  <si>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</si>
  <si>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</si>
  <si>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</si>
  <si>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</si>
  <si>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</si>
  <si>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</si>
  <si>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</si>
  <si>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</si>
  <si>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</si>
  <si>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</si>
  <si>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</si>
  <si>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</si>
  <si>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</si>
  <si>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</si>
  <si>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</si>
  <si>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</si>
  <si>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</si>
  <si>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</si>
  <si>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</si>
  <si>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</si>
  <si>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</si>
  <si>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</si>
  <si>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</si>
  <si>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</si>
  <si>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</si>
  <si>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</si>
  <si>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</si>
  <si>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</si>
  <si>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</si>
  <si>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</si>
  <si>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</si>
  <si>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</si>
  <si>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</si>
  <si>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</si>
  <si>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</si>
  <si>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</si>
  <si>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</si>
  <si>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</si>
  <si>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</si>
  <si>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</si>
  <si>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</si>
  <si>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</si>
  <si>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</si>
  <si>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</si>
  <si>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</si>
  <si>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</si>
  <si>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</si>
  <si>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</si>
  <si>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</si>
  <si>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</si>
  <si>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</si>
  <si>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</si>
  <si>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</si>
  <si>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</si>
  <si>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</si>
  <si>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</si>
  <si>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</si>
  <si>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</si>
  <si>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</si>
  <si>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</si>
  <si>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</si>
  <si>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</si>
  <si>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</si>
  <si>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</si>
  <si>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</si>
  <si>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</si>
  <si>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</si>
  <si>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</si>
  <si>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</si>
  <si>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</si>
  <si>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</si>
  <si>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</si>
  <si>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</si>
  <si>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</si>
  <si>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</si>
  <si>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</si>
  <si>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</si>
  <si>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</si>
  <si>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</si>
  <si>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</si>
  <si>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</si>
  <si>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</si>
  <si>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</si>
  <si>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</si>
  <si>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</si>
  <si>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</si>
  <si>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</si>
  <si>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</si>
  <si>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</si>
  <si>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</si>
  <si>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</si>
  <si>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</si>
  <si>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</si>
  <si>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</si>
  <si>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</si>
  <si>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</si>
  <si>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</si>
  <si>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</si>
  <si>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</si>
  <si>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</si>
  <si>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</si>
  <si>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</si>
  <si>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</si>
  <si>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</si>
  <si>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</si>
  <si>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</si>
  <si>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</si>
  <si>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</si>
  <si>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</si>
  <si>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</si>
  <si>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</si>
  <si>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</si>
  <si>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</si>
  <si>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</si>
  <si>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</si>
  <si>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</si>
  <si>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</si>
  <si>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</si>
  <si>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</si>
  <si>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</si>
  <si>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</si>
  <si>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</si>
  <si>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</si>
  <si>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</si>
  <si>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</si>
  <si>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</si>
  <si>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</si>
  <si>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</si>
  <si>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</si>
  <si>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</si>
  <si>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</si>
  <si>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</si>
  <si>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</si>
  <si>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</si>
  <si>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</si>
  <si>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</si>
  <si>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</si>
  <si>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</si>
  <si>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</si>
  <si>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</si>
  <si>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</si>
  <si>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</si>
  <si>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</si>
  <si>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</si>
  <si>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</si>
  <si>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</si>
  <si>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</si>
  <si>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</si>
  <si>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</si>
  <si>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</si>
  <si>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</si>
  <si>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</si>
  <si>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</si>
  <si>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</si>
  <si>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</si>
  <si>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</si>
  <si>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</si>
  <si>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</si>
  <si>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</si>
  <si>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</si>
  <si>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</si>
  <si>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</si>
  <si>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</si>
  <si>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</si>
  <si>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</si>
  <si>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</si>
  <si>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</si>
  <si>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</si>
  <si>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</si>
  <si>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</si>
  <si>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</si>
  <si>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</si>
  <si>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</si>
  <si>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</si>
  <si>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</si>
  <si>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</si>
  <si>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</si>
  <si>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</si>
  <si>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</si>
  <si>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</si>
  <si>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</si>
  <si>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</si>
  <si>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</si>
  <si>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</si>
  <si>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</si>
  <si>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</si>
  <si>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</si>
  <si>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</si>
  <si>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</si>
  <si>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</si>
  <si>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</si>
  <si>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</si>
  <si>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</si>
  <si>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</si>
  <si>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</si>
  <si>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</si>
  <si>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</si>
  <si>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</si>
  <si>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</si>
  <si>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</si>
  <si>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</si>
  <si>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</si>
  <si>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</si>
  <si>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</si>
  <si>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</si>
  <si>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</si>
  <si>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</si>
  <si>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</si>
  <si>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</si>
  <si>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</si>
  <si>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</si>
  <si>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</si>
  <si>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</si>
  <si>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</si>
  <si>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</si>
  <si>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</si>
  <si>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</si>
  <si>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</si>
  <si>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</si>
  <si>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</si>
  <si>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</si>
  <si>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</si>
  <si>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</si>
  <si>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</si>
  <si>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</si>
  <si>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</si>
  <si>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</si>
  <si>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</si>
  <si>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</si>
  <si>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</si>
  <si>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</si>
  <si>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</si>
  <si>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</si>
  <si>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</si>
  <si>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</si>
  <si>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</si>
  <si>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</si>
  <si>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</si>
  <si>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</si>
  <si>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</si>
  <si>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</si>
  <si>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</si>
  <si>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</si>
  <si>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</si>
  <si>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</si>
  <si>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</si>
  <si>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</si>
  <si>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</si>
  <si>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</si>
  <si>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</si>
  <si>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</si>
  <si>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</si>
  <si>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</si>
  <si>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</si>
  <si>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</si>
  <si>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</si>
  <si>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</si>
  <si>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</si>
  <si>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</si>
  <si>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</si>
  <si>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</si>
  <si>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</si>
  <si>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</si>
  <si>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</si>
  <si>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</si>
  <si>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</si>
  <si>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</si>
  <si>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</si>
  <si>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</si>
  <si>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</si>
  <si>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</si>
  <si>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</si>
  <si>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</si>
  <si>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</si>
  <si>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</si>
  <si>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</si>
  <si>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</si>
  <si>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</si>
  <si>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</si>
  <si>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</si>
  <si>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</si>
  <si>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</si>
  <si>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</si>
  <si>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</si>
  <si>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</si>
  <si>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</si>
  <si>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</si>
  <si>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</si>
  <si>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</si>
  <si>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</si>
  <si>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</si>
  <si>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</si>
  <si>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</si>
  <si>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</si>
  <si>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</si>
  <si>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</si>
  <si>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</si>
  <si>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</si>
  <si>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</si>
  <si>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</si>
  <si>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</si>
  <si>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</si>
  <si>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</si>
  <si>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</si>
  <si>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</si>
  <si>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</si>
  <si>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</si>
  <si>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</si>
  <si>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</si>
  <si>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</si>
  <si>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</si>
  <si>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</si>
  <si>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</si>
  <si>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</si>
  <si>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</si>
  <si>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</si>
  <si>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</si>
  <si>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</si>
  <si>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</si>
  <si>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</si>
  <si>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</si>
  <si>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</si>
  <si>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</si>
  <si>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</si>
  <si>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</si>
  <si>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</si>
  <si>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</si>
  <si>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</si>
  <si>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</si>
  <si>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</si>
  <si>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</si>
  <si>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</si>
  <si>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</si>
  <si>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</si>
  <si>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</si>
  <si>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</si>
  <si>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</si>
  <si>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</si>
  <si>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</si>
  <si>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</si>
  <si>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</si>
  <si>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</si>
  <si>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</si>
  <si>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</si>
  <si>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</si>
  <si>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</si>
  <si>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</si>
  <si>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</si>
  <si>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</si>
  <si>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</si>
  <si>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</si>
  <si>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</si>
  <si>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</si>
  <si>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</si>
  <si>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</si>
  <si>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</si>
  <si>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</si>
  <si>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</si>
  <si>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</si>
  <si>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</si>
  <si>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</si>
  <si>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</si>
  <si>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</si>
  <si>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</si>
  <si>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</si>
  <si>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</si>
  <si>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</si>
  <si>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</si>
  <si>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</si>
  <si>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</si>
  <si>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</si>
  <si>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</si>
  <si>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</si>
  <si>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</si>
  <si>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</si>
  <si>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</si>
  <si>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</si>
  <si>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</si>
  <si>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</si>
  <si>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</si>
  <si>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</si>
  <si>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</si>
  <si>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</si>
  <si>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</si>
  <si>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</si>
  <si>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</si>
  <si>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</si>
  <si>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</si>
  <si>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</si>
  <si>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</si>
  <si>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</si>
  <si>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</si>
  <si>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</si>
  <si>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</si>
  <si>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</si>
  <si>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</si>
  <si>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</si>
  <si>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</si>
  <si>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</si>
  <si>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</si>
  <si>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</si>
  <si>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</si>
  <si>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</si>
  <si>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</si>
  <si>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</si>
  <si>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</si>
  <si>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</si>
  <si>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</si>
  <si>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</si>
  <si>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</si>
  <si>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</si>
  <si>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</si>
  <si>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</si>
  <si>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</si>
  <si>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</si>
  <si>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</si>
  <si>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</si>
  <si>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</si>
  <si>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</si>
  <si>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</si>
  <si>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</si>
  <si>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</si>
  <si>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</si>
  <si>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</si>
  <si>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</si>
  <si>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</si>
  <si>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</si>
  <si>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</si>
  <si>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</si>
  <si>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</si>
  <si>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</si>
  <si>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</si>
  <si>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</si>
  <si>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</si>
  <si>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</si>
  <si>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</si>
  <si>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</si>
  <si>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</si>
  <si>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</si>
  <si>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</si>
  <si>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</si>
  <si>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</si>
  <si>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</si>
  <si>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</si>
  <si>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</si>
  <si>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</si>
  <si>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</si>
  <si>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</si>
  <si>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</si>
  <si>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</si>
  <si>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</si>
  <si>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</si>
  <si>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</si>
  <si>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</si>
  <si>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</si>
  <si>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</si>
  <si>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</si>
  <si>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</si>
  <si>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</si>
  <si>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</si>
  <si>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</si>
  <si>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</si>
  <si>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</si>
  <si>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</si>
  <si>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</si>
  <si>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</si>
  <si>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</si>
  <si>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</si>
  <si>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</si>
  <si>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</si>
  <si>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</si>
  <si>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</si>
  <si>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</si>
  <si>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</si>
  <si>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</si>
  <si>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</si>
  <si>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</si>
  <si>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</si>
  <si>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</si>
  <si>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</si>
  <si>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</si>
  <si>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</si>
  <si>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</si>
  <si>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</si>
  <si>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</si>
  <si>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</si>
  <si>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</si>
  <si>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</si>
  <si>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</si>
  <si>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</si>
  <si>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</si>
  <si>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</si>
  <si>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</si>
  <si>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</si>
  <si>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</si>
  <si>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</si>
  <si>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</si>
  <si>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</si>
  <si>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</si>
  <si>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</si>
  <si>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</si>
  <si>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</si>
  <si>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</si>
  <si>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</si>
  <si>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</si>
  <si>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</si>
  <si>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</si>
  <si>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</si>
  <si>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</si>
  <si>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</si>
  <si>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</si>
  <si>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</si>
  <si>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</si>
  <si>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</si>
  <si>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</si>
  <si>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</si>
  <si>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</si>
  <si>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</si>
  <si>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</si>
  <si>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</si>
  <si>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</si>
  <si>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</si>
  <si>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</si>
  <si>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</si>
  <si>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</si>
  <si>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</si>
  <si>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</si>
  <si>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</si>
  <si>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</si>
  <si>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</si>
  <si>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</si>
  <si>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</si>
  <si>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</si>
  <si>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</si>
  <si>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</si>
  <si>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</si>
  <si>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</si>
  <si>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</si>
  <si>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</si>
  <si>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</si>
  <si>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</si>
  <si>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</si>
  <si>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</si>
  <si>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</si>
  <si>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</si>
  <si>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</si>
  <si>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</si>
  <si>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</si>
  <si>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</si>
  <si>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</si>
  <si>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</si>
  <si>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</si>
  <si>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</si>
  <si>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</si>
  <si>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</si>
  <si>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</si>
  <si>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</si>
  <si>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</si>
  <si>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</si>
  <si>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</si>
  <si>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</si>
  <si>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</si>
  <si>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</si>
  <si>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</si>
  <si>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</si>
  <si>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</si>
  <si>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</si>
  <si>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</si>
  <si>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</si>
  <si>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</si>
  <si>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</si>
  <si>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</si>
  <si>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</si>
  <si>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</si>
  <si>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</si>
  <si>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</si>
  <si>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</si>
  <si>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</si>
  <si>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</si>
  <si>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</si>
  <si>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</si>
  <si>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</si>
  <si>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</si>
  <si>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</si>
  <si>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</si>
  <si>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</si>
  <si>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</si>
  <si>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</si>
  <si>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</si>
  <si>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</si>
  <si>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</si>
  <si>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</si>
  <si>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</si>
  <si>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</si>
  <si>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</si>
  <si>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</si>
  <si>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</si>
  <si>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</si>
  <si>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</si>
  <si>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</si>
  <si>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</si>
  <si>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</si>
  <si>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</si>
  <si>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</si>
  <si>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</si>
  <si>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</si>
  <si>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</si>
  <si>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</si>
  <si>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</si>
  <si>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</si>
  <si>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</si>
  <si>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</si>
  <si>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</si>
  <si>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</si>
  <si>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</si>
  <si>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</si>
  <si>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</si>
  <si>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</si>
  <si>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</si>
  <si>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</si>
  <si>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</si>
  <si>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</si>
  <si>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</si>
  <si>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</si>
  <si>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</si>
  <si>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</si>
  <si>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</si>
  <si>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</si>
  <si>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</si>
  <si>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</si>
  <si>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</si>
  <si>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</si>
  <si>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</si>
  <si>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</si>
  <si>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</si>
  <si>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</si>
  <si>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</si>
  <si>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</si>
  <si>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</si>
  <si>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</si>
  <si>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</si>
  <si>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</si>
  <si>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</si>
  <si>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</si>
  <si>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</si>
  <si>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</si>
  <si>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</si>
  <si>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</si>
  <si>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</si>
  <si>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</si>
  <si>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</si>
  <si>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</si>
  <si>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</si>
  <si>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</si>
  <si>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</si>
  <si>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</si>
  <si>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</si>
  <si>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</si>
  <si>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</si>
  <si>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</si>
  <si>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</si>
  <si>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</si>
  <si>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</si>
  <si>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</si>
  <si>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</si>
  <si>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</si>
  <si>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</si>
  <si>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</si>
  <si>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</si>
  <si>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</si>
  <si>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</si>
  <si>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</si>
  <si>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</si>
  <si>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</si>
  <si>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</si>
  <si>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</si>
  <si>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</si>
  <si>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</si>
  <si>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</si>
  <si>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</si>
  <si>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</si>
  <si>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</si>
  <si>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</si>
  <si>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</si>
  <si>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</si>
  <si>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</si>
  <si>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</si>
  <si>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</si>
  <si>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</si>
  <si>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</si>
  <si>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</si>
  <si>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</si>
  <si>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</si>
  <si>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</si>
  <si>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</si>
  <si>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</si>
  <si>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</si>
  <si>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</si>
  <si>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</si>
  <si>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</si>
  <si>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</si>
  <si>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</si>
  <si>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</si>
  <si>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</si>
  <si>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</si>
  <si>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</si>
  <si>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</si>
  <si>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</si>
  <si>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</si>
  <si>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</si>
  <si>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</si>
  <si>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</si>
  <si>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</si>
  <si>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</si>
  <si>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</si>
  <si>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</si>
  <si>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</si>
  <si>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</si>
  <si>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</si>
  <si>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</si>
  <si>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</si>
  <si>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</si>
  <si>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</si>
  <si>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</si>
  <si>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</si>
  <si>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</si>
  <si>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</si>
  <si>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</si>
  <si>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</si>
  <si>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</si>
  <si>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</si>
  <si>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</si>
  <si>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</si>
  <si>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</si>
  <si>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</si>
  <si>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</si>
  <si>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</si>
  <si>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</si>
  <si>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</si>
  <si>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</si>
  <si>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</si>
  <si>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</si>
  <si>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</si>
  <si>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</si>
  <si>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</si>
  <si>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</si>
  <si>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</si>
  <si>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</si>
  <si>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</si>
  <si>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</si>
  <si>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</si>
  <si>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</si>
  <si>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</si>
  <si>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</si>
  <si>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</si>
  <si>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</si>
  <si>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</si>
  <si>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</si>
  <si>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</si>
  <si>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</si>
  <si>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</si>
  <si>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</si>
  <si>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</si>
  <si>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</si>
  <si>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</si>
  <si>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</si>
  <si>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</si>
  <si>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</si>
  <si>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</si>
  <si>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</si>
  <si>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</si>
  <si>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</si>
  <si>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</si>
  <si>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</si>
  <si>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</si>
  <si>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</si>
  <si>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</si>
  <si>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</si>
  <si>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</si>
  <si>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</si>
  <si>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</si>
  <si>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</si>
  <si>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</si>
  <si>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</si>
  <si>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</si>
  <si>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</si>
  <si>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</si>
  <si>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</si>
  <si>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</si>
  <si>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</si>
  <si>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</si>
  <si>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</si>
  <si>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</si>
  <si>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</si>
  <si>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</si>
  <si>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</si>
  <si>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</si>
  <si>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</si>
  <si>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</si>
  <si>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</si>
  <si>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</si>
  <si>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</si>
  <si>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</si>
  <si>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</si>
  <si>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</si>
  <si>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</si>
  <si>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</si>
  <si>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</si>
  <si>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</si>
  <si>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</si>
  <si>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</si>
  <si>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</si>
  <si>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</si>
  <si>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</si>
  <si>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</si>
  <si>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</si>
  <si>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</si>
  <si>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</si>
  <si>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</si>
  <si>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</si>
  <si>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</si>
  <si>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</si>
  <si>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</si>
  <si>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</si>
  <si>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</si>
  <si>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</si>
  <si>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</si>
  <si>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</si>
  <si>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</si>
  <si>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</si>
  <si>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</si>
  <si>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</si>
  <si>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</si>
  <si>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</si>
  <si>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</si>
  <si>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</si>
  <si>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</si>
  <si>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</si>
  <si>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</si>
  <si>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</si>
  <si>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</si>
  <si>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</si>
  <si>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</si>
  <si>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</si>
  <si>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</si>
  <si>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</si>
  <si>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</si>
  <si>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</si>
  <si>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</si>
  <si>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</si>
  <si>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</si>
  <si>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</si>
  <si>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</si>
  <si>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</si>
  <si>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</si>
  <si>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</si>
  <si>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</si>
  <si>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</si>
  <si>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</si>
  <si>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</si>
  <si>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</si>
  <si>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</si>
  <si>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</si>
  <si>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</si>
  <si>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</si>
  <si>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</si>
  <si>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</si>
  <si>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</si>
  <si>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</si>
  <si>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</si>
  <si>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</si>
  <si>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</si>
  <si>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</si>
  <si>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</si>
  <si>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</si>
  <si>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</si>
  <si>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</si>
  <si>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</si>
  <si>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</si>
  <si>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</si>
  <si>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</si>
  <si>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</si>
  <si>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</si>
  <si>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</si>
  <si>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</si>
  <si>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</si>
  <si>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</si>
  <si>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</si>
  <si>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</si>
  <si>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</si>
  <si>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</si>
  <si>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</si>
  <si>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</si>
  <si>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</si>
  <si>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</si>
  <si>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</si>
  <si>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</si>
  <si>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</si>
  <si>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</si>
  <si>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</si>
  <si>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</si>
  <si>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</si>
  <si>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</si>
  <si>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</si>
  <si>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</si>
  <si>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</si>
  <si>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</si>
  <si>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</si>
  <si>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</si>
  <si>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</si>
  <si>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</si>
  <si>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</si>
  <si>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</si>
  <si>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</si>
  <si>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</si>
  <si>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</si>
  <si>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</si>
  <si>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</si>
  <si>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</si>
  <si>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</si>
  <si>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</si>
  <si>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</si>
  <si>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</si>
  <si>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</si>
  <si>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</si>
  <si>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</si>
  <si>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</si>
  <si>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</si>
  <si>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</si>
  <si>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</si>
  <si>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</si>
  <si>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</si>
  <si>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</si>
  <si>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</si>
  <si>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</si>
  <si>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</si>
  <si>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</si>
  <si>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</si>
  <si>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</si>
  <si>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</si>
  <si>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</si>
  <si>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</si>
  <si>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</si>
  <si>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</si>
  <si>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</si>
  <si>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</si>
  <si>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</si>
  <si>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</si>
  <si>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</si>
  <si>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</si>
  <si>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</si>
  <si>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</si>
  <si>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</si>
  <si>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</si>
  <si>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</si>
  <si>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</si>
  <si>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</si>
  <si>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</si>
  <si>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</si>
  <si>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</si>
  <si>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</si>
  <si>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</si>
  <si>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</si>
  <si>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</si>
  <si>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</si>
  <si>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</si>
  <si>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</si>
  <si>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</si>
  <si>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</si>
  <si>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</si>
  <si>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</si>
  <si>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</si>
  <si>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</si>
  <si>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</si>
  <si>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</si>
  <si>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</si>
  <si>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</si>
  <si>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</si>
  <si>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</si>
  <si>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</si>
  <si>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</si>
  <si>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</si>
  <si>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</si>
  <si>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</si>
  <si>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</si>
  <si>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</si>
  <si>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</si>
  <si>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</si>
  <si>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</si>
  <si>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</si>
  <si>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</si>
  <si>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</si>
  <si>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</si>
  <si>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</si>
  <si>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</si>
  <si>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</si>
  <si>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</si>
  <si>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</si>
  <si>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</si>
  <si>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</si>
  <si>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</si>
  <si>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</si>
  <si>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</si>
  <si>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</si>
  <si>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</si>
  <si>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</si>
  <si>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</si>
  <si>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</si>
  <si>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</si>
  <si>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</si>
  <si>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</si>
  <si>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</si>
  <si>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</si>
  <si>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</si>
  <si>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</si>
  <si>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</si>
  <si>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</si>
  <si>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</si>
  <si>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</si>
  <si>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</si>
  <si>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</si>
  <si>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</si>
  <si>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</si>
  <si>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</si>
  <si>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</si>
  <si>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</si>
  <si>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</si>
  <si>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</si>
  <si>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</si>
  <si>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</si>
  <si>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</si>
  <si>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</si>
  <si>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</si>
  <si>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</si>
  <si>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</si>
  <si>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</si>
  <si>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</si>
  <si>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</si>
  <si>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</si>
  <si>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</si>
  <si>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</si>
  <si>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</si>
  <si>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</si>
  <si>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</si>
  <si>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</si>
  <si>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</si>
  <si>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</si>
  <si>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</si>
  <si>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</si>
  <si>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</si>
  <si>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</si>
  <si>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</si>
  <si>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</si>
  <si>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</si>
  <si>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</si>
  <si>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</si>
  <si>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</si>
  <si>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</si>
  <si>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</si>
  <si>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</si>
  <si>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</si>
  <si>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</si>
  <si>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</si>
  <si>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</si>
  <si>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</si>
  <si>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</si>
  <si>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</si>
  <si>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</si>
  <si>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</si>
  <si>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</si>
  <si>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</si>
  <si>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</si>
  <si>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</si>
  <si>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</si>
  <si>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</si>
  <si>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</si>
  <si>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</si>
  <si>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</si>
  <si>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</si>
  <si>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</si>
  <si>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</si>
  <si>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</si>
  <si>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</si>
  <si>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</si>
  <si>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</si>
  <si>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</si>
  <si>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</si>
  <si>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</si>
  <si>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</si>
  <si>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</si>
  <si>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</si>
  <si>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</si>
  <si>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</si>
  <si>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</si>
  <si>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</si>
  <si>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</si>
  <si>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</si>
  <si>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</si>
  <si>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</si>
  <si>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</si>
  <si>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</si>
  <si>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</si>
  <si>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</si>
  <si>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</si>
  <si>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</si>
  <si>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</si>
  <si>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</si>
  <si>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</si>
  <si>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</si>
  <si>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</si>
  <si>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</si>
  <si>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</si>
  <si>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</si>
  <si>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</si>
  <si>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</si>
  <si>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</si>
  <si>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</si>
  <si>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</si>
  <si>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</si>
  <si>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</si>
  <si>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</si>
  <si>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</si>
  <si>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</si>
  <si>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</si>
  <si>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</si>
  <si>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</si>
  <si>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</si>
  <si>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</si>
  <si>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</si>
  <si>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</si>
  <si>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</si>
  <si>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</si>
  <si>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</si>
  <si>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</si>
  <si>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</si>
  <si>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</si>
  <si>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</si>
  <si>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</si>
  <si>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</si>
  <si>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</si>
  <si>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</si>
  <si>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</si>
  <si>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</si>
  <si>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</si>
  <si>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</si>
  <si>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</si>
  <si>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</si>
  <si>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</si>
  <si>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</si>
  <si>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</si>
  <si>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</si>
  <si>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</si>
  <si>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</si>
  <si>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</si>
  <si>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</si>
  <si>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</si>
  <si>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</si>
  <si>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</si>
  <si>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</si>
  <si>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</si>
  <si>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</si>
  <si>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</si>
  <si>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</si>
  <si>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</si>
  <si>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</si>
  <si>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</si>
  <si>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</si>
  <si>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</si>
  <si>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</si>
  <si>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</si>
  <si>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</si>
  <si>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</si>
  <si>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</si>
  <si>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</si>
  <si>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</si>
  <si>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</si>
  <si>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</si>
  <si>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</si>
  <si>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</si>
  <si>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</si>
  <si>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</si>
  <si>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</si>
  <si>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</si>
  <si>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</si>
  <si>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</si>
  <si>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</si>
  <si>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</si>
  <si>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</si>
  <si>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</si>
  <si>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</si>
  <si>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</si>
  <si>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</si>
  <si>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</si>
  <si>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</si>
  <si>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</si>
  <si>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</si>
  <si>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</si>
  <si>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</si>
  <si>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</si>
  <si>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</si>
  <si>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</si>
  <si>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</si>
  <si>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</si>
  <si>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</si>
  <si>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</si>
  <si>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</si>
  <si>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</si>
  <si>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</si>
  <si>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</si>
  <si>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</si>
  <si>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</si>
  <si>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</si>
  <si>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</si>
  <si>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</si>
  <si>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</si>
  <si>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</si>
  <si>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</si>
  <si>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</si>
  <si>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</si>
  <si>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</si>
  <si>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</si>
  <si>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</si>
  <si>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</si>
  <si>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</si>
  <si>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</si>
  <si>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</si>
  <si>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</si>
  <si>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</si>
  <si>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</si>
  <si>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</si>
  <si>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</si>
  <si>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</si>
  <si>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</si>
  <si>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</si>
  <si>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</si>
  <si>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</si>
  <si>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</si>
  <si>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</si>
  <si>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</si>
  <si>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</si>
  <si>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</si>
  <si>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</si>
  <si>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</si>
  <si>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</si>
  <si>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</si>
  <si>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</si>
  <si>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</si>
  <si>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</si>
  <si>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</si>
  <si>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</si>
  <si>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</si>
  <si>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</si>
  <si>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</si>
  <si>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</si>
  <si>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</si>
  <si>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</si>
  <si>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</si>
  <si>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</si>
  <si>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</si>
  <si>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</si>
  <si>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</si>
  <si>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</si>
  <si>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</si>
  <si>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</si>
  <si>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</si>
  <si>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</si>
  <si>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</si>
  <si>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</si>
  <si>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</si>
  <si>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</si>
  <si>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</si>
  <si>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</si>
  <si>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</si>
  <si>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</si>
  <si>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</si>
  <si>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</si>
  <si>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</si>
  <si>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</si>
  <si>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</si>
  <si>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</si>
  <si>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</si>
  <si>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</si>
  <si>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</si>
  <si>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</si>
  <si>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</si>
  <si>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</si>
  <si>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</si>
  <si>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</si>
  <si>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</si>
  <si>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</si>
  <si>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</si>
  <si>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</si>
  <si>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</si>
  <si>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</si>
  <si>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</si>
  <si>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</si>
  <si>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</si>
  <si>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</si>
  <si>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</si>
  <si>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</si>
  <si>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</si>
  <si>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</si>
  <si>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</si>
  <si>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</si>
  <si>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</si>
  <si>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</si>
  <si>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</si>
  <si>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</si>
  <si>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</si>
  <si>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</si>
  <si>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</si>
  <si>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</si>
  <si>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</si>
  <si>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</si>
  <si>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</si>
  <si>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</si>
  <si>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</si>
  <si>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</si>
  <si>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</si>
  <si>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</si>
  <si>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</si>
  <si>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</si>
  <si>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</si>
  <si>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</si>
  <si>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</si>
  <si>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</si>
  <si>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</si>
  <si>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</si>
  <si>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</si>
  <si>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</si>
  <si>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</si>
  <si>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</si>
  <si>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</si>
  <si>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</si>
  <si>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</si>
  <si>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</si>
  <si>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</si>
  <si>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</si>
  <si>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</si>
  <si>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</si>
  <si>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</si>
  <si>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</si>
  <si>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</si>
  <si>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</si>
  <si>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</si>
  <si>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</si>
  <si>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</si>
  <si>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</si>
  <si>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</si>
  <si>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</si>
  <si>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</si>
  <si>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</si>
  <si>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</si>
  <si>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</si>
  <si>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</si>
  <si>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</si>
  <si>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</si>
  <si>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</si>
  <si>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</si>
  <si>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</si>
  <si>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</si>
  <si>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</si>
  <si>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</si>
  <si>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</si>
  <si>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</si>
  <si>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</si>
  <si>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</si>
  <si>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</si>
  <si>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</si>
  <si>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</si>
  <si>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</si>
  <si>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</si>
  <si>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</si>
  <si>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</si>
  <si>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</si>
  <si>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</si>
  <si>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</si>
  <si>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</si>
  <si>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</si>
  <si>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</si>
  <si>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</si>
  <si>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</si>
  <si>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</si>
  <si>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</si>
  <si>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</si>
  <si>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</si>
  <si>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</si>
  <si>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</si>
  <si>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</si>
  <si>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</si>
  <si>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</si>
  <si>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</si>
  <si>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</si>
  <si>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</si>
  <si>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</si>
  <si>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</si>
  <si>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</si>
  <si>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</si>
  <si>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</si>
  <si>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</si>
  <si>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</si>
  <si>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</si>
  <si>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</si>
  <si>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</si>
  <si>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</si>
  <si>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</si>
  <si>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</si>
  <si>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</si>
  <si>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</si>
  <si>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</si>
  <si>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</si>
  <si>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</si>
  <si>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</si>
  <si>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</si>
  <si>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</si>
  <si>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</si>
  <si>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</si>
  <si>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</si>
  <si>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</si>
  <si>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</si>
  <si>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</si>
  <si>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</si>
  <si>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</si>
  <si>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</si>
  <si>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</si>
  <si>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</si>
  <si>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</si>
  <si>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</si>
  <si>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</si>
  <si>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</si>
  <si>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</si>
  <si>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</si>
  <si>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</si>
  <si>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</si>
  <si>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</si>
  <si>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</si>
  <si>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</si>
  <si>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</si>
  <si>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</si>
  <si>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</si>
  <si>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</si>
  <si>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</si>
  <si>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</si>
  <si>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</si>
  <si>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</si>
  <si>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</si>
  <si>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</si>
  <si>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</si>
  <si>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</si>
  <si>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</si>
  <si>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</si>
  <si>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</si>
  <si>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</si>
  <si>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</si>
  <si>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</si>
  <si>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</si>
  <si>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</si>
  <si>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</si>
  <si>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</si>
  <si>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</si>
  <si>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</si>
  <si>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</si>
  <si>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</si>
  <si>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</si>
  <si>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</si>
  <si>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</si>
  <si>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</si>
  <si>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</si>
  <si>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</si>
  <si>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</si>
  <si>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</si>
  <si>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</si>
  <si>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</si>
  <si>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</si>
  <si>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</si>
  <si>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</si>
  <si>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</si>
  <si>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</si>
  <si>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</si>
  <si>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</si>
  <si>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</si>
  <si>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</si>
  <si>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</si>
  <si>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</si>
  <si>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</si>
  <si>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</si>
  <si>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</si>
  <si>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</si>
  <si>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</si>
  <si>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</si>
  <si>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</si>
  <si>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</si>
  <si>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</si>
  <si>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</si>
  <si>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</si>
  <si>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</si>
  <si>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</si>
  <si>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</si>
  <si>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</si>
  <si>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</si>
  <si>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</si>
  <si>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</si>
  <si>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</si>
  <si>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</si>
  <si>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</si>
  <si>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</si>
  <si>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</si>
  <si>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</si>
  <si>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</si>
  <si>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</si>
  <si>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</si>
  <si>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</si>
  <si>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</si>
  <si>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</si>
  <si>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</si>
  <si>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</si>
  <si>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</si>
  <si>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</si>
  <si>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</si>
  <si>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</si>
  <si>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</si>
  <si>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</si>
  <si>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</si>
  <si>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</si>
  <si>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</si>
  <si>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</si>
  <si>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</si>
  <si>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</si>
  <si>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</si>
  <si>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</si>
  <si>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</si>
  <si>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</si>
  <si>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</si>
  <si>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</si>
  <si>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</si>
  <si>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</si>
  <si>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</si>
  <si>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</si>
  <si>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</si>
  <si>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</si>
  <si>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</si>
  <si>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</si>
  <si>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</si>
  <si>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</si>
  <si>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</si>
  <si>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</si>
  <si>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</si>
  <si>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</si>
  <si>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</si>
  <si>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</si>
  <si>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</si>
  <si>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</si>
  <si>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</si>
  <si>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</si>
  <si>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</si>
  <si>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</si>
  <si>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</si>
  <si>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</si>
  <si>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</si>
  <si>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</si>
  <si>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</si>
  <si>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</si>
  <si>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</si>
  <si>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</si>
  <si>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</si>
  <si>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</si>
  <si>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</si>
  <si>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</si>
  <si>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</si>
  <si>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</si>
  <si>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</si>
  <si>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</si>
  <si>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</si>
  <si>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</si>
  <si>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</si>
  <si>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</si>
  <si>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</si>
  <si>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</si>
  <si>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</si>
  <si>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</si>
  <si>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</si>
  <si>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</si>
  <si>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</si>
  <si>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</si>
  <si>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</si>
  <si>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</si>
  <si>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</si>
  <si>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</si>
  <si>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</si>
  <si>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</si>
  <si>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</si>
  <si>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</si>
  <si>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</si>
  <si>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</si>
  <si>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</si>
  <si>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</si>
  <si>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</si>
  <si>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</si>
  <si>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</si>
  <si>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</si>
  <si>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</si>
  <si>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</si>
  <si>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</si>
  <si>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</si>
  <si>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</si>
  <si>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</si>
  <si>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</si>
  <si>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</si>
  <si>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</si>
  <si>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</si>
  <si>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</si>
  <si>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</si>
  <si>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</si>
  <si>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</si>
  <si>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</si>
  <si>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</si>
  <si>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</si>
  <si>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</si>
  <si>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</si>
  <si>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</si>
  <si>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</si>
  <si>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</si>
  <si>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</si>
  <si>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</si>
  <si>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</si>
  <si>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</si>
  <si>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</si>
  <si>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</si>
  <si>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</si>
  <si>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</si>
  <si>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</si>
  <si>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</si>
  <si>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</si>
  <si>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</si>
  <si>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</si>
  <si>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</si>
  <si>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</si>
  <si>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</si>
  <si>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</si>
  <si>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</si>
  <si>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</si>
  <si>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</si>
  <si>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</si>
  <si>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</si>
  <si>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</si>
  <si>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</si>
  <si>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</si>
  <si>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</si>
  <si>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</si>
  <si>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</si>
  <si>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</si>
  <si>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</si>
  <si>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</si>
  <si>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</si>
  <si>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</si>
  <si>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</si>
  <si>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</si>
  <si>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</si>
  <si>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</si>
  <si>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</si>
  <si>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</si>
  <si>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</si>
  <si>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</si>
  <si>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</si>
  <si>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</si>
  <si>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</si>
  <si>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</si>
  <si>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</si>
  <si>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</si>
  <si>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</si>
  <si>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</si>
  <si>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</si>
  <si>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</si>
  <si>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</si>
  <si>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</si>
  <si>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</si>
  <si>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</si>
  <si>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</si>
  <si>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</si>
  <si>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</si>
  <si>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</si>
  <si>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</si>
  <si>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</si>
  <si>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</si>
  <si>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</si>
  <si>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</si>
  <si>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</si>
  <si>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</si>
  <si>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</si>
  <si>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</si>
  <si>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</si>
  <si>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</si>
  <si>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</si>
  <si>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</si>
  <si>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</si>
  <si>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</si>
  <si>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</si>
  <si>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</si>
  <si>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</si>
  <si>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</si>
  <si>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</si>
  <si>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</si>
  <si>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</si>
  <si>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</si>
  <si>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</si>
  <si>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</si>
  <si>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</si>
  <si>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</si>
  <si>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</si>
  <si>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</si>
  <si>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</si>
  <si>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</si>
  <si>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</si>
  <si>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</si>
  <si>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</si>
  <si>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</si>
  <si>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</si>
  <si>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</si>
  <si>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</si>
  <si>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</si>
  <si>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</si>
  <si>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</si>
  <si>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</si>
  <si>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</si>
  <si>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</si>
  <si>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</si>
  <si>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</si>
  <si>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</si>
  <si>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</si>
  <si>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</si>
  <si>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</si>
  <si>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</si>
  <si>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</si>
  <si>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</si>
  <si>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</si>
  <si>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</si>
  <si>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</si>
  <si>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</si>
  <si>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</si>
  <si>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</si>
  <si>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</si>
  <si>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</si>
  <si>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</si>
  <si>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</si>
  <si>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</si>
  <si>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</si>
  <si>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</si>
  <si>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</si>
  <si>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</si>
  <si>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</si>
  <si>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</si>
  <si>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</si>
  <si>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</si>
  <si>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</si>
  <si>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</si>
  <si>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</si>
  <si>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</si>
  <si>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</si>
  <si>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</si>
  <si>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</si>
  <si>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</si>
  <si>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</si>
  <si>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</si>
  <si>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</si>
  <si>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</si>
  <si>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</si>
  <si>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</si>
  <si>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</si>
  <si>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</si>
  <si>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</si>
  <si>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</si>
  <si>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</si>
  <si>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</si>
  <si>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</si>
  <si>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</si>
  <si>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</si>
  <si>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</si>
  <si>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</si>
  <si>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</si>
  <si>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</si>
  <si>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</si>
  <si>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</si>
  <si>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</si>
  <si>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</si>
  <si>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</si>
  <si>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</si>
  <si>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</si>
  <si>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</si>
  <si>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</si>
  <si>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</si>
  <si>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</si>
  <si>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</si>
  <si>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</si>
  <si>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</si>
  <si>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</si>
  <si>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</si>
  <si>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</si>
  <si>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</si>
  <si>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</si>
  <si>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</si>
  <si>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</si>
  <si>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</si>
  <si>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</si>
  <si>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</si>
  <si>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</si>
  <si>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</si>
  <si>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</si>
  <si>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</si>
  <si>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</si>
  <si>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</si>
  <si>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</si>
  <si>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</si>
  <si>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</si>
  <si>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</si>
  <si>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</si>
  <si>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</si>
  <si>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</si>
  <si>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</si>
  <si>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</si>
  <si>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</si>
  <si>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</si>
  <si>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</si>
  <si>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</si>
  <si>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</si>
  <si>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</si>
  <si>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</si>
  <si>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</si>
  <si>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</si>
  <si>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</si>
  <si>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</si>
  <si>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</si>
  <si>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</si>
  <si>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</si>
  <si>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</si>
  <si>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</si>
  <si>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</si>
  <si>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</si>
  <si>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</si>
  <si>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</si>
  <si>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</si>
  <si>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</si>
  <si>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</si>
  <si>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</si>
  <si>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</si>
  <si>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</si>
  <si>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</si>
  <si>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</si>
  <si>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</si>
  <si>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</si>
  <si>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</si>
  <si>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</si>
  <si>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</si>
  <si>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</si>
  <si>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</si>
  <si>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</si>
  <si>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</si>
  <si>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</si>
  <si>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</si>
  <si>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</si>
  <si>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</si>
  <si>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</si>
  <si>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</si>
  <si>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</si>
  <si>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</si>
  <si>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</si>
  <si>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</si>
  <si>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</si>
  <si>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</si>
  <si>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</si>
  <si>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</si>
  <si>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</si>
  <si>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</si>
  <si>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</si>
  <si>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</si>
  <si>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</si>
  <si>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</si>
  <si>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</si>
  <si>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</si>
  <si>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</si>
  <si>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</si>
  <si>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</si>
  <si>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</si>
  <si>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</si>
  <si>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</si>
  <si>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</si>
  <si>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</si>
  <si>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</si>
  <si>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</si>
  <si>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</si>
  <si>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</si>
  <si>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</si>
  <si>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</si>
  <si>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</si>
  <si>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</si>
  <si>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</si>
  <si>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</si>
  <si>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</si>
  <si>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</si>
  <si>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</si>
  <si>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</si>
  <si>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</si>
  <si>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</si>
  <si>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</si>
  <si>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</si>
  <si>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</si>
  <si>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</si>
  <si>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</si>
  <si>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</si>
  <si>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</si>
  <si>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</si>
  <si>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</si>
  <si>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</si>
  <si>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</si>
  <si>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</si>
  <si>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</si>
  <si>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</si>
  <si>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</si>
  <si>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</si>
  <si>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</si>
  <si>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</si>
  <si>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</si>
  <si>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</si>
  <si>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</si>
  <si>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</si>
  <si>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</si>
  <si>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</si>
  <si>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</si>
  <si>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</si>
  <si>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</si>
  <si>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</si>
  <si>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</si>
  <si>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</si>
  <si>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</si>
  <si>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</si>
  <si>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</si>
  <si>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</si>
  <si>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</si>
  <si>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</si>
  <si>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</si>
  <si>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</si>
  <si>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</si>
  <si>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</si>
  <si>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</si>
  <si>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</si>
  <si>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</si>
  <si>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</si>
  <si>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</si>
  <si>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</si>
  <si>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</si>
  <si>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</si>
  <si>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</si>
  <si>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</si>
  <si>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</si>
  <si>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</si>
  <si>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</si>
  <si>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</si>
  <si>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</si>
  <si>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</si>
  <si>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</si>
  <si>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</si>
  <si>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</si>
  <si>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</si>
  <si>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</si>
  <si>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</si>
  <si>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</si>
  <si>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</si>
  <si>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</si>
  <si>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</si>
  <si>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</si>
  <si>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</si>
  <si>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</si>
  <si>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</si>
  <si>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</si>
  <si>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</si>
  <si>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</si>
  <si>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</si>
  <si>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</si>
  <si>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</si>
  <si>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</si>
  <si>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</si>
  <si>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</si>
  <si>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</si>
  <si>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</si>
  <si>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</si>
  <si>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</si>
  <si>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</si>
  <si>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</si>
  <si>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</si>
  <si>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</si>
  <si>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</si>
  <si>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</si>
  <si>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</si>
  <si>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</si>
  <si>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</si>
  <si>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</si>
  <si>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</si>
  <si>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</si>
  <si>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</si>
  <si>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</si>
  <si>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</si>
  <si>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</si>
  <si>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</si>
  <si>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</si>
  <si>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</si>
  <si>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</si>
  <si>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</si>
  <si>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</si>
  <si>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</si>
  <si>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</si>
  <si>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</si>
  <si>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</si>
  <si>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</si>
  <si>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</si>
  <si>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</si>
  <si>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</si>
  <si>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</si>
  <si>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</si>
  <si>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</si>
  <si>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</si>
  <si>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</si>
  <si>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</si>
  <si>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</si>
  <si>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</si>
  <si>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</si>
  <si>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</si>
  <si>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</si>
  <si>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</si>
  <si>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</si>
  <si>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</si>
  <si>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</si>
  <si>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</si>
  <si>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</si>
  <si>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</si>
  <si>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</si>
  <si>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</si>
  <si>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</si>
  <si>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</si>
  <si>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</si>
  <si>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</si>
  <si>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</si>
  <si>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</si>
  <si>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</si>
  <si>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</si>
  <si>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</si>
  <si>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</si>
  <si>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</si>
  <si>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</si>
  <si>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</si>
  <si>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</si>
  <si>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</si>
  <si>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</si>
  <si>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</si>
  <si>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</si>
  <si>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</si>
  <si>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</si>
  <si>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</si>
  <si>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</si>
  <si>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</si>
  <si>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</si>
  <si>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</si>
  <si>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</si>
  <si>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</si>
  <si>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</si>
  <si>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</si>
  <si>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</si>
  <si>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</si>
  <si>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</si>
  <si>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</si>
  <si>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</si>
  <si>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</si>
  <si>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</si>
  <si>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</si>
  <si>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</si>
  <si>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</si>
  <si>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</si>
  <si>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</si>
  <si>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</si>
  <si>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</si>
  <si>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</si>
  <si>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</si>
  <si>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</si>
  <si>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</si>
  <si>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</si>
  <si>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</si>
  <si>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</si>
  <si>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</si>
  <si>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</si>
  <si>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</si>
  <si>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</si>
  <si>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</si>
  <si>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</si>
  <si>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</si>
  <si>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</si>
  <si>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</si>
  <si>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</si>
  <si>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</si>
  <si>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</si>
  <si>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</si>
  <si>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</si>
  <si>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</si>
  <si>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</si>
  <si>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</si>
  <si>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</si>
  <si>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</si>
  <si>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</si>
  <si>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</si>
  <si>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</si>
  <si>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</si>
  <si>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</si>
  <si>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</si>
  <si>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</si>
  <si>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</si>
  <si>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</si>
  <si>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</si>
  <si>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</si>
  <si>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</si>
  <si>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</si>
  <si>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</si>
  <si>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</si>
  <si>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</si>
  <si>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</si>
  <si>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</si>
  <si>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</si>
  <si>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</si>
  <si>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</si>
  <si>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</si>
  <si>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</si>
  <si>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</si>
  <si>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</si>
  <si>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</si>
  <si>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</si>
  <si>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</si>
  <si>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</si>
  <si>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</si>
  <si>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</si>
  <si>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</si>
  <si>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</si>
  <si>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</si>
  <si>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</si>
  <si>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</si>
  <si>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</si>
  <si>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</si>
  <si>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</si>
  <si>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</si>
  <si>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</si>
  <si>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</si>
  <si>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</si>
  <si>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</si>
  <si>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</si>
  <si>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</si>
  <si>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</si>
  <si>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</si>
  <si>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</si>
  <si>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</si>
  <si>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</si>
  <si>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</si>
  <si>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</si>
  <si>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</si>
  <si>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</si>
  <si>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</si>
  <si>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</si>
  <si>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</si>
  <si>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</si>
  <si>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</si>
  <si>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</si>
  <si>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</si>
  <si>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</si>
  <si>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</si>
  <si>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</si>
  <si>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</si>
  <si>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</si>
  <si>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</si>
  <si>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</si>
  <si>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</si>
  <si>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</si>
  <si>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</si>
  <si>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</si>
  <si>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</si>
  <si>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</si>
  <si>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</si>
  <si>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</si>
  <si>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</si>
  <si>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</si>
  <si>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</si>
  <si>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</si>
  <si>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</si>
  <si>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</si>
  <si>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</si>
  <si>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</si>
  <si>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</si>
  <si>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</si>
  <si>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</si>
  <si>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</si>
  <si>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</si>
  <si>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</si>
  <si>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</si>
  <si>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</si>
  <si>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</si>
  <si>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</si>
  <si>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</si>
  <si>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</si>
  <si>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</si>
  <si>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</si>
  <si>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</si>
  <si>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</si>
  <si>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</si>
  <si>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</si>
  <si>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</si>
  <si>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</si>
  <si>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</si>
  <si>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</si>
  <si>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</si>
  <si>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</si>
  <si>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</si>
  <si>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</si>
  <si>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</si>
  <si>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</si>
  <si>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</si>
  <si>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</si>
  <si>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</si>
  <si>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</si>
  <si>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</si>
  <si>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</si>
  <si>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</si>
  <si>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</si>
  <si>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</si>
  <si>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</si>
  <si>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</si>
  <si>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</si>
  <si>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</si>
  <si>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</si>
  <si>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</si>
  <si>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</si>
  <si>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</si>
  <si>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</si>
  <si>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</si>
  <si>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</si>
  <si>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</si>
  <si>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</si>
  <si>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</si>
  <si>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</si>
  <si>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</si>
  <si>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</si>
  <si>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</si>
  <si>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</si>
  <si>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</si>
  <si>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</si>
  <si>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</si>
  <si>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</si>
  <si>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</si>
  <si>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</si>
  <si>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</si>
  <si>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</si>
  <si>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</si>
  <si>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</si>
  <si>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</si>
  <si>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</si>
  <si>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</si>
  <si>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</si>
  <si>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</si>
  <si>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</si>
  <si>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</si>
  <si>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</si>
  <si>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</si>
  <si>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</si>
  <si>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</si>
  <si>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</si>
  <si>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</si>
  <si>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</si>
  <si>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</si>
  <si>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</si>
  <si>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</si>
  <si>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</si>
  <si>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</si>
  <si>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</si>
  <si>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</si>
  <si>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</si>
  <si>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</si>
  <si>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</si>
  <si>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</si>
  <si>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</si>
  <si>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</si>
  <si>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</si>
  <si>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</si>
  <si>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</si>
  <si>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</si>
  <si>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</si>
  <si>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</si>
  <si>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</si>
  <si>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</si>
  <si>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</si>
  <si>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</si>
  <si>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</si>
  <si>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</si>
  <si>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</si>
  <si>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</si>
  <si>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</si>
  <si>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</si>
  <si>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</si>
  <si>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</si>
  <si>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</si>
  <si>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</si>
  <si>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</si>
  <si>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</si>
  <si>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</si>
  <si>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</si>
  <si>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</si>
  <si>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</si>
  <si>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</si>
  <si>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</si>
  <si>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</si>
  <si>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</si>
  <si>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</si>
  <si>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</si>
  <si>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</si>
  <si>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</si>
  <si>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</si>
  <si>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</si>
  <si>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</si>
  <si>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</si>
  <si>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</si>
  <si>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</si>
  <si>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</si>
  <si>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</si>
  <si>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</si>
  <si>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</si>
  <si>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</si>
  <si>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</si>
  <si>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</si>
  <si>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</si>
  <si>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</si>
  <si>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</si>
  <si>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</si>
  <si>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</si>
  <si>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</si>
  <si>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</si>
  <si>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</si>
  <si>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</si>
  <si>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</si>
  <si>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</si>
  <si>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</si>
  <si>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</si>
  <si>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</si>
  <si>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</si>
  <si>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</si>
  <si>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</si>
  <si>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</si>
  <si>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</si>
  <si>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</si>
  <si>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</si>
  <si>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</si>
  <si>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</si>
  <si>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</si>
  <si>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</si>
  <si>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</si>
  <si>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</si>
  <si>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</si>
  <si>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</si>
  <si>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</si>
  <si>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</si>
  <si>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</si>
  <si>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</si>
  <si>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</si>
  <si>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</si>
  <si>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</si>
  <si>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</si>
  <si>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</si>
  <si>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</si>
  <si>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</si>
  <si>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</si>
  <si>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</si>
  <si>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</si>
  <si>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</si>
  <si>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</si>
  <si>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</si>
  <si>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</si>
  <si>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</si>
  <si>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</si>
  <si>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</si>
  <si>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</si>
  <si>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</si>
  <si>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</si>
  <si>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</si>
  <si>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</si>
  <si>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</si>
  <si>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</si>
  <si>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</si>
  <si>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</si>
  <si>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</si>
  <si>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</si>
  <si>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</si>
  <si>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</si>
  <si>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</si>
  <si>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</si>
  <si>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</si>
  <si>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</si>
  <si>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</si>
  <si>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</si>
  <si>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</si>
  <si>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</si>
  <si>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</si>
  <si>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</si>
  <si>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</si>
  <si>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</si>
  <si>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</si>
  <si>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</si>
  <si>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</si>
  <si>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</si>
  <si>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</si>
  <si>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</si>
  <si>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</si>
  <si>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</si>
  <si>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</si>
  <si>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</si>
  <si>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</si>
  <si>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</si>
  <si>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</si>
  <si>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</si>
  <si>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</si>
  <si>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</si>
  <si>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</si>
  <si>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</si>
  <si>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</si>
  <si>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</si>
  <si>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</si>
  <si>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</si>
  <si>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</si>
  <si>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</si>
  <si>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</si>
  <si>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</si>
  <si>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</si>
  <si>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</si>
  <si>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</si>
  <si>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</si>
  <si>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</si>
  <si>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</si>
  <si>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</si>
  <si>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</si>
  <si>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</si>
  <si>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</si>
  <si>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</si>
  <si>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</si>
  <si>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</si>
  <si>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</si>
  <si>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</si>
  <si>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</si>
  <si>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</si>
  <si>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</si>
  <si>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</si>
  <si>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</si>
  <si>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</si>
  <si>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</si>
  <si>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</si>
  <si>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</si>
  <si>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</si>
  <si>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</si>
  <si>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</si>
  <si>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</si>
  <si>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</si>
  <si>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</si>
  <si>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</si>
  <si>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</si>
  <si>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</si>
  <si>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</si>
  <si>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</si>
  <si>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</si>
  <si>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</si>
  <si>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</si>
  <si>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</si>
  <si>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</si>
  <si>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</si>
  <si>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</si>
  <si>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</si>
  <si>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</si>
  <si>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</si>
  <si>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</si>
  <si>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</si>
  <si>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</si>
  <si>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</si>
  <si>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</si>
  <si>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</si>
  <si>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</si>
  <si>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</si>
  <si>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</si>
  <si>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</si>
  <si>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</si>
  <si>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</si>
  <si>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</si>
  <si>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</si>
  <si>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</si>
  <si>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</si>
  <si>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</si>
  <si>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</si>
  <si>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</si>
  <si>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</si>
  <si>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</si>
  <si>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</si>
  <si>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</si>
  <si>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</si>
  <si>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</si>
  <si>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</si>
  <si>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</si>
  <si>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</si>
  <si>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</si>
  <si>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</si>
  <si>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</si>
  <si>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</si>
  <si>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</si>
  <si>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</si>
  <si>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</si>
  <si>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</si>
  <si>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</si>
  <si>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</si>
  <si>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</si>
  <si>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</si>
  <si>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</si>
  <si>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</si>
  <si>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</si>
  <si>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</si>
  <si>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</si>
  <si>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</si>
  <si>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</si>
  <si>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</si>
  <si>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</si>
  <si>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</si>
  <si>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</si>
  <si>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</si>
  <si>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</si>
  <si>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</si>
  <si>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</si>
  <si>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</si>
  <si>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</si>
  <si>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</si>
  <si>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</si>
  <si>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</si>
  <si>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</si>
  <si>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</si>
  <si>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</si>
  <si>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</si>
  <si>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</si>
  <si>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</si>
  <si>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</si>
  <si>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</si>
  <si>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</si>
  <si>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</si>
  <si>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</si>
  <si>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</si>
  <si>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</si>
  <si>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</si>
  <si>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</si>
  <si>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</si>
  <si>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</si>
  <si>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</si>
  <si>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</si>
  <si>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</si>
  <si>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</si>
  <si>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</si>
  <si>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</si>
  <si>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</si>
  <si>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</si>
  <si>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</si>
  <si>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</si>
  <si>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</si>
  <si>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</si>
  <si>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</si>
  <si>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</si>
  <si>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</si>
  <si>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</si>
  <si>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</si>
  <si>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</si>
  <si>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</si>
  <si>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</si>
  <si>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</si>
  <si>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</si>
  <si>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</si>
  <si>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</si>
  <si>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</si>
  <si>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</si>
  <si>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</si>
  <si>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</si>
  <si>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</si>
  <si>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</si>
  <si>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</si>
  <si>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</si>
  <si>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</si>
  <si>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</si>
  <si>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</si>
  <si>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</si>
  <si>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</si>
  <si>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</si>
  <si>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</si>
  <si>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</si>
  <si>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</si>
  <si>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</si>
  <si>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</si>
  <si>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</si>
  <si>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</si>
  <si>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</si>
  <si>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</si>
  <si>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</si>
  <si>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</si>
  <si>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</si>
  <si>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</si>
  <si>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</si>
  <si>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</si>
  <si>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</si>
  <si>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</si>
  <si>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</si>
  <si>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</si>
  <si>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</si>
  <si>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</si>
  <si>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</si>
  <si>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</si>
  <si>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</si>
  <si>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</si>
  <si>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</si>
  <si>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</si>
  <si>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</si>
  <si>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</si>
  <si>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</si>
  <si>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</si>
  <si>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</si>
  <si>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</si>
  <si>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</si>
  <si>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</si>
  <si>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</si>
  <si>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</si>
  <si>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</si>
  <si>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</si>
  <si>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</si>
  <si>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</si>
  <si>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</si>
  <si>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</si>
  <si>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</si>
  <si>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</si>
  <si>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</si>
  <si>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</si>
  <si>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</si>
  <si>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</si>
  <si>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</si>
  <si>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</si>
  <si>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</si>
  <si>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</si>
  <si>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</si>
  <si>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</si>
  <si>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</si>
  <si>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</si>
  <si>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</si>
  <si>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</si>
  <si>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</si>
  <si>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</si>
  <si>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</si>
  <si>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</si>
  <si>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</si>
  <si>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</si>
  <si>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</si>
  <si>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</si>
  <si>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</si>
  <si>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</si>
  <si>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</si>
  <si>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</si>
  <si>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</si>
  <si>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</si>
  <si>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</si>
  <si>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</si>
  <si>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</si>
  <si>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</si>
  <si>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</si>
  <si>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</si>
  <si>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</si>
  <si>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</si>
  <si>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</si>
  <si>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</si>
  <si>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</si>
  <si>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</si>
  <si>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</si>
  <si>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</si>
  <si>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</si>
  <si>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</si>
  <si>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</si>
  <si>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</si>
  <si>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</si>
  <si>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</si>
  <si>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</si>
  <si>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</si>
  <si>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</si>
  <si>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</si>
  <si>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</si>
  <si>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</si>
  <si>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</si>
  <si>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</si>
  <si>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</si>
  <si>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</si>
  <si>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</si>
  <si>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</si>
  <si>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</si>
  <si>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</si>
  <si>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</si>
  <si>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</si>
  <si>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</si>
  <si>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</si>
  <si>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</si>
  <si>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</si>
  <si>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</si>
  <si>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</si>
  <si>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</si>
  <si>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</si>
  <si>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</si>
  <si>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</si>
  <si>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</si>
  <si>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</si>
  <si>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</si>
  <si>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</si>
  <si>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</si>
  <si>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</si>
  <si>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</si>
  <si>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</si>
  <si>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</si>
  <si>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</si>
  <si>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</si>
  <si>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</si>
  <si>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</si>
  <si>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</si>
  <si>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</si>
  <si>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</si>
  <si>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</si>
  <si>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</si>
  <si>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</si>
  <si>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</si>
  <si>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</si>
  <si>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</si>
  <si>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</si>
  <si>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</si>
  <si>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</si>
  <si>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</si>
  <si>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</si>
  <si>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</si>
  <si>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</si>
  <si>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</si>
  <si>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</si>
  <si>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</si>
  <si>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</si>
  <si>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</si>
  <si>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</si>
  <si>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</si>
  <si>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</si>
  <si>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</si>
  <si>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</si>
  <si>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</si>
  <si>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</si>
  <si>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</si>
  <si>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</si>
  <si>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</si>
  <si>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</si>
  <si>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</si>
  <si>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</si>
  <si>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</si>
  <si>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</si>
  <si>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</si>
  <si>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</si>
  <si>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</si>
  <si>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</si>
  <si>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</si>
  <si>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</si>
  <si>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</si>
  <si>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</si>
  <si>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</si>
  <si>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</si>
  <si>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</si>
  <si>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</si>
  <si>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</si>
  <si>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</si>
  <si>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</si>
  <si>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</si>
  <si>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</si>
  <si>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</si>
  <si>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</si>
  <si>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</si>
  <si>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</si>
  <si>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</si>
  <si>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</si>
  <si>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</si>
  <si>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</si>
  <si>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</si>
  <si>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</si>
  <si>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</si>
  <si>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</si>
  <si>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</si>
  <si>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</si>
  <si>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</si>
  <si>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</si>
  <si>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</si>
  <si>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</si>
  <si>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</si>
  <si>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</si>
  <si>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</si>
  <si>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</si>
  <si>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</si>
  <si>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</si>
  <si>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</si>
  <si>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</si>
  <si>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</si>
  <si>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</si>
  <si>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</si>
  <si>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</si>
  <si>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</si>
  <si>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</si>
  <si>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</si>
  <si>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</si>
  <si>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</si>
  <si>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</si>
  <si>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</si>
  <si>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</si>
  <si>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</si>
  <si>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</si>
  <si>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</si>
  <si>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</si>
  <si>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</si>
  <si>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</si>
  <si>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</si>
  <si>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</si>
  <si>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</si>
  <si>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</si>
  <si>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</si>
  <si>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</si>
  <si>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</si>
  <si>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</si>
  <si>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</si>
  <si>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</si>
  <si>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</si>
  <si>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</si>
  <si>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</si>
  <si>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</si>
  <si>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</si>
  <si>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</si>
  <si>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</si>
  <si>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</si>
  <si>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</si>
  <si>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</si>
  <si>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</si>
  <si>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</si>
  <si>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</si>
  <si>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</si>
  <si>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</si>
  <si>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</si>
  <si>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</si>
  <si>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</si>
  <si>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</si>
  <si>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</si>
  <si>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</si>
  <si>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</si>
  <si>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</si>
  <si>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</si>
  <si>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</si>
  <si>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</si>
  <si>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</si>
  <si>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</si>
  <si>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</si>
  <si>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</si>
  <si>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</si>
  <si>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</si>
  <si>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</si>
  <si>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</si>
  <si>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</si>
  <si>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</si>
  <si>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</si>
  <si>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</si>
  <si>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</si>
  <si>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</si>
  <si>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</si>
  <si>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</si>
  <si>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</si>
  <si>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</si>
  <si>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</si>
  <si>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</si>
  <si>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</si>
  <si>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</si>
  <si>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</si>
  <si>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</si>
  <si>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</si>
  <si>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</si>
  <si>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</si>
  <si>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</si>
  <si>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</si>
  <si>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</si>
  <si>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</si>
  <si>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</si>
  <si>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</si>
  <si>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</si>
  <si>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</si>
  <si>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</si>
  <si>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</si>
  <si>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</si>
  <si>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</si>
  <si>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</si>
  <si>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</si>
  <si>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</si>
  <si>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</si>
  <si>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</si>
  <si>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</si>
  <si>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</si>
  <si>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</si>
  <si>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</si>
  <si>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</si>
  <si>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</si>
  <si>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</si>
  <si>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</si>
  <si>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</si>
  <si>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</si>
  <si>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</si>
  <si>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</si>
  <si>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</si>
  <si>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</si>
  <si>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</si>
  <si>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</si>
  <si>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</si>
  <si>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</si>
  <si>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</si>
  <si>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</si>
  <si>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</si>
  <si>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</si>
  <si>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</si>
  <si>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</si>
  <si>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</si>
  <si>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</si>
  <si>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</si>
  <si>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</si>
  <si>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</si>
  <si>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</si>
  <si>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</si>
  <si>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</si>
  <si>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</si>
  <si>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</si>
  <si>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</si>
  <si>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</si>
  <si>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</si>
  <si>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</si>
  <si>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</si>
  <si>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</si>
  <si>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</si>
  <si>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</si>
  <si>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</si>
  <si>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</si>
  <si>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</si>
  <si>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</si>
  <si>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</si>
  <si>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</si>
  <si>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</si>
  <si>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</si>
  <si>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</si>
  <si>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</si>
  <si>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</si>
  <si>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</si>
  <si>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</si>
  <si>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</si>
  <si>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</si>
  <si>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</si>
  <si>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</si>
  <si>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</si>
  <si>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</si>
  <si>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</si>
  <si>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</si>
  <si>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</si>
  <si>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</si>
  <si>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</si>
  <si>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</si>
  <si>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</si>
  <si>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</si>
  <si>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</si>
  <si>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</si>
  <si>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</si>
  <si>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</si>
  <si>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</si>
  <si>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</si>
  <si>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</si>
  <si>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</si>
  <si>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</si>
  <si>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</si>
  <si>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</si>
  <si>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</si>
  <si>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</si>
  <si>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</si>
  <si>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</si>
  <si>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</si>
  <si>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</si>
  <si>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</si>
  <si>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</si>
  <si>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</si>
  <si>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</si>
  <si>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</si>
  <si>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</si>
  <si>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</si>
  <si>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</si>
  <si>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</si>
  <si>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</si>
  <si>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</si>
  <si>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</si>
  <si>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</si>
  <si>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</si>
  <si>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</si>
  <si>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</si>
  <si>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</si>
  <si>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</si>
  <si>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</si>
  <si>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</si>
  <si>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</si>
  <si>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</si>
  <si>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</si>
  <si>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</si>
  <si>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</si>
  <si>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</si>
  <si>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</si>
  <si>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</si>
  <si>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</si>
  <si>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</si>
  <si>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</si>
  <si>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</si>
  <si>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</si>
  <si>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</si>
  <si>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</si>
  <si>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</si>
  <si>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</si>
  <si>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</si>
  <si>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</si>
  <si>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</si>
  <si>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</si>
  <si>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</si>
  <si>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</si>
  <si>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</si>
  <si>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</si>
  <si>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</si>
  <si>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</si>
  <si>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</si>
  <si>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</si>
  <si>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</si>
  <si>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</si>
  <si>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</si>
  <si>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</si>
  <si>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</si>
  <si>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</si>
  <si>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</si>
  <si>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</si>
  <si>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</si>
  <si>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</si>
  <si>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</si>
  <si>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</si>
  <si>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</si>
  <si>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</si>
  <si>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</si>
  <si>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</si>
  <si>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</si>
  <si>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</si>
  <si>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</si>
  <si>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</si>
  <si>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</si>
  <si>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</si>
  <si>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</si>
  <si>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</si>
  <si>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</si>
  <si>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</si>
  <si>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</si>
  <si>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</si>
  <si>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</si>
  <si>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</si>
  <si>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</si>
  <si>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</si>
  <si>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</si>
  <si>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</si>
  <si>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</si>
  <si>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</si>
  <si>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</si>
  <si>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</si>
  <si>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</si>
  <si>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</si>
  <si>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</si>
  <si>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</si>
  <si>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</si>
  <si>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</si>
  <si>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</si>
  <si>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</si>
  <si>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</si>
  <si>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</si>
  <si>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</si>
  <si>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</si>
  <si>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</si>
  <si>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</si>
  <si>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</si>
  <si>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</si>
  <si>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</si>
  <si>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</si>
  <si>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</si>
  <si>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</si>
  <si>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</si>
  <si>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</si>
  <si>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</si>
  <si>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</si>
  <si>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</si>
  <si>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</si>
  <si>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</si>
  <si>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</si>
  <si>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</si>
  <si>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</si>
  <si>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</si>
  <si>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</si>
  <si>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</si>
  <si>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</si>
  <si>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</si>
  <si>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</si>
  <si>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</si>
  <si>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</si>
  <si>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</si>
  <si>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</si>
  <si>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</si>
  <si>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</si>
  <si>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</si>
  <si>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</si>
  <si>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</si>
  <si>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</si>
  <si>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</si>
  <si>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</si>
  <si>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</si>
  <si>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</si>
  <si>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</si>
  <si>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</si>
  <si>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</si>
  <si>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</si>
  <si>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</si>
  <si>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</si>
  <si>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</si>
  <si>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</si>
  <si>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</si>
  <si>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</si>
  <si>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</si>
  <si>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</si>
  <si>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</si>
  <si>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</si>
  <si>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</si>
  <si>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</si>
  <si>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</si>
  <si>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</si>
  <si>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</si>
  <si>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</si>
  <si>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</si>
  <si>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</si>
  <si>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</si>
  <si>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</si>
  <si>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</si>
  <si>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</si>
  <si>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</si>
  <si>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</si>
  <si>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</si>
  <si>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</si>
  <si>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</si>
  <si>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</si>
  <si>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</si>
  <si>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</si>
  <si>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</si>
  <si>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</si>
  <si>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</si>
  <si>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</si>
  <si>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</si>
  <si>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</si>
  <si>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</si>
  <si>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</si>
  <si>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</si>
  <si>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</si>
  <si>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</si>
  <si>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</si>
  <si>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</si>
  <si>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</si>
  <si>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</si>
  <si>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</si>
  <si>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</si>
  <si>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</si>
  <si>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</si>
  <si>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</si>
  <si>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</si>
  <si>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</si>
  <si>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</si>
  <si>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</si>
  <si>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</si>
  <si>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</si>
  <si>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</si>
  <si>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</si>
  <si>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</si>
  <si>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</si>
  <si>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</si>
  <si>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</si>
  <si>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</si>
  <si>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</si>
  <si>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</si>
  <si>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</si>
  <si>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</si>
  <si>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</si>
  <si>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</si>
  <si>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</si>
  <si>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</si>
  <si>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</si>
  <si>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</si>
  <si>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</si>
  <si>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</si>
  <si>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</si>
  <si>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</si>
  <si>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</si>
  <si>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</si>
  <si>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</si>
  <si>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</si>
  <si>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</si>
  <si>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</si>
  <si>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</si>
  <si>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</si>
  <si>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</si>
  <si>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</si>
  <si>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</si>
  <si>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</si>
  <si>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</si>
  <si>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</si>
  <si>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</si>
  <si>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</si>
  <si>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</si>
  <si>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</si>
  <si>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</si>
  <si>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</si>
  <si>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</si>
  <si>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</si>
  <si>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</si>
  <si>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</si>
  <si>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</si>
  <si>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</si>
  <si>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</si>
  <si>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</si>
  <si>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</si>
  <si>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</si>
  <si>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</si>
  <si>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</si>
  <si>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</si>
  <si>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</si>
  <si>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</si>
  <si>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</si>
  <si>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</si>
  <si>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</si>
  <si>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</si>
  <si>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</si>
  <si>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</si>
  <si>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</si>
  <si>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</si>
  <si>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</si>
  <si>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</si>
  <si>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</si>
  <si>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</si>
  <si>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</si>
  <si>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</si>
  <si>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</si>
  <si>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</si>
  <si>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</si>
  <si>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</si>
  <si>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</si>
  <si>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</si>
  <si>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</si>
  <si>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</si>
  <si>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</si>
  <si>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</si>
  <si>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</si>
  <si>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</si>
  <si>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</si>
  <si>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</si>
  <si>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</si>
  <si>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</si>
  <si>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</si>
  <si>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</si>
  <si>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</si>
  <si>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</si>
  <si>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</si>
  <si>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</si>
  <si>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</si>
  <si>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</si>
  <si>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</si>
  <si>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</si>
  <si>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</si>
  <si>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</si>
  <si>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</si>
  <si>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</si>
  <si>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</si>
  <si>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</si>
  <si>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</si>
  <si>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</si>
  <si>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</si>
  <si>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</si>
  <si>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</si>
  <si>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</si>
  <si>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</si>
  <si>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</si>
  <si>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</si>
  <si>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</si>
  <si>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</si>
  <si>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</si>
  <si>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</si>
  <si>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</si>
  <si>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</si>
  <si>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</si>
  <si>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</si>
  <si>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</si>
  <si>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</si>
  <si>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</si>
  <si>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</si>
  <si>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</si>
  <si>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</si>
  <si>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</si>
  <si>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</si>
  <si>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</si>
  <si>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</si>
  <si>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</si>
  <si>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</si>
  <si>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</si>
  <si>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</si>
  <si>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</si>
  <si>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</si>
  <si>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</si>
  <si>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</si>
  <si>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</si>
  <si>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</si>
  <si>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</si>
  <si>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</si>
  <si>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</si>
  <si>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</si>
  <si>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</si>
  <si>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</si>
  <si>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</si>
  <si>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</si>
  <si>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</si>
  <si>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</si>
  <si>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</si>
  <si>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</si>
  <si>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</si>
  <si>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</si>
  <si>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</si>
  <si>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</si>
  <si>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</si>
  <si>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</si>
  <si>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</si>
  <si>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</si>
  <si>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</si>
  <si>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</si>
  <si>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</si>
  <si>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</si>
  <si>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</si>
  <si>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</si>
  <si>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</si>
  <si>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</si>
  <si>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</si>
  <si>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</si>
  <si>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</si>
  <si>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</si>
  <si>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</si>
  <si>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</si>
  <si>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</si>
  <si>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</si>
  <si>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</si>
  <si>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</si>
  <si>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</si>
  <si>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</si>
  <si>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</si>
  <si>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</si>
  <si>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</si>
  <si>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</si>
  <si>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</si>
  <si>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</si>
  <si>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</si>
  <si>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</si>
  <si>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</si>
  <si>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</si>
  <si>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</si>
  <si>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</si>
  <si>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</si>
  <si>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</si>
  <si>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</si>
  <si>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</si>
  <si>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</si>
  <si>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</si>
  <si>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</si>
  <si>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</si>
  <si>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</si>
  <si>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</si>
  <si>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</si>
  <si>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</si>
  <si>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</si>
  <si>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</si>
  <si>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</si>
  <si>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</si>
  <si>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</si>
  <si>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</si>
  <si>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</si>
  <si>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</si>
  <si>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</si>
  <si>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</si>
  <si>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</si>
  <si>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</si>
  <si>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</si>
  <si>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</si>
  <si>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</si>
  <si>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</si>
  <si>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</si>
  <si>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</si>
  <si>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</si>
  <si>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</si>
  <si>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</si>
  <si>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</si>
  <si>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</si>
  <si>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</si>
  <si>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</si>
  <si>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</si>
  <si>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</si>
  <si>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</si>
  <si>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</si>
  <si>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</si>
  <si>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</si>
  <si>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</si>
  <si>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</si>
  <si>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</si>
  <si>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</si>
  <si>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</si>
  <si>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</si>
  <si>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</si>
  <si>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</si>
  <si>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</si>
  <si>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</si>
  <si>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</si>
  <si>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</si>
  <si>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</si>
  <si>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</si>
  <si>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</si>
  <si>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</si>
  <si>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</si>
  <si>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</si>
  <si>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</si>
  <si>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</si>
  <si>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</si>
  <si>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</si>
  <si>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</si>
  <si>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</si>
  <si>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</si>
  <si>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</si>
  <si>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</si>
  <si>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</si>
  <si>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</si>
  <si>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</si>
  <si>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</si>
  <si>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</si>
  <si>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</si>
  <si>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</si>
  <si>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</si>
  <si>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</si>
  <si>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</si>
  <si>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</si>
  <si>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</si>
  <si>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</si>
  <si>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</si>
  <si>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</si>
  <si>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</si>
  <si>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</si>
  <si>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</si>
  <si>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</si>
  <si>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</si>
  <si>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</si>
  <si>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</si>
  <si>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</si>
  <si>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</si>
  <si>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</si>
  <si>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</si>
  <si>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</si>
  <si>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</si>
  <si>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</si>
  <si>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</si>
  <si>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</si>
  <si>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</si>
  <si>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</si>
  <si>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</si>
  <si>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</si>
  <si>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</si>
  <si>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</si>
  <si>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</si>
  <si>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</si>
  <si>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</si>
  <si>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</si>
  <si>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</si>
  <si>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</si>
  <si>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</si>
  <si>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</si>
  <si>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</si>
  <si>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</si>
  <si>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</si>
  <si>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</si>
  <si>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</si>
  <si>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</si>
  <si>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</si>
  <si>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</si>
  <si>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</si>
  <si>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</si>
  <si>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</si>
  <si>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</si>
  <si>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</si>
  <si>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</si>
  <si>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</si>
  <si>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</si>
  <si>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</si>
  <si>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</si>
  <si>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</si>
  <si>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</si>
  <si>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</si>
  <si>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</si>
  <si>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</si>
  <si>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</si>
  <si>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</si>
  <si>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</si>
  <si>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</si>
  <si>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</si>
  <si>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</si>
  <si>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</si>
  <si>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</si>
  <si>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</si>
  <si>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</si>
  <si>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</si>
  <si>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</si>
  <si>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</si>
  <si>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</si>
  <si>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</si>
  <si>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</si>
  <si>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</si>
  <si>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</si>
  <si>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</si>
  <si>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</si>
  <si>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</si>
  <si>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</si>
  <si>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</si>
  <si>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</si>
  <si>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</si>
  <si>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</si>
  <si>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</si>
  <si>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</si>
  <si>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</si>
  <si>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</si>
  <si>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</si>
  <si>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</si>
  <si>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</si>
  <si>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</si>
  <si>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</si>
  <si>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</si>
  <si>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</si>
  <si>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</si>
  <si>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</si>
  <si>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</si>
  <si>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</si>
  <si>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</si>
  <si>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</si>
  <si>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</si>
  <si>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</si>
  <si>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</si>
  <si>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</si>
  <si>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</si>
  <si>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</si>
  <si>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</si>
  <si>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</si>
  <si>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</si>
  <si>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</si>
  <si>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</si>
  <si>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</si>
  <si>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</si>
  <si>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</si>
  <si>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</si>
  <si>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</si>
  <si>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</si>
  <si>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</si>
  <si>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</si>
  <si>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</si>
  <si>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</si>
  <si>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</si>
  <si>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</si>
  <si>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</si>
  <si>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</si>
  <si>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</si>
  <si>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</si>
  <si>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</si>
  <si>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</si>
  <si>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</si>
  <si>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</si>
  <si>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</si>
  <si>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</si>
  <si>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</si>
  <si>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</si>
  <si>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</si>
  <si>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</si>
  <si>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</si>
  <si>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</si>
  <si>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</si>
  <si>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</si>
  <si>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</si>
  <si>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</si>
  <si>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</si>
  <si>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</si>
  <si>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</si>
  <si>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</si>
  <si>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</si>
  <si>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</si>
  <si>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</si>
  <si>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</si>
  <si>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</si>
  <si>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</si>
  <si>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</si>
  <si>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</si>
  <si>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</si>
  <si>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</si>
  <si>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</si>
  <si>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</si>
  <si>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</si>
  <si>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</si>
  <si>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</si>
  <si>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</si>
  <si>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</si>
  <si>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</si>
  <si>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</si>
  <si>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</si>
  <si>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</si>
  <si>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</si>
  <si>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</si>
  <si>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</si>
  <si>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</si>
  <si>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</si>
  <si>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</si>
  <si>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</si>
  <si>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</si>
  <si>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</si>
  <si>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</si>
  <si>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</si>
  <si>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</si>
  <si>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</si>
  <si>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</si>
  <si>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</si>
  <si>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</si>
  <si>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</si>
  <si>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</si>
  <si>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</si>
  <si>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</si>
  <si>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</si>
  <si>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</si>
  <si>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</si>
  <si>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</si>
  <si>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</si>
  <si>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</si>
  <si>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</si>
  <si>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</si>
  <si>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</si>
  <si>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</si>
  <si>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</si>
  <si>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</si>
  <si>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</si>
  <si>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</si>
  <si>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</si>
  <si>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</si>
  <si>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</si>
  <si>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</si>
  <si>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</si>
  <si>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</si>
  <si>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</si>
  <si>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</si>
  <si>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</si>
  <si>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</si>
  <si>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</si>
  <si>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</si>
  <si>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</si>
  <si>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</si>
  <si>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</si>
  <si>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</si>
  <si>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</si>
  <si>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</si>
  <si>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</si>
  <si>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</si>
  <si>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</si>
  <si>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</si>
  <si>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</si>
  <si>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</si>
  <si>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</si>
  <si>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</si>
  <si>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</si>
  <si>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</si>
  <si>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</si>
  <si>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</si>
  <si>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</si>
  <si>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</si>
  <si>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</si>
  <si>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</si>
  <si>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</si>
  <si>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</si>
  <si>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</si>
  <si>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</si>
  <si>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</si>
  <si>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</si>
  <si>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</si>
  <si>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</si>
  <si>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</si>
  <si>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</si>
  <si>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</si>
  <si>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</si>
  <si>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</si>
  <si>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</si>
  <si>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</si>
  <si>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</si>
  <si>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</si>
  <si>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</si>
  <si>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</si>
  <si>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</si>
  <si>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</si>
  <si>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</si>
  <si>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</si>
  <si>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</si>
  <si>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</si>
  <si>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</si>
  <si>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</si>
  <si>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</si>
  <si>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</si>
  <si>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</si>
  <si>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</si>
  <si>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</si>
  <si>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</si>
  <si>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</si>
  <si>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</si>
  <si>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</si>
  <si>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</si>
  <si>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</si>
  <si>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</si>
  <si>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</si>
  <si>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</si>
  <si>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</si>
  <si>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</si>
  <si>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</si>
  <si>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</si>
  <si>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</si>
  <si>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</si>
  <si>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</si>
  <si>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</si>
  <si>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</si>
  <si>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</si>
  <si>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</si>
  <si>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</si>
  <si>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</si>
  <si>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</si>
  <si>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</si>
  <si>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</si>
  <si>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</si>
  <si>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</si>
  <si>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</si>
  <si>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</si>
  <si>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</si>
  <si>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</si>
  <si>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</si>
  <si>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</si>
  <si>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</si>
  <si>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</si>
  <si>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</si>
  <si>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</si>
  <si>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</si>
  <si>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</si>
  <si>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</si>
  <si>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</si>
  <si>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</si>
  <si>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</si>
  <si>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</si>
  <si>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</si>
  <si>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</si>
  <si>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</si>
  <si>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</si>
  <si>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</si>
  <si>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</si>
  <si>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</si>
  <si>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</si>
  <si>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</si>
  <si>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</si>
  <si>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</si>
  <si>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</si>
  <si>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</si>
  <si>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</si>
  <si>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</si>
  <si>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</si>
  <si>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</si>
  <si>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</si>
  <si>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</si>
  <si>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</si>
  <si>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</si>
  <si>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</si>
  <si>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</si>
  <si>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</si>
  <si>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</si>
  <si>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</si>
  <si>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</si>
  <si>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</si>
  <si>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</si>
  <si>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</si>
  <si>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</si>
  <si>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</si>
  <si>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</si>
  <si>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</si>
  <si>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</si>
  <si>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</si>
  <si>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</si>
  <si>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</si>
  <si>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</si>
  <si>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</si>
  <si>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</si>
  <si>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</si>
  <si>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</si>
  <si>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</si>
  <si>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</si>
  <si>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</si>
  <si>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</si>
  <si>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</si>
  <si>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</si>
  <si>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</si>
  <si>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</si>
  <si>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</si>
  <si>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</si>
  <si>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</si>
  <si>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</si>
  <si>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</si>
  <si>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</si>
  <si>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</si>
  <si>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</si>
  <si>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</si>
  <si>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</si>
  <si>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</si>
  <si>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</si>
  <si>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</si>
  <si>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</si>
  <si>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</si>
  <si>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</si>
  <si>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</si>
  <si>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</si>
  <si>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</si>
  <si>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</si>
  <si>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</si>
  <si>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</si>
  <si>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</si>
  <si>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</si>
  <si>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</si>
  <si>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</si>
  <si>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</si>
  <si>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</si>
  <si>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</si>
  <si>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</si>
  <si>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</si>
  <si>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</si>
  <si>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</si>
  <si>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</si>
  <si>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</si>
  <si>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</si>
  <si>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</si>
  <si>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</si>
  <si>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</si>
  <si>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</si>
  <si>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</si>
  <si>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</si>
  <si>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</si>
  <si>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</si>
  <si>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</si>
  <si>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</si>
  <si>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</si>
  <si>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</si>
  <si>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</si>
  <si>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</si>
  <si>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</si>
  <si>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</si>
  <si>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</si>
  <si>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</si>
  <si>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</si>
  <si>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</si>
  <si>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</si>
  <si>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</si>
  <si>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</si>
  <si>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</si>
  <si>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</si>
  <si>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</si>
  <si>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</si>
  <si>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</si>
  <si>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</si>
  <si>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</si>
  <si>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</si>
  <si>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</si>
  <si>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</si>
  <si>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</si>
  <si>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</si>
  <si>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</si>
  <si>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</si>
  <si>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</si>
  <si>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</si>
  <si>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</si>
  <si>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</si>
  <si>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</si>
  <si>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</si>
  <si>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</si>
  <si>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</si>
  <si>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</si>
  <si>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</si>
  <si>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</si>
  <si>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</si>
  <si>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</si>
  <si>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</si>
  <si>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</si>
  <si>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</si>
  <si>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</si>
  <si>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</si>
  <si>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</si>
  <si>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</si>
  <si>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</si>
  <si>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</si>
  <si>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</si>
  <si>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</si>
  <si>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</si>
  <si>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</si>
  <si>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</si>
  <si>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</si>
  <si>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</si>
  <si>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</si>
  <si>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</si>
  <si>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</si>
  <si>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</si>
  <si>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</si>
  <si>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</si>
  <si>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</si>
  <si>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</si>
  <si>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</si>
  <si>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</si>
  <si>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</si>
  <si>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</si>
  <si>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</si>
  <si>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</si>
  <si>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</si>
  <si>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</si>
  <si>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</si>
  <si>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</si>
  <si>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</si>
  <si>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</si>
  <si>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</si>
  <si>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</si>
  <si>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</si>
  <si>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</si>
  <si>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</si>
  <si>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</si>
  <si>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</si>
  <si>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</si>
  <si>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</si>
  <si>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</si>
  <si>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</si>
  <si>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</si>
  <si>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</si>
  <si>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</si>
  <si>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</si>
  <si>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</si>
  <si>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</si>
  <si>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</si>
  <si>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</si>
  <si>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</si>
  <si>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</si>
  <si>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</si>
  <si>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</si>
  <si>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</si>
  <si>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</si>
  <si>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</si>
  <si>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</si>
  <si>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</si>
  <si>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</si>
  <si>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</si>
  <si>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</si>
  <si>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</si>
  <si>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</si>
  <si>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</si>
  <si>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</si>
  <si>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</si>
  <si>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</si>
  <si>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</si>
  <si>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</si>
  <si>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</si>
  <si>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</si>
  <si>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</si>
  <si>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</si>
  <si>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</si>
  <si>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</si>
  <si>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</si>
  <si>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</si>
  <si>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</si>
  <si>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</si>
  <si>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</si>
  <si>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</si>
  <si>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</si>
  <si>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</si>
  <si>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</si>
  <si>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</si>
  <si>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</si>
  <si>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</si>
  <si>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</si>
  <si>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</si>
  <si>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</si>
  <si>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</si>
  <si>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</si>
  <si>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</si>
  <si>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</si>
  <si>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</si>
  <si>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</si>
  <si>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</si>
  <si>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</si>
  <si>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</si>
  <si>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</si>
  <si>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</si>
  <si>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</si>
  <si>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</si>
  <si>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</si>
  <si>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</si>
  <si>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</si>
  <si>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</si>
  <si>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</si>
  <si>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</si>
  <si>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</si>
  <si>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</si>
  <si>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</si>
  <si>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</si>
  <si>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</si>
  <si>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</si>
  <si>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</si>
  <si>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</si>
  <si>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</si>
  <si>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</si>
  <si>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</si>
  <si>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</si>
  <si>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</si>
  <si>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</si>
  <si>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</si>
  <si>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</si>
  <si>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</si>
  <si>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</si>
  <si>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</si>
  <si>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</si>
  <si>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</si>
  <si>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</si>
  <si>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</si>
  <si>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</si>
  <si>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</si>
  <si>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</si>
  <si>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</si>
  <si>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</si>
  <si>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</si>
  <si>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</si>
  <si>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</si>
  <si>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</si>
  <si>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</si>
  <si>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</si>
  <si>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</si>
  <si>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</si>
  <si>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</si>
  <si>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</si>
  <si>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</si>
  <si>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</si>
  <si>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</si>
  <si>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</si>
  <si>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</si>
  <si>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</si>
  <si>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</si>
  <si>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</si>
  <si>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</si>
  <si>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</si>
  <si>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</si>
  <si>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</si>
  <si>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</si>
  <si>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</si>
  <si>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</si>
  <si>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</si>
  <si>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</si>
  <si>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</si>
  <si>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</si>
  <si>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</si>
  <si>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</si>
  <si>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</si>
  <si>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</si>
  <si>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</si>
  <si>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</si>
  <si>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</si>
  <si>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</si>
  <si>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</si>
  <si>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</si>
  <si>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</si>
  <si>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</si>
  <si>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</si>
  <si>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</si>
  <si>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</si>
  <si>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</si>
  <si>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</si>
  <si>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</si>
  <si>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</si>
  <si>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</si>
  <si>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</si>
  <si>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</si>
  <si>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</si>
  <si>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</si>
  <si>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</si>
  <si>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</si>
  <si>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</si>
  <si>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</si>
  <si>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</si>
  <si>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</si>
  <si>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</si>
  <si>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</si>
  <si>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</si>
  <si>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</si>
  <si>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</si>
  <si>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</si>
  <si>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</si>
  <si>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</si>
  <si>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</si>
  <si>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</si>
  <si>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</si>
  <si>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</si>
  <si>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</si>
  <si>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</si>
  <si>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</si>
  <si>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</si>
  <si>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</si>
  <si>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</si>
  <si>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</si>
  <si>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</si>
  <si>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</si>
  <si>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</si>
  <si>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</si>
  <si>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</si>
  <si>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</si>
  <si>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</si>
  <si>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</si>
  <si>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</si>
  <si>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</si>
  <si>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</si>
  <si>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</si>
  <si>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</si>
  <si>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</si>
  <si>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</si>
  <si>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</si>
  <si>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</si>
  <si>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</si>
  <si>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</si>
  <si>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</si>
  <si>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</si>
  <si>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</si>
  <si>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</si>
  <si>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</si>
  <si>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</si>
  <si>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</si>
  <si>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</si>
  <si>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</si>
  <si>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</si>
  <si>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</si>
  <si>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</si>
  <si>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</si>
  <si>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</si>
  <si>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</si>
  <si>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</si>
  <si>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</si>
  <si>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</si>
  <si>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</si>
  <si>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</si>
  <si>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</si>
  <si>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</si>
  <si>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</si>
  <si>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</si>
  <si>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</si>
  <si>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</si>
  <si>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</si>
  <si>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</si>
  <si>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</si>
  <si>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</si>
  <si>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</si>
  <si>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</si>
  <si>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</si>
  <si>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</si>
  <si>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</si>
  <si>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</si>
  <si>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</si>
  <si>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</si>
  <si>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</si>
  <si>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</si>
  <si>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</si>
  <si>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</si>
  <si>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</si>
  <si>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</si>
  <si>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</si>
  <si>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</si>
  <si>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</si>
  <si>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</si>
  <si>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</si>
  <si>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</si>
  <si>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</si>
  <si>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</si>
  <si>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</si>
  <si>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</si>
  <si>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</si>
  <si>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</si>
  <si>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</si>
  <si>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</si>
  <si>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</si>
  <si>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</si>
  <si>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</si>
  <si>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</si>
  <si>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</si>
  <si>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</si>
  <si>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</si>
  <si>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</si>
  <si>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</si>
  <si>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</si>
  <si>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</si>
  <si>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</si>
  <si>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</si>
  <si>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</si>
  <si>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</si>
  <si>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</si>
  <si>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</si>
  <si>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</si>
  <si>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</si>
  <si>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</si>
  <si>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</si>
  <si>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</si>
  <si>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</si>
  <si>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</si>
  <si>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</si>
  <si>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</si>
  <si>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</si>
  <si>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</si>
  <si>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</si>
  <si>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</si>
  <si>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</si>
  <si>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</si>
  <si>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</si>
  <si>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</si>
  <si>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</si>
  <si>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</si>
  <si>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</si>
  <si>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</si>
  <si>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</si>
  <si>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</si>
  <si>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</si>
  <si>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</si>
  <si>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</si>
  <si>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</si>
  <si>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</si>
  <si>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</si>
  <si>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</si>
  <si>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</si>
  <si>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</si>
  <si>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</si>
  <si>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</si>
  <si>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</si>
  <si>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</si>
  <si>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</si>
  <si>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</si>
  <si>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</si>
  <si>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</si>
  <si>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</si>
  <si>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</si>
  <si>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</si>
  <si>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</si>
  <si>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</si>
  <si>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</si>
  <si>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</si>
  <si>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</si>
  <si>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</si>
  <si>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</si>
  <si>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</si>
  <si>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</si>
  <si>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</si>
  <si>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</si>
  <si>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</si>
  <si>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</si>
  <si>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</si>
  <si>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</si>
  <si>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</si>
  <si>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</si>
  <si>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</si>
  <si>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</si>
  <si>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</si>
  <si>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</si>
  <si>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</si>
  <si>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</si>
  <si>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</si>
  <si>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</si>
  <si>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</si>
  <si>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</si>
  <si>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</si>
  <si>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</si>
  <si>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</si>
  <si>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</si>
  <si>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</si>
  <si>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</si>
  <si>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</si>
  <si>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</si>
  <si>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</si>
  <si>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</si>
  <si>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</si>
  <si>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</si>
  <si>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</si>
  <si>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</si>
  <si>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</si>
  <si>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</si>
  <si>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</si>
  <si>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</si>
  <si>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</si>
  <si>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</si>
  <si>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</si>
  <si>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</si>
  <si>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</si>
  <si>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</si>
  <si>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</si>
  <si>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</si>
  <si>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</si>
  <si>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</si>
  <si>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</si>
  <si>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</si>
  <si>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</si>
  <si>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</si>
  <si>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</si>
  <si>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</si>
  <si>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</si>
  <si>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</si>
  <si>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</si>
  <si>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</si>
  <si>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</si>
  <si>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</si>
  <si>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</si>
  <si>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</si>
  <si>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</si>
  <si>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</si>
  <si>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</si>
  <si>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</si>
  <si>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</si>
  <si>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</si>
  <si>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</si>
  <si>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</si>
  <si>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</si>
  <si>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</si>
  <si>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</si>
  <si>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</si>
  <si>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</si>
  <si>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</si>
  <si>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</si>
  <si>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</si>
  <si>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</si>
  <si>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</si>
  <si>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</si>
  <si>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</si>
  <si>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</si>
  <si>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</si>
  <si>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</si>
  <si>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</si>
  <si>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</si>
  <si>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</si>
  <si>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</si>
  <si>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</si>
  <si>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</si>
  <si>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</si>
  <si>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</si>
  <si>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</si>
  <si>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</si>
  <si>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</si>
  <si>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</si>
  <si>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</si>
  <si>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</si>
  <si>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</si>
  <si>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</si>
  <si>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</si>
  <si>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</si>
  <si>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</si>
  <si>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</si>
  <si>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</si>
  <si>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</si>
  <si>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</si>
  <si>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</si>
  <si>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</si>
  <si>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</si>
  <si>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</si>
  <si>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</si>
  <si>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</si>
  <si>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</si>
  <si>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</si>
  <si>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</si>
  <si>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</si>
  <si>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</si>
  <si>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</si>
  <si>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</si>
  <si>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</si>
  <si>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</si>
  <si>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</si>
  <si>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</si>
  <si>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</si>
  <si>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</si>
  <si>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</si>
  <si>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</si>
  <si>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</si>
  <si>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</si>
  <si>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</si>
  <si>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</si>
  <si>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</si>
  <si>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</si>
  <si>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</si>
  <si>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</si>
  <si>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</si>
  <si>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</si>
  <si>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</si>
  <si>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</si>
  <si>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</si>
  <si>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</si>
  <si>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</si>
  <si>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</si>
  <si>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</si>
  <si>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</si>
  <si>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</si>
  <si>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</si>
  <si>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</si>
  <si>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</si>
  <si>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</si>
  <si>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</si>
  <si>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</si>
  <si>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</si>
  <si>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</si>
  <si>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</si>
  <si>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</si>
  <si>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</si>
  <si>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</si>
  <si>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</si>
  <si>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</si>
  <si>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</si>
  <si>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</si>
  <si>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</si>
  <si>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</si>
  <si>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</si>
  <si>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</si>
  <si>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</si>
  <si>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</si>
  <si>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</si>
  <si>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</si>
  <si>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</si>
  <si>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</si>
  <si>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</si>
  <si>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</si>
  <si>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</si>
  <si>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</si>
  <si>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</si>
  <si>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</si>
  <si>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</si>
  <si>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</si>
  <si>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</si>
  <si>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</si>
  <si>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</si>
  <si>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</si>
  <si>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</si>
  <si>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</si>
  <si>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</si>
  <si>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</si>
  <si>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</si>
  <si>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</si>
  <si>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</si>
  <si>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</si>
  <si>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</si>
  <si>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</si>
  <si>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</si>
  <si>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</si>
  <si>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</si>
  <si>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</si>
  <si>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</si>
  <si>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</si>
  <si>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</si>
  <si>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</si>
  <si>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</si>
  <si>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</si>
  <si>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</si>
  <si>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</si>
  <si>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</si>
  <si>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</si>
  <si>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</si>
  <si>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</si>
  <si>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</si>
  <si>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</si>
  <si>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</si>
  <si>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</si>
  <si>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</si>
  <si>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</si>
  <si>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</si>
  <si>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</si>
  <si>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</si>
  <si>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</si>
  <si>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</si>
  <si>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</si>
  <si>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</si>
  <si>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</si>
  <si>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</si>
  <si>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</si>
  <si>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</si>
  <si>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</si>
  <si>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</si>
  <si>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</si>
  <si>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</si>
  <si>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</si>
  <si>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</si>
  <si>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</si>
  <si>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</si>
  <si>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</si>
  <si>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</si>
  <si>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</si>
  <si>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</si>
  <si>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</si>
  <si>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</si>
  <si>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</si>
  <si>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</si>
  <si>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</si>
  <si>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</si>
  <si>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</si>
  <si>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</si>
  <si>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</si>
  <si>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</si>
  <si>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</si>
  <si>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</si>
  <si>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</si>
  <si>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</si>
  <si>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</si>
  <si>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</si>
  <si>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</si>
  <si>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</si>
  <si>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</si>
  <si>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</si>
  <si>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</si>
  <si>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</si>
  <si>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</si>
  <si>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</si>
  <si>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</si>
  <si>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</si>
  <si>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</si>
  <si>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</si>
  <si>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</si>
  <si>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</si>
  <si>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</si>
  <si>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</si>
  <si>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</si>
  <si>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</si>
  <si>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</si>
  <si>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</si>
  <si>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</si>
  <si>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</si>
  <si>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</si>
  <si>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</si>
  <si>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</si>
  <si>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</si>
  <si>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</si>
  <si>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</si>
  <si>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</si>
  <si>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</si>
  <si>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</si>
  <si>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</si>
  <si>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</si>
  <si>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</si>
  <si>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</si>
  <si>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</si>
  <si>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</si>
  <si>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</si>
  <si>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</si>
  <si>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</si>
  <si>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</si>
  <si>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</si>
  <si>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</si>
  <si>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</si>
  <si>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</si>
  <si>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</si>
  <si>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</si>
  <si>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</si>
  <si>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</si>
  <si>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</si>
  <si>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</si>
  <si>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</si>
  <si>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</si>
  <si>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</si>
  <si>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</si>
  <si>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</si>
  <si>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</si>
  <si>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</si>
  <si>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</si>
  <si>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</si>
  <si>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</si>
  <si>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</si>
  <si>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</si>
  <si>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</si>
  <si>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</si>
  <si>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</si>
  <si>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</si>
  <si>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</si>
  <si>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</si>
  <si>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</si>
  <si>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</si>
  <si>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</si>
  <si>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</si>
  <si>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</si>
  <si>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</si>
  <si>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</si>
  <si>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</si>
  <si>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</si>
  <si>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</si>
  <si>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</si>
  <si>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</si>
  <si>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</si>
  <si>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</si>
  <si>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</si>
  <si>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</si>
  <si>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</si>
  <si>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</si>
  <si>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</si>
  <si>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</si>
  <si>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</si>
  <si>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</si>
  <si>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</si>
  <si>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</si>
  <si>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</si>
  <si>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</si>
  <si>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</si>
  <si>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</si>
  <si>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</si>
  <si>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</si>
  <si>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</si>
  <si>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</si>
  <si>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</si>
  <si>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</si>
  <si>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</si>
  <si>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</si>
  <si>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</si>
  <si>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</si>
  <si>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</si>
  <si>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</si>
  <si>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</si>
  <si>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</si>
  <si>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</si>
  <si>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</si>
  <si>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</si>
  <si>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</si>
  <si>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</si>
  <si>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</si>
  <si>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</si>
  <si>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</si>
  <si>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</si>
  <si>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</si>
  <si>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</si>
  <si>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</si>
  <si>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</si>
  <si>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</si>
  <si>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</si>
  <si>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</si>
  <si>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</si>
  <si>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</si>
  <si>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</si>
  <si>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</si>
  <si>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</si>
  <si>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</si>
  <si>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</si>
  <si>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</si>
  <si>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</si>
  <si>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</si>
  <si>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</si>
  <si>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</si>
  <si>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</si>
  <si>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</si>
  <si>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</si>
  <si>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</si>
  <si>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</si>
  <si>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</si>
  <si>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</si>
  <si>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</si>
  <si>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</si>
  <si>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</si>
  <si>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</si>
  <si>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</si>
  <si>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</si>
  <si>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</si>
  <si>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</si>
  <si>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</si>
  <si>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</si>
  <si>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</si>
  <si>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</si>
  <si>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</si>
  <si>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</si>
  <si>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</si>
  <si>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</si>
  <si>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</si>
  <si>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</si>
  <si>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</si>
  <si>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</si>
  <si>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</si>
  <si>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</si>
  <si>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</si>
  <si>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</si>
  <si>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</si>
  <si>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</si>
  <si>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</si>
  <si>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</si>
  <si>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</si>
  <si>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</si>
  <si>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</si>
  <si>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</si>
  <si>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</si>
  <si>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</si>
  <si>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</si>
  <si>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</si>
  <si>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</si>
  <si>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</si>
  <si>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</si>
  <si>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</si>
  <si>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</si>
  <si>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</si>
  <si>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</si>
  <si>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</si>
  <si>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</si>
  <si>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</si>
  <si>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</si>
  <si>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</si>
  <si>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</si>
  <si>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</si>
  <si>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</si>
  <si>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</si>
  <si>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</si>
  <si>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</si>
  <si>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</si>
  <si>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</si>
  <si>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</si>
  <si>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</si>
  <si>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</si>
  <si>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</si>
  <si>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</si>
  <si>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</si>
  <si>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</si>
  <si>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</si>
  <si>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</si>
  <si>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</si>
  <si>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</si>
  <si>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</si>
  <si>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</si>
  <si>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</si>
  <si>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</si>
  <si>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</si>
  <si>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</si>
  <si>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</si>
  <si>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</si>
  <si>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</si>
  <si>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</si>
  <si>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</si>
  <si>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</si>
  <si>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</si>
  <si>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</si>
  <si>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</si>
  <si>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</si>
  <si>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</si>
  <si>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</si>
  <si>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</si>
  <si>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</si>
  <si>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</si>
  <si>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</si>
  <si>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</si>
  <si>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</si>
  <si>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</si>
  <si>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</si>
  <si>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</si>
  <si>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</si>
  <si>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</si>
  <si>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</si>
  <si>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</si>
  <si>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</si>
  <si>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</si>
  <si>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</si>
  <si>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</si>
  <si>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</si>
  <si>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</si>
  <si>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</si>
  <si>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</si>
  <si>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</si>
  <si>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</si>
  <si>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</si>
  <si>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</si>
  <si>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</si>
  <si>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</si>
  <si>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</si>
  <si>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</si>
  <si>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</si>
  <si>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</si>
  <si>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</si>
  <si>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</si>
  <si>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</si>
  <si>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</si>
  <si>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</si>
  <si>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</si>
  <si>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</si>
  <si>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</si>
  <si>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</si>
  <si>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</si>
  <si>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</si>
  <si>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</si>
  <si>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</si>
  <si>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</si>
  <si>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</si>
  <si>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</si>
  <si>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</si>
  <si>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</si>
  <si>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</si>
  <si>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</si>
  <si>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</si>
  <si>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</si>
  <si>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</si>
  <si>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</si>
  <si>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</si>
  <si>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</si>
  <si>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</si>
  <si>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</si>
  <si>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</si>
  <si>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</si>
  <si>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</si>
  <si>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</si>
  <si>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</si>
  <si>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</si>
  <si>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</si>
  <si>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</si>
  <si>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</si>
  <si>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</si>
  <si>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</si>
  <si>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</si>
  <si>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</si>
  <si>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</si>
  <si>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</si>
  <si>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</si>
  <si>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</si>
  <si>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</si>
  <si>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</si>
  <si>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</si>
  <si>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</si>
  <si>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</si>
  <si>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</si>
  <si>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</si>
  <si>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</si>
  <si>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</si>
  <si>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</si>
  <si>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</si>
  <si>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</si>
  <si>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</si>
  <si>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</si>
  <si>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</si>
  <si>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</si>
  <si>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</si>
  <si>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</si>
  <si>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</si>
  <si>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</si>
  <si>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</si>
  <si>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</si>
  <si>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</si>
  <si>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</si>
  <si>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</si>
  <si>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</si>
  <si>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</si>
  <si>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</si>
  <si>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</si>
  <si>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</si>
  <si>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</si>
  <si>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</si>
  <si>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</si>
  <si>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</si>
  <si>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</si>
  <si>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</si>
  <si>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</si>
  <si>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</si>
  <si>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</si>
  <si>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</si>
  <si>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</si>
  <si>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</si>
  <si>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</si>
  <si>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</si>
  <si>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</si>
  <si>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</si>
  <si>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</si>
  <si>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</si>
  <si>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</si>
  <si>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</si>
  <si>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</si>
  <si>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</si>
  <si>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</si>
  <si>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</si>
  <si>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</si>
  <si>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</si>
  <si>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</si>
  <si>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</si>
  <si>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</si>
  <si>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</si>
  <si>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</si>
  <si>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</si>
  <si>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</si>
  <si>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</si>
  <si>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</si>
  <si>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</si>
  <si>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</si>
  <si>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</si>
  <si>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</si>
  <si>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</si>
  <si>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</si>
  <si>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</si>
  <si>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</si>
  <si>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</si>
  <si>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</si>
  <si>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</si>
  <si>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</si>
  <si>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</si>
  <si>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</si>
  <si>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</si>
  <si>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</si>
  <si>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</si>
  <si>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</si>
  <si>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</si>
  <si>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</si>
  <si>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</si>
  <si>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</si>
  <si>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</si>
  <si>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</si>
  <si>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</si>
  <si>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</si>
  <si>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</si>
  <si>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</si>
  <si>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</si>
  <si>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</si>
  <si>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</si>
  <si>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</si>
  <si>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</si>
  <si>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</si>
  <si>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</si>
  <si>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</si>
  <si>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</si>
  <si>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</si>
  <si>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</si>
  <si>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</si>
  <si>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</si>
  <si>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</si>
  <si>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</si>
  <si>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</si>
  <si>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</si>
  <si>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</si>
  <si>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</si>
  <si>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</si>
  <si>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</si>
  <si>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</si>
  <si>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</si>
  <si>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</si>
  <si>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</si>
  <si>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</si>
  <si>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</si>
  <si>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</si>
  <si>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</si>
  <si>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</si>
  <si>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</si>
  <si>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</si>
  <si>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</si>
  <si>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</si>
  <si>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</si>
  <si>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</si>
  <si>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</si>
  <si>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</si>
  <si>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</si>
  <si>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</si>
  <si>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</si>
  <si>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</si>
  <si>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</si>
  <si>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</si>
  <si>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</si>
  <si>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</si>
  <si>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</si>
  <si>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</si>
  <si>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</si>
  <si>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</si>
  <si>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</si>
  <si>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</si>
  <si>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</si>
  <si>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</si>
  <si>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</si>
  <si>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</si>
  <si>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</si>
  <si>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</si>
  <si>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</si>
  <si>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</si>
  <si>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</si>
  <si>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</si>
  <si>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</si>
  <si>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</si>
  <si>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</si>
  <si>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</si>
  <si>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</si>
  <si>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</si>
  <si>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</si>
  <si>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</si>
  <si>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</si>
  <si>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</si>
  <si>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</si>
  <si>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</si>
  <si>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</si>
  <si>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</si>
  <si>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</si>
  <si>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</si>
  <si>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</si>
  <si>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</si>
  <si>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</si>
  <si>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</si>
  <si>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</si>
  <si>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</si>
  <si>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</si>
  <si>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</si>
  <si>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</si>
  <si>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</si>
  <si>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</si>
  <si>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</si>
  <si>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</si>
  <si>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</si>
  <si>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</si>
  <si>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</si>
  <si>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</si>
  <si>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</si>
  <si>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</si>
  <si>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</si>
  <si>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</si>
  <si>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</si>
  <si>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</si>
  <si>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</si>
  <si>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</si>
  <si>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</si>
  <si>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</si>
  <si>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</si>
  <si>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</si>
  <si>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</si>
  <si>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</si>
  <si>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</si>
  <si>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</si>
  <si>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</si>
  <si>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</si>
  <si>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</si>
  <si>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</si>
  <si>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</si>
  <si>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</si>
  <si>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</si>
  <si>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</si>
  <si>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</si>
  <si>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</si>
  <si>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</si>
  <si>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</si>
  <si>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</si>
  <si>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</si>
  <si>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</si>
  <si>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</si>
  <si>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</si>
  <si>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</si>
  <si>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</si>
  <si>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</si>
  <si>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</si>
  <si>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</si>
  <si>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</si>
  <si>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</si>
  <si>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</si>
  <si>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</si>
  <si>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</si>
  <si>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</si>
  <si>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</si>
  <si>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</si>
  <si>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</si>
  <si>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</si>
  <si>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</si>
  <si>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</si>
  <si>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</si>
  <si>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</si>
  <si>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</si>
  <si>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</si>
  <si>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</si>
  <si>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</si>
  <si>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</si>
  <si>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</si>
  <si>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</si>
  <si>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</si>
  <si>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</si>
  <si>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</si>
  <si>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</si>
  <si>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</si>
  <si>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</si>
  <si>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</si>
  <si>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</si>
  <si>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</si>
  <si>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</si>
  <si>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</si>
  <si>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</si>
  <si>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</si>
  <si>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</si>
  <si>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</si>
  <si>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</si>
  <si>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</si>
  <si>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</si>
  <si>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</si>
  <si>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</si>
  <si>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</si>
  <si>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</si>
  <si>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</si>
  <si>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</si>
  <si>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</si>
  <si>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</si>
  <si>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</si>
  <si>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</si>
  <si>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</si>
  <si>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</si>
  <si>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</si>
  <si>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</si>
  <si>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</si>
  <si>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</si>
  <si>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</si>
  <si>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</si>
  <si>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</si>
  <si>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</si>
  <si>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</si>
  <si>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</si>
  <si>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</si>
  <si>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</si>
  <si>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</si>
  <si>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</si>
  <si>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</si>
  <si>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</si>
  <si>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</si>
  <si>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</si>
  <si>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</si>
  <si>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</si>
  <si>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</si>
  <si>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</si>
  <si>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</si>
  <si>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</si>
  <si>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</si>
  <si>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</si>
  <si>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</si>
  <si>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</si>
  <si>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</si>
  <si>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</si>
  <si>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</si>
  <si>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</si>
  <si>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</si>
  <si>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</si>
  <si>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</si>
  <si>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</si>
  <si>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</si>
  <si>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</si>
  <si>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</si>
  <si>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</si>
  <si>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</si>
  <si>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</si>
  <si>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</si>
  <si>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</si>
  <si>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</si>
  <si>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</si>
  <si>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</si>
  <si>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</si>
  <si>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</si>
  <si>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</si>
  <si>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</si>
  <si>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</si>
  <si>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</si>
  <si>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</si>
  <si>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</si>
  <si>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</si>
  <si>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</si>
  <si>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</si>
  <si>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</si>
  <si>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</si>
  <si>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</si>
  <si>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</si>
  <si>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</si>
  <si>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</si>
  <si>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</si>
  <si>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</si>
  <si>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</si>
  <si>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</si>
  <si>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</si>
  <si>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</si>
  <si>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</si>
  <si>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</si>
  <si>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</si>
  <si>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</si>
  <si>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</si>
  <si>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</si>
  <si>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</si>
  <si>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</si>
  <si>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</si>
  <si>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</si>
  <si>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</si>
  <si>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</si>
  <si>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</si>
  <si>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</si>
  <si>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</si>
  <si>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</si>
  <si>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</si>
  <si>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</si>
  <si>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</si>
  <si>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</si>
  <si>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</si>
  <si>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</si>
  <si>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</si>
  <si>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</si>
  <si>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</si>
  <si>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</si>
  <si>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</si>
  <si>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</si>
  <si>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</si>
  <si>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</si>
  <si>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</si>
  <si>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</si>
  <si>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</si>
  <si>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</si>
  <si>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outcome</t>
  </si>
  <si>
    <t>Date Created Conversion</t>
  </si>
  <si>
    <t>Date Ended Conversion</t>
  </si>
  <si>
    <t>Count of Percent Funded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</si>
  <si>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</si>
  <si>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</si>
  <si>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</si>
  <si>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</si>
  <si>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</si>
  <si>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</si>
  <si>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</si>
  <si>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</si>
  <si>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</si>
  <si>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</si>
  <si>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</si>
  <si>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</si>
  <si>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</si>
  <si>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</si>
  <si>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</si>
  <si>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</si>
  <si>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</si>
  <si>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</si>
  <si>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</si>
  <si>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</si>
  <si>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</si>
  <si>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</si>
  <si>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</si>
  <si>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</si>
  <si>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</si>
  <si>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</si>
  <si>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</si>
  <si>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</si>
  <si>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</si>
  <si>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</si>
  <si>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</si>
  <si>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</si>
  <si>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</si>
  <si>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</si>
  <si>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</si>
  <si>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</si>
  <si>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</si>
  <si>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</si>
  <si>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</si>
  <si>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</si>
  <si>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</si>
  <si>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</si>
  <si>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</si>
  <si>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</si>
  <si>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</si>
  <si>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</si>
  <si>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</si>
  <si>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</si>
  <si>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</si>
  <si>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</si>
  <si>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</si>
  <si>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</si>
  <si>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</si>
  <si>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</si>
  <si>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</si>
  <si>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</si>
  <si>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</si>
  <si>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</si>
  <si>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</si>
  <si>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mean</t>
  </si>
  <si>
    <t>median</t>
  </si>
  <si>
    <t>min</t>
  </si>
  <si>
    <t>max</t>
  </si>
  <si>
    <t>var</t>
  </si>
  <si>
    <t>st. dev</t>
  </si>
  <si>
    <t>backers</t>
  </si>
  <si>
    <t>Total (incl. live) Projects</t>
  </si>
  <si>
    <t>Avg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</si>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</sst>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/dd/yy\ hh:mm\ AM/PM;@"/>
    <numFmt numFmtId="166" formatCode="mmm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" fontId="4" fillId="2" borderId="11" xfId="1" applyNumberFormat="1" applyBorder="1"/>
    <xf numFmtId="1" fontId="4" fillId="2" borderId="12" xfId="1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" fillId="2" borderId="9" xfId="1" applyBorder="1"/>
    <xf numFmtId="0" fontId="0" fillId="0" borderId="14" xfId="0" applyBorder="1"/>
    <xf numFmtId="0" fontId="0" fillId="0" borderId="15" xfId="0" applyBorder="1"/>
    <xf numFmtId="1" fontId="0" fillId="0" borderId="3" xfId="0" applyNumberFormat="1" applyBorder="1"/>
    <xf numFmtId="1" fontId="0" fillId="0" borderId="4" xfId="0" applyNumberFormat="1" applyBorder="1"/>
    <xf numFmtId="1" fontId="5" fillId="0" borderId="5" xfId="0" applyNumberFormat="1" applyFont="1" applyBorder="1"/>
    <xf numFmtId="1" fontId="4" fillId="2" borderId="10" xfId="1" applyNumberFormat="1" applyBorder="1"/>
    <xf numFmtId="1" fontId="0" fillId="0" borderId="16" xfId="0" applyNumberFormat="1" applyBorder="1"/>
    <xf numFmtId="1" fontId="0" fillId="0" borderId="0" xfId="0" applyNumberFormat="1" applyBorder="1"/>
    <xf numFmtId="1" fontId="5" fillId="0" borderId="17" xfId="0" applyNumberFormat="1" applyFont="1" applyBorder="1"/>
    <xf numFmtId="1" fontId="0" fillId="0" borderId="17" xfId="0" applyNumberFormat="1" applyBorder="1"/>
    <xf numFmtId="1" fontId="0" fillId="0" borderId="6" xfId="0" applyNumberFormat="1" applyBorder="1"/>
    <xf numFmtId="1" fontId="0" fillId="0" borderId="7" xfId="0" applyNumberFormat="1" applyBorder="1"/>
    <xf numFmtId="1" fontId="0" fillId="0" borderId="8" xfId="0" applyNumberFormat="1" applyBorder="1"/>
    <xf numFmtId="0" fontId="0" fillId="0" borderId="0" xfId="0" applyAlignment="1">
      <alignment horizontal="center"/>
    </xf>
  </cellXfs>
  <cellStyles count="2">
    <cellStyle name="Good" xfId="1" builtinId="26"/>
    <cellStyle name="Normal" xfId="0" builtinId="0"/>
  </cellStyles>
  <dxfs count="23"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  <dxf>
      <numFmt numFmtId="166" formatCode="mmm"/>
    </dxf>
    <dxf>
      <numFmt numFmtId="0" formatCode="General"/>
    </dxf>
    <dxf>
      <numFmt numFmtId="165" formatCode="[$-409]mm/dd/yy\ hh:mm\ AM/PM;@"/>
    </dxf>
    <dxf>
      <numFmt numFmtId="165" formatCode="[$-409]mm/dd/yy\ hh:mm\ AM/PM;@"/>
    </dxf>
    <dxf>
      <numFmt numFmtId="0" formatCode="General"/>
    </dxf>
    <dxf>
      <numFmt numFmtId="0" formatCode="General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Financial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864A-8628-35DADCC2BF3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A-864A-8628-35DADCC2BF3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A-864A-8628-35DADCC2B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10192"/>
        <c:axId val="1357063792"/>
      </c:lineChart>
      <c:catAx>
        <c:axId val="119141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63792"/>
        <c:crosses val="autoZero"/>
        <c:auto val="1"/>
        <c:lblAlgn val="ctr"/>
        <c:lblOffset val="100"/>
        <c:noMultiLvlLbl val="0"/>
      </c:catAx>
      <c:valAx>
        <c:axId val="13570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[StarterBook-final.xlsx]pvt-category!PivotTable3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solidFill>
              <a:schemeClr val="accen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388D356-AB33-334B-939C-D6F7C9BFB056}" type="VALUE"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8464632216608183E-2"/>
              <c:y val="-3.4747262578524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486E-2"/>
              <c:y val="-3.06861441485153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5710781633290334E-2"/>
              <c:y val="-3.9000003070866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389E-2"/>
              <c:y val="2.60000020472442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3160011516626654E-2"/>
              <c:y val="-4.16000032755909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698616669162201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5710781633290216E-2"/>
              <c:y val="-6.067233548601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8464632216608232E-2"/>
              <c:y val="7.80000061417327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416E-2"/>
              <c:y val="-1.56000012283467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74D-CC41-BF32-C4AF385D3093}"/>
              </c:ext>
            </c:extLst>
          </c:dPt>
          <c:dLbls>
            <c:dLbl>
              <c:idx val="1"/>
              <c:layout>
                <c:manualLayout>
                  <c:x val="-4.7189247158276416E-2"/>
                  <c:y val="-1.56000012283467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4D-CC41-BF32-C4AF385D30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F-A844-B3A8-D325AE80A05C}"/>
            </c:ext>
          </c:extLst>
        </c:ser>
        <c:ser>
          <c:idx val="1"/>
          <c:order val="1"/>
          <c:tx>
            <c:strRef>
              <c:f>'pvt-category'!$C$3:$C$4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69F-9B44-8EBB-D25726022C8F}"/>
              </c:ext>
            </c:extLst>
          </c:dPt>
          <c:dLbls>
            <c:dLbl>
              <c:idx val="8"/>
              <c:tx>
                <c:rich>
                  <a:bodyPr/>
                  <a:lstStyle/>
                  <a:p>
                    <a:fld id="{5388D356-AB33-334B-939C-D6F7C9BFB056}" type="VALUE">
                      <a:rPr lang="en-US">
                        <a:ln>
                          <a:noFill/>
                        </a:ln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74D-CC41-BF32-C4AF385D3093}"/>
            </c:ext>
          </c:extLst>
        </c:ser>
        <c:ser>
          <c:idx val="2"/>
          <c:order val="2"/>
          <c:tx>
            <c:strRef>
              <c:f>'pvt-category'!$D$3:$D$4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9F-9B44-8EBB-D25726022C8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69F-9B44-8EBB-D25726022C8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9F-9B44-8EBB-D25726022C8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69F-9B44-8EBB-D25726022C8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9F-9B44-8EBB-D25726022C8F}"/>
              </c:ext>
            </c:extLst>
          </c:dPt>
          <c:dLbls>
            <c:dLbl>
              <c:idx val="1"/>
              <c:layout>
                <c:manualLayout>
                  <c:x val="-3.698616669162201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9F-9B44-8EBB-D25726022C8F}"/>
                </c:ext>
              </c:extLst>
            </c:dLbl>
            <c:dLbl>
              <c:idx val="3"/>
              <c:layout>
                <c:manualLayout>
                  <c:x val="-3.3160011516626654E-2"/>
                  <c:y val="-4.160000327559099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9F-9B44-8EBB-D25726022C8F}"/>
                </c:ext>
              </c:extLst>
            </c:dLbl>
            <c:dLbl>
              <c:idx val="4"/>
              <c:layout>
                <c:manualLayout>
                  <c:x val="-4.8464632216608232E-2"/>
                  <c:y val="7.80000061417327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F-9B44-8EBB-D25726022C8F}"/>
                </c:ext>
              </c:extLst>
            </c:dLbl>
            <c:dLbl>
              <c:idx val="6"/>
              <c:layout>
                <c:manualLayout>
                  <c:x val="-3.5710781633290334E-2"/>
                  <c:y val="-3.90000030708664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9F-9B44-8EBB-D25726022C8F}"/>
                </c:ext>
              </c:extLst>
            </c:dLbl>
            <c:dLbl>
              <c:idx val="8"/>
              <c:layout>
                <c:manualLayout>
                  <c:x val="-4.7189247158276389E-2"/>
                  <c:y val="2.600000204724425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74D-CC41-BF32-C4AF385D3093}"/>
            </c:ext>
          </c:extLst>
        </c:ser>
        <c:ser>
          <c:idx val="3"/>
          <c:order val="3"/>
          <c:tx>
            <c:strRef>
              <c:f>'pvt-category'!$E$3:$E$4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69F-9B44-8EBB-D25726022C8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69F-9B44-8EBB-D25726022C8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69F-9B44-8EBB-D25726022C8F}"/>
              </c:ext>
            </c:extLst>
          </c:dPt>
          <c:dLbls>
            <c:dLbl>
              <c:idx val="1"/>
              <c:layout>
                <c:manualLayout>
                  <c:x val="-3.5710781633290216E-2"/>
                  <c:y val="-6.06723354860106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69F-9B44-8EBB-D25726022C8F}"/>
                </c:ext>
              </c:extLst>
            </c:dLbl>
            <c:dLbl>
              <c:idx val="4"/>
              <c:layout>
                <c:manualLayout>
                  <c:x val="-4.7189247158276486E-2"/>
                  <c:y val="-3.06861441485153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69F-9B44-8EBB-D25726022C8F}"/>
                </c:ext>
              </c:extLst>
            </c:dLbl>
            <c:dLbl>
              <c:idx val="8"/>
              <c:layout>
                <c:manualLayout>
                  <c:x val="-4.8464632216608183E-2"/>
                  <c:y val="-3.474726257852462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74D-CC41-BF32-C4AF385D30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67262720"/>
        <c:axId val="1067429744"/>
      </c:barChart>
      <c:catAx>
        <c:axId val="106726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29744"/>
        <c:crosses val="autoZero"/>
        <c:auto val="1"/>
        <c:lblAlgn val="ctr"/>
        <c:lblOffset val="100"/>
        <c:tickLblSkip val="1"/>
        <c:noMultiLvlLbl val="0"/>
      </c:catAx>
      <c:valAx>
        <c:axId val="1067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262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84336284389321"/>
          <c:y val="0.39566593175853021"/>
          <c:w val="6.9261944709145429E-2"/>
          <c:h val="0.1774512423189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234A-9618-31313C64BFC1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AE5-2C41-A03A-71D835D07D3B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AE5-2C41-A03A-71D835D07D3B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AE5-2C41-A03A-71D835D0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354B-8F31-11C2133D2667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354B-8F31-11C2133D2667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354B-8F31-11C2133D2667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B-354B-8F31-11C2133D2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354B-8F31-11C2133D2667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354B-8F31-11C2133D2667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354B-8F31-11C2133D2667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B-354B-8F31-11C2133D2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D-944D-8B60-AF6355DDF1F4}"/>
            </c:ext>
          </c:extLst>
        </c:ser>
        <c:ser>
          <c:idx val="1"/>
          <c:order val="1"/>
          <c:tx>
            <c:strRef>
              <c:f>'pvt-subcategory'!$C$4:$C$5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D-944D-8B60-AF6355DDF1F4}"/>
            </c:ext>
          </c:extLst>
        </c:ser>
        <c:ser>
          <c:idx val="2"/>
          <c:order val="2"/>
          <c:tx>
            <c:strRef>
              <c:f>'pvt-subcategory'!$D$4:$D$5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D-944D-8B60-AF6355DDF1F4}"/>
            </c:ext>
          </c:extLst>
        </c:ser>
        <c:ser>
          <c:idx val="3"/>
          <c:order val="3"/>
          <c:tx>
            <c:strRef>
              <c:f>'pvt-subcategory'!$E$4:$E$5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9D-944D-8B60-AF6355DDF1F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241920"/>
        <c:axId val="570712912"/>
      </c:barChart>
      <c:catAx>
        <c:axId val="107124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12912"/>
        <c:crosses val="autoZero"/>
        <c:auto val="1"/>
        <c:lblAlgn val="ctr"/>
        <c:lblOffset val="100"/>
        <c:noMultiLvlLbl val="0"/>
      </c:catAx>
      <c:valAx>
        <c:axId val="5707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41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[StarterBook-final.xlsx]pvt-category-month!PivotTable8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'pvt-category-month'!$B$4:$B$5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D-BD47-A27E-290EEC9BF8DF}"/>
            </c:ext>
          </c:extLst>
        </c:ser>
        <c:ser>
          <c:idx val="1"/>
          <c:order val="1"/>
          <c:tx>
            <c:strRef>
              <c:f>'pvt-category-month'!$C$4:$C$5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5-C84C-882D-A282388EC461}"/>
            </c:ext>
          </c:extLst>
        </c:ser>
        <c:ser>
          <c:idx val="2"/>
          <c:order val="2"/>
          <c:tx>
            <c:strRef>
              <c:f>'pvt-category-month'!$D$4:$D$5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85-C84C-882D-A282388EC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082176"/>
        <c:axId val="580119184"/>
      </c:lineChart>
      <c:catAx>
        <c:axId val="5800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19184"/>
        <c:crosses val="autoZero"/>
        <c:auto val="1"/>
        <c:lblAlgn val="ctr"/>
        <c:lblOffset val="100"/>
        <c:noMultiLvlLbl val="0"/>
      </c:catAx>
      <c:valAx>
        <c:axId val="5801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821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19</xdr:row>
      <xdr:rowOff>0</xdr:rowOff>
    </xdr:from>
    <xdr:to>
      <xdr:col>8</xdr:col>
      <xdr:colOff>419100</xdr:colOff>
      <xdr:row>45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64B67-A3A3-BF45-BC2C-8F5A2A37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14</xdr:row>
      <xdr:rowOff>50800</xdr:rowOff>
    </xdr:from>
    <xdr:to>
      <xdr:col>11</xdr:col>
      <xdr:colOff>431800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918C6-D44A-BE4C-8A0C-18ACBD08D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165100</xdr:rowOff>
    </xdr:from>
    <xdr:to>
      <xdr:col>11</xdr:col>
      <xdr:colOff>457200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D911D-D20C-DB4D-92F1-72767BF83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11</xdr:col>
      <xdr:colOff>381000</xdr:colOff>
      <xdr:row>67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14E1C-2781-764A-A8F1-FDD3AED5A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69</xdr:row>
      <xdr:rowOff>12700</xdr:rowOff>
    </xdr:from>
    <xdr:to>
      <xdr:col>11</xdr:col>
      <xdr:colOff>444500</xdr:colOff>
      <xdr:row>93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7FFB6-85CC-1E49-9868-BF4328D31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101600</xdr:rowOff>
    </xdr:from>
    <xdr:to>
      <xdr:col>23</xdr:col>
      <xdr:colOff>342900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D0FAB-2E68-3E47-83FE-629DE913B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20</xdr:row>
      <xdr:rowOff>38100</xdr:rowOff>
    </xdr:from>
    <xdr:to>
      <xdr:col>9</xdr:col>
      <xdr:colOff>63500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FE6C9-1C3E-6E44-94CD-180311D60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J Morrison" refreshedDate="43630.95078078704" createdVersion="6" refreshedVersion="6" minRefreshableVersion="3" recordCount="4114" xr:uid="{047941D7-95B6-EA4F-8953-417CB9E66F91}">
  <cacheSource type="worksheet">
    <worksheetSource name="KickstarterTabl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19:55:13" maxDate="2017-03-15T07:30:07"/>
    </cacheField>
    <cacheField name="Date Ended Conversion" numFmtId="165">
      <sharedItems containsSemiMixedTypes="0" containsNonDate="0" containsDate="1" containsString="0" minDate="2009-08-08T09:26:00" maxDate="2017-05-01T0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6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x v="0"/>
    <x v="0"/>
    <d v="2015-06-21T16:10:11"/>
    <d v="2015-07-20T17:00:00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x v="1"/>
    <x v="0"/>
    <x v="0"/>
    <d v="2017-01-31T06:24:43"/>
    <d v="2017-02-28T04:24:43"/>
    <x v="1"/>
    <x v="1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x v="2"/>
    <x v="0"/>
    <x v="0"/>
    <d v="2016-02-05T08:51:23"/>
    <d v="2016-02-13T06:51:23"/>
    <x v="2"/>
    <x v="2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x v="3"/>
    <x v="0"/>
    <x v="0"/>
    <d v="2014-07-08T04:21:47"/>
    <d v="2014-08-05T02:21:47"/>
    <x v="3"/>
    <x v="3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x v="4"/>
    <x v="0"/>
    <x v="0"/>
    <d v="2015-11-19T12:01:19"/>
    <d v="2015-12-17T10:01:19"/>
    <x v="0"/>
    <x v="4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x v="5"/>
    <x v="0"/>
    <x v="0"/>
    <d v="2016-07-12T14:23:27"/>
    <d v="2016-07-26T19:35:00"/>
    <x v="2"/>
    <x v="3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x v="6"/>
    <x v="0"/>
    <x v="0"/>
    <d v="2014-06-03T17:44:10"/>
    <d v="2014-06-11T15:44:10"/>
    <x v="3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x v="7"/>
    <x v="0"/>
    <x v="0"/>
    <d v="2016-05-25T17:07:47"/>
    <d v="2016-07-02T15:07:47"/>
    <x v="2"/>
    <x v="5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x v="8"/>
    <x v="0"/>
    <x v="0"/>
    <d v="2016-04-08T14:40:12"/>
    <d v="2016-04-13T11:00:00"/>
    <x v="2"/>
    <x v="6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x v="9"/>
    <x v="0"/>
    <x v="0"/>
    <d v="2016-03-17T18:29:04"/>
    <d v="2016-04-14T16:29:04"/>
    <x v="2"/>
    <x v="7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x v="10"/>
    <x v="0"/>
    <x v="0"/>
    <d v="2014-05-20T17:37:59"/>
    <d v="2014-06-22T15:37:59"/>
    <x v="3"/>
    <x v="5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x v="11"/>
    <x v="0"/>
    <x v="0"/>
    <d v="2016-07-21T10:41:02"/>
    <d v="2016-08-19T17:00:00"/>
    <x v="2"/>
    <x v="3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x v="12"/>
    <x v="0"/>
    <x v="0"/>
    <d v="2014-06-01T09:07:05"/>
    <d v="2014-07-13T17:00:00"/>
    <x v="3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x v="13"/>
    <x v="0"/>
    <x v="0"/>
    <d v="2016-05-18T08:15:09"/>
    <d v="2016-06-21T10:27:00"/>
    <x v="2"/>
    <x v="5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x v="14"/>
    <x v="0"/>
    <x v="0"/>
    <d v="2014-06-17T16:38:08"/>
    <d v="2014-07-11T03:59:00"/>
    <x v="3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x v="15"/>
    <x v="0"/>
    <x v="0"/>
    <d v="2015-09-09T01:24:18"/>
    <d v="2015-09-25T10:14:00"/>
    <x v="0"/>
    <x v="8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x v="16"/>
    <x v="0"/>
    <x v="0"/>
    <d v="2014-05-01T11:06:51"/>
    <d v="2014-06-13T19:30:00"/>
    <x v="3"/>
    <x v="5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x v="17"/>
    <x v="0"/>
    <x v="0"/>
    <d v="2014-10-05T09:33:42"/>
    <d v="2014-11-02T08:33:42"/>
    <x v="3"/>
    <x v="9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x v="18"/>
    <x v="0"/>
    <x v="0"/>
    <d v="2014-08-18T05:00:56"/>
    <d v="2014-09-15T03:00:56"/>
    <x v="3"/>
    <x v="1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x v="19"/>
    <x v="0"/>
    <x v="0"/>
    <d v="2015-06-20T11:35:34"/>
    <d v="2015-07-18T09:35:34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x v="20"/>
    <x v="0"/>
    <x v="0"/>
    <d v="2015-07-15T10:11:52"/>
    <d v="2015-09-11T08:11:52"/>
    <x v="0"/>
    <x v="3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x v="21"/>
    <x v="0"/>
    <x v="0"/>
    <d v="2014-08-27T07:03:09"/>
    <d v="2014-09-24T05:03:09"/>
    <x v="3"/>
    <x v="1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x v="22"/>
    <x v="0"/>
    <x v="0"/>
    <d v="2014-12-16T13:52:20"/>
    <d v="2014-12-29T21:59:00"/>
    <x v="3"/>
    <x v="11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x v="23"/>
    <x v="0"/>
    <x v="0"/>
    <d v="2015-04-03T10:41:41"/>
    <d v="2015-04-28T05:20:00"/>
    <x v="0"/>
    <x v="6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x v="24"/>
    <x v="0"/>
    <x v="0"/>
    <d v="2015-08-13T11:41:03"/>
    <d v="2015-09-13T09:39:00"/>
    <x v="0"/>
    <x v="1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x v="25"/>
    <x v="0"/>
    <x v="0"/>
    <d v="2015-11-09T16:36:01"/>
    <d v="2016-01-06T14:36:01"/>
    <x v="2"/>
    <x v="4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x v="26"/>
    <x v="0"/>
    <x v="0"/>
    <d v="2014-07-08T04:22:24"/>
    <d v="2014-08-15T02:22:24"/>
    <x v="3"/>
    <x v="3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x v="27"/>
    <x v="0"/>
    <x v="0"/>
    <d v="2014-10-16T19:57:13"/>
    <d v="2014-11-13T18:57:13"/>
    <x v="3"/>
    <x v="9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x v="28"/>
    <x v="0"/>
    <x v="0"/>
    <d v="2015-11-16T15:08:04"/>
    <d v="2015-12-14T13:08:04"/>
    <x v="0"/>
    <x v="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x v="29"/>
    <x v="0"/>
    <x v="0"/>
    <d v="2014-06-22T08:09:28"/>
    <d v="2014-07-20T06:09:28"/>
    <x v="3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x v="30"/>
    <x v="0"/>
    <x v="0"/>
    <d v="2014-07-21T23:01:55"/>
    <d v="2014-08-18T21:01:55"/>
    <x v="3"/>
    <x v="3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x v="31"/>
    <x v="0"/>
    <x v="0"/>
    <d v="2016-01-07T11:00:34"/>
    <d v="2016-01-23T09:00:34"/>
    <x v="2"/>
    <x v="1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x v="32"/>
    <x v="0"/>
    <x v="0"/>
    <d v="2016-04-01T07:03:37"/>
    <d v="2016-05-10T17:59:00"/>
    <x v="2"/>
    <x v="6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x v="33"/>
    <x v="0"/>
    <x v="0"/>
    <d v="2015-10-09T07:51:41"/>
    <d v="2015-11-06T06:51:41"/>
    <x v="0"/>
    <x v="9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x v="34"/>
    <x v="0"/>
    <x v="0"/>
    <d v="2014-07-20T23:43:21"/>
    <d v="2014-08-02T21:43:21"/>
    <x v="3"/>
    <x v="3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x v="35"/>
    <x v="0"/>
    <x v="0"/>
    <d v="2015-04-03T23:00:14"/>
    <d v="2015-04-25T14:00:00"/>
    <x v="0"/>
    <x v="6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x v="36"/>
    <x v="0"/>
    <x v="0"/>
    <d v="2015-03-04T23:22:05"/>
    <d v="2015-04-01T20:22:05"/>
    <x v="0"/>
    <x v="7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x v="37"/>
    <x v="0"/>
    <x v="0"/>
    <d v="2015-01-28T08:37:59"/>
    <d v="2015-02-25T06:37:59"/>
    <x v="0"/>
    <x v="1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x v="38"/>
    <x v="0"/>
    <x v="0"/>
    <d v="2013-04-10T17:22:24"/>
    <d v="2013-05-08T15:22:24"/>
    <x v="4"/>
    <x v="6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x v="39"/>
    <x v="0"/>
    <x v="0"/>
    <d v="2014-04-24T17:07:48"/>
    <d v="2014-05-23T12:59:00"/>
    <x v="3"/>
    <x v="6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x v="40"/>
    <x v="0"/>
    <x v="0"/>
    <d v="2014-05-29T21:08:08"/>
    <d v="2014-06-16T18:00:00"/>
    <x v="3"/>
    <x v="5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x v="41"/>
    <x v="0"/>
    <x v="0"/>
    <d v="2014-09-05T05:39:14"/>
    <d v="2014-10-03T03:39:14"/>
    <x v="3"/>
    <x v="8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x v="42"/>
    <x v="0"/>
    <x v="0"/>
    <d v="2014-11-28T07:20:26"/>
    <d v="2014-12-26T05:20:26"/>
    <x v="3"/>
    <x v="4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x v="43"/>
    <x v="0"/>
    <x v="0"/>
    <d v="2014-06-12T10:58:06"/>
    <d v="2014-07-10T14:00:00"/>
    <x v="3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x v="44"/>
    <x v="0"/>
    <x v="0"/>
    <d v="2014-08-22T18:22:17"/>
    <d v="2014-10-04T16:22:17"/>
    <x v="3"/>
    <x v="1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x v="45"/>
    <x v="0"/>
    <x v="0"/>
    <d v="2016-03-28T06:58:27"/>
    <d v="2016-04-25T04:58:27"/>
    <x v="2"/>
    <x v="7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x v="46"/>
    <x v="0"/>
    <x v="0"/>
    <d v="2015-11-15T15:09:34"/>
    <d v="2015-12-13T13:09:34"/>
    <x v="0"/>
    <x v="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x v="47"/>
    <x v="0"/>
    <x v="0"/>
    <d v="2014-10-20T11:40:07"/>
    <d v="2014-12-17T10:40:07"/>
    <x v="3"/>
    <x v="9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x v="48"/>
    <x v="0"/>
    <x v="0"/>
    <d v="2015-01-29T04:24:20"/>
    <d v="2015-02-27T02:00:00"/>
    <x v="0"/>
    <x v="1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x v="49"/>
    <x v="0"/>
    <x v="0"/>
    <d v="2015-09-23T20:14:05"/>
    <d v="2015-10-21T18:14:05"/>
    <x v="0"/>
    <x v="8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x v="50"/>
    <x v="0"/>
    <x v="0"/>
    <d v="2014-12-22T10:04:18"/>
    <d v="2015-01-28T07:00:00"/>
    <x v="0"/>
    <x v="11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x v="51"/>
    <x v="0"/>
    <x v="0"/>
    <d v="2015-07-11T14:17:17"/>
    <d v="2015-08-08T12:17:17"/>
    <x v="0"/>
    <x v="3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x v="52"/>
    <x v="0"/>
    <x v="0"/>
    <d v="2014-06-17T08:50:46"/>
    <d v="2014-07-15T06:50:46"/>
    <x v="3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x v="53"/>
    <x v="0"/>
    <x v="0"/>
    <d v="2014-03-21T05:10:45"/>
    <d v="2014-04-02T12:00:00"/>
    <x v="3"/>
    <x v="7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x v="54"/>
    <x v="0"/>
    <x v="0"/>
    <d v="2015-11-25T09:07:01"/>
    <d v="2015-12-23T07:07:01"/>
    <x v="0"/>
    <x v="4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x v="55"/>
    <x v="0"/>
    <x v="0"/>
    <d v="2016-05-06T15:15:16"/>
    <d v="2016-05-25T13:15:16"/>
    <x v="2"/>
    <x v="5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x v="56"/>
    <x v="0"/>
    <x v="0"/>
    <d v="2015-05-25T05:10:24"/>
    <d v="2015-06-06T06:00:00"/>
    <x v="0"/>
    <x v="5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x v="57"/>
    <x v="0"/>
    <x v="0"/>
    <d v="2015-03-26T11:59:22"/>
    <d v="2015-04-23T09:59:22"/>
    <x v="0"/>
    <x v="7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x v="58"/>
    <x v="0"/>
    <x v="0"/>
    <d v="2014-10-20T09:52:52"/>
    <d v="2014-11-17T08:52:52"/>
    <x v="3"/>
    <x v="9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x v="59"/>
    <x v="0"/>
    <x v="0"/>
    <d v="2015-08-13T21:39:36"/>
    <d v="2015-09-12T11:00:00"/>
    <x v="0"/>
    <x v="1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x v="60"/>
    <x v="0"/>
    <x v="1"/>
    <d v="2014-03-03T13:38:37"/>
    <d v="2014-03-20T14:00:00"/>
    <x v="3"/>
    <x v="7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x v="61"/>
    <x v="0"/>
    <x v="1"/>
    <d v="2013-05-15T11:32:37"/>
    <d v="2013-06-04T09:32:37"/>
    <x v="4"/>
    <x v="5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x v="62"/>
    <x v="0"/>
    <x v="1"/>
    <d v="2013-02-06T11:11:18"/>
    <d v="2013-03-01T09:11:18"/>
    <x v="4"/>
    <x v="2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x v="63"/>
    <x v="0"/>
    <x v="1"/>
    <d v="2013-12-04T13:53:33"/>
    <d v="2013-12-25T18:59:00"/>
    <x v="4"/>
    <x v="1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x v="64"/>
    <x v="0"/>
    <x v="1"/>
    <d v="2013-06-07T16:26:21"/>
    <d v="2013-07-05T14:26:21"/>
    <x v="4"/>
    <x v="0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x v="65"/>
    <x v="0"/>
    <x v="1"/>
    <d v="2014-07-15T11:42:34"/>
    <d v="2014-08-08T19:59:00"/>
    <x v="3"/>
    <x v="3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x v="66"/>
    <x v="0"/>
    <x v="1"/>
    <d v="2016-06-18T12:23:40"/>
    <d v="2016-07-16T10:23:40"/>
    <x v="2"/>
    <x v="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x v="67"/>
    <x v="0"/>
    <x v="1"/>
    <d v="2012-06-15T06:00:04"/>
    <d v="2012-07-13T04:00:04"/>
    <x v="5"/>
    <x v="0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x v="68"/>
    <x v="0"/>
    <x v="1"/>
    <d v="2014-01-24T05:39:51"/>
    <d v="2014-02-21T03:39:51"/>
    <x v="3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x v="69"/>
    <x v="0"/>
    <x v="1"/>
    <d v="2011-08-30T20:30:25"/>
    <d v="2011-09-29T20:59:00"/>
    <x v="6"/>
    <x v="1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x v="70"/>
    <x v="0"/>
    <x v="1"/>
    <d v="2011-07-06T13:30:45"/>
    <d v="2011-09-02T11:30:45"/>
    <x v="6"/>
    <x v="3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x v="71"/>
    <x v="0"/>
    <x v="1"/>
    <d v="2012-03-28T22:30:57"/>
    <d v="2012-05-25T20:30:57"/>
    <x v="5"/>
    <x v="7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x v="72"/>
    <x v="0"/>
    <x v="1"/>
    <d v="2012-10-25T16:14:41"/>
    <d v="2012-11-12T14:00:00"/>
    <x v="5"/>
    <x v="9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x v="73"/>
    <x v="0"/>
    <x v="1"/>
    <d v="2011-02-13T10:09:44"/>
    <d v="2011-04-30T17:59:00"/>
    <x v="6"/>
    <x v="2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x v="74"/>
    <x v="0"/>
    <x v="1"/>
    <d v="2015-12-22T03:41:35"/>
    <d v="2016-01-19T01:41:35"/>
    <x v="2"/>
    <x v="1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x v="75"/>
    <x v="0"/>
    <x v="1"/>
    <d v="2013-03-23T21:01:12"/>
    <d v="2013-04-20T19:01:12"/>
    <x v="4"/>
    <x v="7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x v="76"/>
    <x v="0"/>
    <x v="1"/>
    <d v="2011-10-28T08:35:58"/>
    <d v="2011-12-25T07:35:58"/>
    <x v="6"/>
    <x v="9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x v="77"/>
    <x v="0"/>
    <x v="1"/>
    <d v="2012-03-28T19:28:37"/>
    <d v="2012-05-18T16:59:00"/>
    <x v="5"/>
    <x v="7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x v="78"/>
    <x v="0"/>
    <x v="1"/>
    <d v="2016-08-22T09:32:01"/>
    <d v="2016-08-30T07:32:01"/>
    <x v="2"/>
    <x v="10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x v="79"/>
    <x v="0"/>
    <x v="1"/>
    <d v="2014-03-26T10:38:13"/>
    <d v="2014-04-23T08:38:13"/>
    <x v="3"/>
    <x v="7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x v="80"/>
    <x v="0"/>
    <x v="1"/>
    <d v="2013-11-04T18:00:56"/>
    <d v="2013-12-07T16:00:56"/>
    <x v="4"/>
    <x v="4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x v="81"/>
    <x v="0"/>
    <x v="1"/>
    <d v="2012-07-09T19:48:47"/>
    <d v="2012-07-11T17:02:00"/>
    <x v="5"/>
    <x v="3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x v="82"/>
    <x v="0"/>
    <x v="1"/>
    <d v="2011-09-09T11:41:01"/>
    <d v="2011-10-07T09:41:01"/>
    <x v="6"/>
    <x v="8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x v="83"/>
    <x v="0"/>
    <x v="1"/>
    <d v="2015-02-07T06:46:29"/>
    <d v="2015-02-20T01:30:00"/>
    <x v="0"/>
    <x v="2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x v="84"/>
    <x v="0"/>
    <x v="1"/>
    <d v="2011-04-15T10:11:26"/>
    <d v="2011-05-13T08:11:26"/>
    <x v="6"/>
    <x v="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x v="85"/>
    <x v="0"/>
    <x v="1"/>
    <d v="2011-08-23T19:00:37"/>
    <d v="2011-09-20T17:00:37"/>
    <x v="6"/>
    <x v="1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x v="86"/>
    <x v="0"/>
    <x v="1"/>
    <d v="2015-10-14T05:20:45"/>
    <d v="2015-12-25T04:20:45"/>
    <x v="0"/>
    <x v="9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x v="87"/>
    <x v="0"/>
    <x v="1"/>
    <d v="2010-05-24T04:56:43"/>
    <d v="2010-05-31T15:41:00"/>
    <x v="7"/>
    <x v="5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x v="88"/>
    <x v="0"/>
    <x v="1"/>
    <d v="2014-05-27T07:48:51"/>
    <d v="2014-06-20T05:48:51"/>
    <x v="3"/>
    <x v="5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x v="89"/>
    <x v="0"/>
    <x v="1"/>
    <d v="2013-05-08T10:03:12"/>
    <d v="2013-05-31T08:03:12"/>
    <x v="4"/>
    <x v="5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x v="90"/>
    <x v="0"/>
    <x v="1"/>
    <d v="2011-06-11T23:08:19"/>
    <d v="2011-07-09T21:08:19"/>
    <x v="6"/>
    <x v="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x v="91"/>
    <x v="0"/>
    <x v="1"/>
    <d v="2011-03-17T01:39:24"/>
    <d v="2011-05-14T23:39:24"/>
    <x v="6"/>
    <x v="7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x v="92"/>
    <x v="0"/>
    <x v="1"/>
    <d v="2016-12-16T20:46:23"/>
    <d v="2017-01-29T22:00:00"/>
    <x v="1"/>
    <x v="1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x v="93"/>
    <x v="0"/>
    <x v="1"/>
    <d v="2012-06-05T12:35:37"/>
    <d v="2012-07-01T11:00:00"/>
    <x v="5"/>
    <x v="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x v="94"/>
    <x v="0"/>
    <x v="1"/>
    <d v="2014-03-18T09:13:42"/>
    <d v="2014-04-05T07:13:42"/>
    <x v="3"/>
    <x v="7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x v="95"/>
    <x v="0"/>
    <x v="1"/>
    <d v="2012-01-26T16:07:21"/>
    <d v="2012-02-23T14:07:21"/>
    <x v="5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x v="96"/>
    <x v="0"/>
    <x v="1"/>
    <d v="2010-05-26T07:54:01"/>
    <d v="2010-07-29T17:00:00"/>
    <x v="7"/>
    <x v="5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x v="97"/>
    <x v="0"/>
    <x v="1"/>
    <d v="2011-06-11T19:14:42"/>
    <d v="2011-07-09T17:14:42"/>
    <x v="6"/>
    <x v="0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x v="98"/>
    <x v="0"/>
    <x v="1"/>
    <d v="2012-11-01T11:04:34"/>
    <d v="2012-12-05T13:30:00"/>
    <x v="5"/>
    <x v="4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x v="99"/>
    <x v="0"/>
    <x v="1"/>
    <d v="2013-12-23T13:39:59"/>
    <d v="2014-01-20T11:39:59"/>
    <x v="3"/>
    <x v="1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x v="100"/>
    <x v="0"/>
    <x v="1"/>
    <d v="2012-10-15T10:04:46"/>
    <d v="2012-11-02T09:04:46"/>
    <x v="5"/>
    <x v="9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x v="101"/>
    <x v="0"/>
    <x v="1"/>
    <d v="2012-12-31T10:38:30"/>
    <d v="2013-01-22T08:38:30"/>
    <x v="4"/>
    <x v="1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x v="102"/>
    <x v="0"/>
    <x v="1"/>
    <d v="2010-11-22T19:08:53"/>
    <d v="2010-12-20T17:08:53"/>
    <x v="7"/>
    <x v="4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x v="103"/>
    <x v="0"/>
    <x v="1"/>
    <d v="2014-02-12T11:20:30"/>
    <d v="2014-03-05T09:20:30"/>
    <x v="3"/>
    <x v="2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x v="88"/>
    <x v="0"/>
    <x v="1"/>
    <d v="2011-03-10T08:41:06"/>
    <d v="2011-03-31T15:00:00"/>
    <x v="6"/>
    <x v="7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x v="104"/>
    <x v="0"/>
    <x v="1"/>
    <d v="2016-04-25T09:23:40"/>
    <d v="2016-05-11T14:00:00"/>
    <x v="2"/>
    <x v="6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x v="105"/>
    <x v="0"/>
    <x v="1"/>
    <d v="2012-03-19T10:38:21"/>
    <d v="2012-03-31T08:38:21"/>
    <x v="5"/>
    <x v="7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x v="106"/>
    <x v="0"/>
    <x v="1"/>
    <d v="2011-04-02T15:34:47"/>
    <d v="2011-04-22T13:34:47"/>
    <x v="6"/>
    <x v="6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x v="107"/>
    <x v="0"/>
    <x v="1"/>
    <d v="2013-04-01T06:42:50"/>
    <d v="2013-05-29T04:42:50"/>
    <x v="4"/>
    <x v="6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x v="108"/>
    <x v="0"/>
    <x v="1"/>
    <d v="2011-01-26T16:37:10"/>
    <d v="2011-02-23T14:37:10"/>
    <x v="6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x v="109"/>
    <x v="0"/>
    <x v="1"/>
    <d v="2013-10-10T14:47:33"/>
    <d v="2013-11-11T19:59:00"/>
    <x v="4"/>
    <x v="9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x v="110"/>
    <x v="0"/>
    <x v="1"/>
    <d v="2015-04-30T23:59:47"/>
    <d v="2015-05-28T21:59:47"/>
    <x v="0"/>
    <x v="6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x v="111"/>
    <x v="0"/>
    <x v="1"/>
    <d v="2014-03-19T17:01:58"/>
    <d v="2014-04-10T16:00:00"/>
    <x v="3"/>
    <x v="7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x v="112"/>
    <x v="0"/>
    <x v="1"/>
    <d v="2011-07-29T10:12:08"/>
    <d v="2011-08-04T05:00:00"/>
    <x v="6"/>
    <x v="3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x v="113"/>
    <x v="0"/>
    <x v="1"/>
    <d v="2011-11-13T22:34:48"/>
    <d v="2012-01-10T20:34:48"/>
    <x v="5"/>
    <x v="4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x v="114"/>
    <x v="0"/>
    <x v="1"/>
    <d v="2012-01-10T09:44:04"/>
    <d v="2012-02-02T07:44:04"/>
    <x v="5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x v="115"/>
    <x v="0"/>
    <x v="1"/>
    <d v="2011-02-21T03:55:55"/>
    <d v="2011-04-06T00:55:55"/>
    <x v="6"/>
    <x v="2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x v="116"/>
    <x v="0"/>
    <x v="1"/>
    <d v="2010-03-11T12:02:24"/>
    <d v="2010-06-07T09:00:00"/>
    <x v="7"/>
    <x v="7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x v="117"/>
    <x v="0"/>
    <x v="1"/>
    <d v="2011-06-28T17:17:16"/>
    <d v="2011-07-26T15:17:16"/>
    <x v="6"/>
    <x v="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x v="118"/>
    <x v="0"/>
    <x v="1"/>
    <d v="2011-07-14T17:39:46"/>
    <d v="2011-08-11T13:00:00"/>
    <x v="6"/>
    <x v="3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x v="119"/>
    <x v="0"/>
    <x v="2"/>
    <d v="2016-09-02T17:11:47"/>
    <d v="2016-09-30T15:11:47"/>
    <x v="2"/>
    <x v="8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x v="120"/>
    <x v="0"/>
    <x v="2"/>
    <d v="2015-04-02T08:55:10"/>
    <d v="2015-04-16T00:16:00"/>
    <x v="0"/>
    <x v="6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x v="121"/>
    <x v="0"/>
    <x v="2"/>
    <d v="2016-08-11T02:21:47"/>
    <d v="2016-10-08T00:21:47"/>
    <x v="2"/>
    <x v="1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x v="122"/>
    <x v="0"/>
    <x v="2"/>
    <d v="2014-09-22T10:46:04"/>
    <d v="2014-10-26T12:00:00"/>
    <x v="3"/>
    <x v="8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x v="121"/>
    <x v="0"/>
    <x v="2"/>
    <d v="2015-04-20T14:17:22"/>
    <d v="2015-05-13T12:17:22"/>
    <x v="0"/>
    <x v="6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x v="123"/>
    <x v="0"/>
    <x v="2"/>
    <d v="2016-12-05T15:51:20"/>
    <d v="2017-02-01T13:51:20"/>
    <x v="1"/>
    <x v="11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x v="124"/>
    <x v="0"/>
    <x v="2"/>
    <d v="2015-05-11T06:08:57"/>
    <d v="2015-06-08T16:00:00"/>
    <x v="0"/>
    <x v="5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x v="125"/>
    <x v="0"/>
    <x v="2"/>
    <d v="2015-03-04T06:59:01"/>
    <d v="2015-04-01T03:59:01"/>
    <x v="0"/>
    <x v="7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x v="126"/>
    <x v="0"/>
    <x v="2"/>
    <d v="2016-09-14T21:28:13"/>
    <d v="2016-10-17T19:28:13"/>
    <x v="2"/>
    <x v="8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x v="121"/>
    <x v="0"/>
    <x v="2"/>
    <d v="2014-08-31T14:29:43"/>
    <d v="2014-10-28T12:29:43"/>
    <x v="3"/>
    <x v="10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x v="121"/>
    <x v="0"/>
    <x v="2"/>
    <d v="2014-05-19T13:58:12"/>
    <d v="2014-06-14T10:16:00"/>
    <x v="3"/>
    <x v="5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x v="121"/>
    <x v="0"/>
    <x v="2"/>
    <d v="2016-06-20T12:06:01"/>
    <d v="2016-07-03T14:00:00"/>
    <x v="2"/>
    <x v="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x v="127"/>
    <x v="0"/>
    <x v="2"/>
    <d v="2014-09-23T11:30:07"/>
    <d v="2014-11-05T10:30:07"/>
    <x v="3"/>
    <x v="8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x v="121"/>
    <x v="0"/>
    <x v="2"/>
    <d v="2016-05-01T11:23:04"/>
    <d v="2016-05-29T07:31:00"/>
    <x v="2"/>
    <x v="5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x v="121"/>
    <x v="0"/>
    <x v="2"/>
    <d v="2015-08-05T13:50:18"/>
    <d v="2015-09-02T07:00:00"/>
    <x v="0"/>
    <x v="1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x v="128"/>
    <x v="0"/>
    <x v="2"/>
    <d v="2014-05-29T01:09:57"/>
    <d v="2014-06-29T09:00:00"/>
    <x v="3"/>
    <x v="5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x v="121"/>
    <x v="0"/>
    <x v="2"/>
    <d v="2015-04-02T01:50:34"/>
    <d v="2015-05-14T00:16:00"/>
    <x v="0"/>
    <x v="6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x v="121"/>
    <x v="0"/>
    <x v="2"/>
    <d v="2015-08-23T05:46:33"/>
    <d v="2015-10-10T03:46:33"/>
    <x v="0"/>
    <x v="1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x v="129"/>
    <x v="0"/>
    <x v="2"/>
    <d v="2015-06-30T22:10:41"/>
    <d v="2015-07-29T18:59:00"/>
    <x v="0"/>
    <x v="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x v="130"/>
    <x v="0"/>
    <x v="2"/>
    <d v="2015-07-02T14:06:12"/>
    <d v="2015-07-10T12:06:12"/>
    <x v="0"/>
    <x v="3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x v="121"/>
    <x v="0"/>
    <x v="2"/>
    <d v="2015-02-17T20:45:32"/>
    <d v="2015-03-17T17:45:32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x v="131"/>
    <x v="0"/>
    <x v="2"/>
    <d v="2015-04-15T19:40:23"/>
    <d v="2015-05-28T17:40:23"/>
    <x v="0"/>
    <x v="6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x v="119"/>
    <x v="0"/>
    <x v="2"/>
    <d v="2014-10-26T13:26:18"/>
    <d v="2014-11-14T12:26:18"/>
    <x v="3"/>
    <x v="9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x v="121"/>
    <x v="0"/>
    <x v="2"/>
    <d v="2016-07-07T17:32:22"/>
    <d v="2016-08-31T19:55:00"/>
    <x v="2"/>
    <x v="3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x v="132"/>
    <x v="0"/>
    <x v="2"/>
    <d v="2015-02-12T10:17:52"/>
    <d v="2015-04-11T07:17:52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x v="133"/>
    <x v="0"/>
    <x v="2"/>
    <d v="2015-07-15T05:00:52"/>
    <d v="2015-08-09T03:00:52"/>
    <x v="0"/>
    <x v="3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x v="134"/>
    <x v="0"/>
    <x v="2"/>
    <d v="2016-11-18T16:23:18"/>
    <d v="2017-01-15T14:23:18"/>
    <x v="1"/>
    <x v="4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x v="121"/>
    <x v="0"/>
    <x v="2"/>
    <d v="2014-11-26T10:25:40"/>
    <d v="2015-01-06T08:18:00"/>
    <x v="0"/>
    <x v="4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x v="135"/>
    <x v="0"/>
    <x v="2"/>
    <d v="2016-01-27T22:45:36"/>
    <d v="2016-02-24T20:45:36"/>
    <x v="2"/>
    <x v="1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x v="136"/>
    <x v="0"/>
    <x v="2"/>
    <d v="2014-11-24T20:07:50"/>
    <d v="2014-12-22T22:00:00"/>
    <x v="3"/>
    <x v="4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x v="137"/>
    <x v="0"/>
    <x v="2"/>
    <d v="2015-03-26T19:53:02"/>
    <d v="2015-05-23T17:53:02"/>
    <x v="0"/>
    <x v="7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x v="138"/>
    <x v="0"/>
    <x v="2"/>
    <d v="2015-04-19T05:13:11"/>
    <d v="2015-06-16T03:13:11"/>
    <x v="0"/>
    <x v="6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x v="2"/>
    <x v="0"/>
    <x v="2"/>
    <d v="2014-08-23T17:51:40"/>
    <d v="2014-09-20T15:51:40"/>
    <x v="3"/>
    <x v="1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x v="139"/>
    <x v="0"/>
    <x v="2"/>
    <d v="2014-10-21T06:04:04"/>
    <d v="2014-11-30T05:04:04"/>
    <x v="3"/>
    <x v="9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x v="140"/>
    <x v="0"/>
    <x v="2"/>
    <d v="2015-04-21T05:08:15"/>
    <d v="2015-06-01T03:08:15"/>
    <x v="0"/>
    <x v="6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x v="141"/>
    <x v="0"/>
    <x v="2"/>
    <d v="2015-06-13T05:25:35"/>
    <d v="2015-07-21T03:25:35"/>
    <x v="0"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x v="142"/>
    <x v="0"/>
    <x v="2"/>
    <d v="2014-06-03T18:59:56"/>
    <d v="2014-07-31T16:59:56"/>
    <x v="3"/>
    <x v="0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x v="143"/>
    <x v="0"/>
    <x v="2"/>
    <d v="2016-01-27T13:52:52"/>
    <d v="2016-02-24T11:52:52"/>
    <x v="2"/>
    <x v="1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x v="121"/>
    <x v="0"/>
    <x v="2"/>
    <d v="2014-09-21T17:50:28"/>
    <d v="2014-10-19T15:50:28"/>
    <x v="3"/>
    <x v="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x v="119"/>
    <x v="0"/>
    <x v="2"/>
    <d v="2016-05-24T02:25:45"/>
    <d v="2016-07-01T00:25:45"/>
    <x v="2"/>
    <x v="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x v="121"/>
    <x v="0"/>
    <x v="3"/>
    <d v="2015-06-16T13:54:51"/>
    <d v="2015-08-13T11:54:51"/>
    <x v="0"/>
    <x v="0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x v="144"/>
    <x v="0"/>
    <x v="3"/>
    <d v="2014-06-02T08:29:55"/>
    <d v="2014-06-30T06:29:55"/>
    <x v="3"/>
    <x v="0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x v="145"/>
    <x v="0"/>
    <x v="3"/>
    <d v="2014-07-14T19:02:36"/>
    <d v="2014-08-14T13:42:00"/>
    <x v="3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x v="121"/>
    <x v="0"/>
    <x v="3"/>
    <d v="2015-08-27T15:04:14"/>
    <d v="2015-09-28T14:00:00"/>
    <x v="0"/>
    <x v="1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x v="146"/>
    <x v="0"/>
    <x v="3"/>
    <d v="2014-07-21T10:18:21"/>
    <d v="2014-09-17T08:18:21"/>
    <x v="3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x v="121"/>
    <x v="0"/>
    <x v="3"/>
    <d v="2015-12-13T07:48:44"/>
    <d v="2016-01-10T05:48:44"/>
    <x v="2"/>
    <x v="11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x v="147"/>
    <x v="0"/>
    <x v="3"/>
    <d v="2016-12-16T17:49:22"/>
    <d v="2017-01-13T15:49:22"/>
    <x v="1"/>
    <x v="11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x v="148"/>
    <x v="0"/>
    <x v="3"/>
    <d v="2015-06-05T14:15:35"/>
    <d v="2015-08-02T12:15:35"/>
    <x v="0"/>
    <x v="0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x v="149"/>
    <x v="0"/>
    <x v="3"/>
    <d v="2015-02-17T12:02:50"/>
    <d v="2015-03-17T09:02:50"/>
    <x v="0"/>
    <x v="2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x v="150"/>
    <x v="0"/>
    <x v="3"/>
    <d v="2014-09-18T04:07:39"/>
    <d v="2014-10-16T02:07:39"/>
    <x v="3"/>
    <x v="8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x v="151"/>
    <x v="0"/>
    <x v="3"/>
    <d v="2015-07-31T15:28:03"/>
    <d v="2015-08-27T19:28:00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x v="120"/>
    <x v="0"/>
    <x v="3"/>
    <d v="2016-06-12T20:20:14"/>
    <d v="2016-08-09T18:20:14"/>
    <x v="2"/>
    <x v="0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x v="121"/>
    <x v="0"/>
    <x v="3"/>
    <d v="2015-02-12T01:28:43"/>
    <d v="2015-03-16T22:28:43"/>
    <x v="0"/>
    <x v="2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x v="121"/>
    <x v="0"/>
    <x v="3"/>
    <d v="2015-01-29T05:45:08"/>
    <d v="2015-02-26T03:45:08"/>
    <x v="0"/>
    <x v="1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x v="121"/>
    <x v="0"/>
    <x v="3"/>
    <d v="2015-03-09T10:12:56"/>
    <d v="2015-05-06T08:12:56"/>
    <x v="0"/>
    <x v="7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x v="152"/>
    <x v="0"/>
    <x v="3"/>
    <d v="2014-08-04T10:40:11"/>
    <d v="2014-08-27T08:40:11"/>
    <x v="3"/>
    <x v="10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x v="121"/>
    <x v="0"/>
    <x v="3"/>
    <d v="2015-07-06T11:46:39"/>
    <d v="2015-08-03T09:46:39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x v="153"/>
    <x v="0"/>
    <x v="3"/>
    <d v="2015-03-06T17:08:46"/>
    <d v="2015-03-21T14:08:46"/>
    <x v="0"/>
    <x v="7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x v="121"/>
    <x v="0"/>
    <x v="3"/>
    <d v="2015-10-27T14:55:45"/>
    <d v="2015-11-24T13:55:45"/>
    <x v="0"/>
    <x v="9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x v="101"/>
    <x v="0"/>
    <x v="3"/>
    <d v="2016-02-02T17:55:55"/>
    <d v="2016-03-01T15:55:55"/>
    <x v="2"/>
    <x v="2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x v="154"/>
    <x v="0"/>
    <x v="3"/>
    <d v="2015-03-04T15:47:23"/>
    <d v="2015-04-11T09:00:00"/>
    <x v="0"/>
    <x v="7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x v="155"/>
    <x v="0"/>
    <x v="3"/>
    <d v="2015-05-23T09:48:15"/>
    <d v="2015-06-20T07:48:15"/>
    <x v="0"/>
    <x v="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x v="121"/>
    <x v="0"/>
    <x v="3"/>
    <d v="2016-12-07T16:17:12"/>
    <d v="2017-01-04T14:17:12"/>
    <x v="1"/>
    <x v="11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x v="156"/>
    <x v="0"/>
    <x v="3"/>
    <d v="2014-10-27T11:26:50"/>
    <d v="2014-11-24T10:26:50"/>
    <x v="3"/>
    <x v="9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x v="157"/>
    <x v="0"/>
    <x v="3"/>
    <d v="2014-07-05T10:59:22"/>
    <d v="2014-08-29T17:59:00"/>
    <x v="3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x v="158"/>
    <x v="0"/>
    <x v="3"/>
    <d v="2016-07-19T13:52:19"/>
    <d v="2016-08-16T11:52:19"/>
    <x v="2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x v="121"/>
    <x v="0"/>
    <x v="3"/>
    <d v="2017-02-01T11:30:34"/>
    <d v="2017-03-01T10:00:00"/>
    <x v="1"/>
    <x v="2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x v="159"/>
    <x v="0"/>
    <x v="3"/>
    <d v="2015-06-26T21:37:37"/>
    <d v="2015-07-18T20:59:00"/>
    <x v="0"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x v="121"/>
    <x v="0"/>
    <x v="3"/>
    <d v="2014-08-05T20:23:35"/>
    <d v="2014-09-02T18:23:35"/>
    <x v="3"/>
    <x v="10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x v="160"/>
    <x v="0"/>
    <x v="3"/>
    <d v="2016-07-05T08:34:37"/>
    <d v="2016-09-01T06:34:37"/>
    <x v="2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x v="73"/>
    <x v="0"/>
    <x v="3"/>
    <d v="2016-06-06T07:37:26"/>
    <d v="2016-06-14T05:37:26"/>
    <x v="2"/>
    <x v="0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x v="161"/>
    <x v="0"/>
    <x v="3"/>
    <d v="2015-08-23T02:35:38"/>
    <d v="2015-09-30T00:35:38"/>
    <x v="0"/>
    <x v="1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x v="162"/>
    <x v="0"/>
    <x v="3"/>
    <d v="2014-09-17T11:00:32"/>
    <d v="2014-10-15T09:00:32"/>
    <x v="3"/>
    <x v="8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x v="121"/>
    <x v="0"/>
    <x v="3"/>
    <d v="2014-09-29T14:26:06"/>
    <d v="2014-11-26T13:26:06"/>
    <x v="3"/>
    <x v="8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x v="120"/>
    <x v="0"/>
    <x v="3"/>
    <d v="2016-01-06T15:55:31"/>
    <d v="2016-03-04T13:55:31"/>
    <x v="2"/>
    <x v="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x v="121"/>
    <x v="0"/>
    <x v="3"/>
    <d v="2015-05-11T08:05:32"/>
    <d v="2015-07-08T06:05:32"/>
    <x v="0"/>
    <x v="5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x v="163"/>
    <x v="0"/>
    <x v="3"/>
    <d v="2015-09-12T05:01:38"/>
    <d v="2015-10-08T11:00:00"/>
    <x v="0"/>
    <x v="8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x v="164"/>
    <x v="0"/>
    <x v="3"/>
    <d v="2017-01-06T12:21:40"/>
    <d v="2017-02-15T11:00:00"/>
    <x v="1"/>
    <x v="1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x v="165"/>
    <x v="0"/>
    <x v="3"/>
    <d v="2014-09-05T01:12:02"/>
    <d v="2014-10-02T23:12:02"/>
    <x v="3"/>
    <x v="8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x v="121"/>
    <x v="0"/>
    <x v="3"/>
    <d v="2016-08-01T18:58:22"/>
    <d v="2016-08-29T16:58:22"/>
    <x v="2"/>
    <x v="10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x v="166"/>
    <x v="0"/>
    <x v="3"/>
    <d v="2014-08-15T18:00:03"/>
    <d v="2014-09-12T16:00:03"/>
    <x v="3"/>
    <x v="10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x v="167"/>
    <x v="0"/>
    <x v="3"/>
    <d v="2015-01-19T11:38:49"/>
    <d v="2015-02-06T09:38:49"/>
    <x v="0"/>
    <x v="1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x v="121"/>
    <x v="0"/>
    <x v="3"/>
    <d v="2015-09-08T14:16:04"/>
    <d v="2015-10-06T10:59:00"/>
    <x v="0"/>
    <x v="8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x v="168"/>
    <x v="0"/>
    <x v="3"/>
    <d v="2014-11-30T12:21:04"/>
    <d v="2015-01-27T10:21:04"/>
    <x v="0"/>
    <x v="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x v="169"/>
    <x v="0"/>
    <x v="3"/>
    <d v="2016-07-05T06:00:03"/>
    <d v="2016-08-02T04:00:03"/>
    <x v="2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x v="170"/>
    <x v="0"/>
    <x v="3"/>
    <d v="2015-09-01T07:10:22"/>
    <d v="2015-10-04T05:10:22"/>
    <x v="0"/>
    <x v="8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x v="121"/>
    <x v="0"/>
    <x v="3"/>
    <d v="2016-07-15T16:06:23"/>
    <d v="2016-08-03T14:06:23"/>
    <x v="2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x v="171"/>
    <x v="0"/>
    <x v="3"/>
    <d v="2014-12-04T20:43:58"/>
    <d v="2015-01-01T18:43:58"/>
    <x v="0"/>
    <x v="11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x v="121"/>
    <x v="0"/>
    <x v="3"/>
    <d v="2014-11-16T00:52:47"/>
    <d v="2014-12-13T22:52:47"/>
    <x v="3"/>
    <x v="4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x v="121"/>
    <x v="0"/>
    <x v="3"/>
    <d v="2015-06-10T14:08:55"/>
    <d v="2015-07-08T12:08:55"/>
    <x v="0"/>
    <x v="0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x v="172"/>
    <x v="0"/>
    <x v="3"/>
    <d v="2015-09-01T17:33:12"/>
    <d v="2015-09-28T19:00:00"/>
    <x v="0"/>
    <x v="8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x v="173"/>
    <x v="0"/>
    <x v="3"/>
    <d v="2015-08-19T19:50:17"/>
    <d v="2015-09-16T17:50:17"/>
    <x v="0"/>
    <x v="10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x v="120"/>
    <x v="0"/>
    <x v="3"/>
    <d v="2016-02-16T13:08:40"/>
    <d v="2016-04-14T10:08:40"/>
    <x v="2"/>
    <x v="2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x v="135"/>
    <x v="0"/>
    <x v="3"/>
    <d v="2015-07-17T06:15:47"/>
    <d v="2015-08-14T04:06:41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x v="120"/>
    <x v="0"/>
    <x v="3"/>
    <d v="2015-01-05T07:22:29"/>
    <d v="2015-03-04T05:22:29"/>
    <x v="0"/>
    <x v="1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x v="119"/>
    <x v="0"/>
    <x v="3"/>
    <d v="2016-01-05T21:31:22"/>
    <d v="2016-02-15T13:59:00"/>
    <x v="2"/>
    <x v="1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x v="174"/>
    <x v="0"/>
    <x v="3"/>
    <d v="2015-03-03T15:00:37"/>
    <d v="2015-04-20T12:00:37"/>
    <x v="0"/>
    <x v="7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x v="175"/>
    <x v="0"/>
    <x v="3"/>
    <d v="2014-11-27T07:22:29"/>
    <d v="2014-12-26T05:22:29"/>
    <x v="3"/>
    <x v="4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x v="101"/>
    <x v="0"/>
    <x v="3"/>
    <d v="2015-03-16T07:04:49"/>
    <d v="2015-05-13T05:04:49"/>
    <x v="0"/>
    <x v="7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x v="176"/>
    <x v="0"/>
    <x v="3"/>
    <d v="2016-02-28T23:50:25"/>
    <d v="2016-03-29T20:59:00"/>
    <x v="2"/>
    <x v="2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x v="177"/>
    <x v="0"/>
    <x v="3"/>
    <d v="2015-07-10T07:27:10"/>
    <d v="2015-08-18T10:06:0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x v="121"/>
    <x v="0"/>
    <x v="3"/>
    <d v="2015-01-27T12:06:04"/>
    <d v="2015-03-26T09:06:04"/>
    <x v="0"/>
    <x v="1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x v="178"/>
    <x v="0"/>
    <x v="3"/>
    <d v="2015-01-27T10:28:38"/>
    <d v="2015-03-24T16:39:00"/>
    <x v="0"/>
    <x v="1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x v="121"/>
    <x v="0"/>
    <x v="3"/>
    <d v="2016-04-21T17:09:10"/>
    <d v="2016-05-19T15:05:00"/>
    <x v="2"/>
    <x v="6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x v="121"/>
    <x v="0"/>
    <x v="3"/>
    <d v="2015-05-10T21:38:46"/>
    <d v="2015-07-07T19:38:46"/>
    <x v="0"/>
    <x v="5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x v="121"/>
    <x v="0"/>
    <x v="3"/>
    <d v="2016-03-09T15:04:14"/>
    <d v="2016-04-06T12:04:14"/>
    <x v="2"/>
    <x v="7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x v="179"/>
    <x v="0"/>
    <x v="3"/>
    <d v="2015-04-12T07:59:04"/>
    <d v="2015-05-28T23:29:00"/>
    <x v="0"/>
    <x v="6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x v="121"/>
    <x v="0"/>
    <x v="3"/>
    <d v="2015-06-09T13:27:21"/>
    <d v="2015-07-07T11:27:21"/>
    <x v="0"/>
    <x v="0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x v="121"/>
    <x v="0"/>
    <x v="3"/>
    <d v="2015-04-02T08:28:25"/>
    <d v="2015-05-30T06:28:25"/>
    <x v="0"/>
    <x v="6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x v="121"/>
    <x v="0"/>
    <x v="3"/>
    <d v="2016-01-14T14:24:57"/>
    <d v="2016-02-11T12:24:57"/>
    <x v="2"/>
    <x v="1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x v="180"/>
    <x v="0"/>
    <x v="3"/>
    <d v="2015-05-05T10:39:11"/>
    <d v="2015-06-02T08:39:11"/>
    <x v="0"/>
    <x v="5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x v="121"/>
    <x v="0"/>
    <x v="3"/>
    <d v="2015-12-03T15:00:51"/>
    <d v="2015-12-31T13:00:51"/>
    <x v="0"/>
    <x v="11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x v="181"/>
    <x v="0"/>
    <x v="3"/>
    <d v="2015-01-28T11:49:06"/>
    <d v="2015-02-25T09:49:06"/>
    <x v="0"/>
    <x v="1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x v="121"/>
    <x v="0"/>
    <x v="3"/>
    <d v="2016-08-30T13:52:52"/>
    <d v="2016-09-27T11:52:52"/>
    <x v="2"/>
    <x v="1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x v="182"/>
    <x v="0"/>
    <x v="3"/>
    <d v="2015-05-11T16:50:59"/>
    <d v="2015-06-18T14:50:59"/>
    <x v="0"/>
    <x v="5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x v="121"/>
    <x v="0"/>
    <x v="3"/>
    <d v="2015-06-09T13:48:17"/>
    <d v="2015-07-07T11:48:17"/>
    <x v="0"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x v="121"/>
    <x v="0"/>
    <x v="3"/>
    <d v="2015-11-12T18:01:39"/>
    <d v="2016-01-02T14:00:00"/>
    <x v="2"/>
    <x v="4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x v="73"/>
    <x v="0"/>
    <x v="3"/>
    <d v="2016-01-08T05:51:09"/>
    <d v="2016-03-06T03:51:09"/>
    <x v="2"/>
    <x v="1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x v="121"/>
    <x v="0"/>
    <x v="3"/>
    <d v="2016-12-09T15:06:00"/>
    <d v="2016-12-27T23:00:00"/>
    <x v="2"/>
    <x v="11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x v="73"/>
    <x v="0"/>
    <x v="3"/>
    <d v="2015-10-19T18:38:50"/>
    <d v="2015-11-06T02:00:00"/>
    <x v="0"/>
    <x v="9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x v="183"/>
    <x v="0"/>
    <x v="4"/>
    <d v="2013-03-21T09:00:11"/>
    <d v="2013-05-03T07:00:11"/>
    <x v="4"/>
    <x v="7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x v="184"/>
    <x v="0"/>
    <x v="4"/>
    <d v="2014-11-06T08:45:04"/>
    <d v="2014-12-19T06:45:04"/>
    <x v="3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x v="185"/>
    <x v="0"/>
    <x v="4"/>
    <d v="2011-11-15T03:49:50"/>
    <d v="2011-12-18T01:49:50"/>
    <x v="6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x v="186"/>
    <x v="0"/>
    <x v="4"/>
    <d v="2014-01-22T17:08:24"/>
    <d v="2014-02-19T15:08:24"/>
    <x v="3"/>
    <x v="1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x v="187"/>
    <x v="0"/>
    <x v="4"/>
    <d v="2010-02-03T23:45:59"/>
    <d v="2010-03-13T21:06:00"/>
    <x v="7"/>
    <x v="2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x v="188"/>
    <x v="0"/>
    <x v="4"/>
    <d v="2012-07-16T17:16:25"/>
    <d v="2012-08-13T15:16:25"/>
    <x v="5"/>
    <x v="3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x v="189"/>
    <x v="0"/>
    <x v="4"/>
    <d v="2010-10-29T00:43:25"/>
    <d v="2010-12-15T23:43:25"/>
    <x v="7"/>
    <x v="9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x v="190"/>
    <x v="0"/>
    <x v="4"/>
    <d v="2010-09-09T06:30:14"/>
    <d v="2010-10-13T17:39:00"/>
    <x v="7"/>
    <x v="8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x v="191"/>
    <x v="0"/>
    <x v="4"/>
    <d v="2011-11-23T10:35:09"/>
    <d v="2012-01-05T08:35:09"/>
    <x v="5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x v="192"/>
    <x v="0"/>
    <x v="4"/>
    <d v="2010-06-03T14:10:20"/>
    <d v="2010-08-20T07:40:00"/>
    <x v="7"/>
    <x v="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x v="193"/>
    <x v="0"/>
    <x v="4"/>
    <d v="2013-05-07T05:34:51"/>
    <d v="2013-06-04T03:34:51"/>
    <x v="4"/>
    <x v="5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x v="194"/>
    <x v="0"/>
    <x v="4"/>
    <d v="2012-04-14T10:54:06"/>
    <d v="2012-05-14T09:00:00"/>
    <x v="5"/>
    <x v="6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x v="195"/>
    <x v="0"/>
    <x v="4"/>
    <d v="2010-03-29T07:54:18"/>
    <d v="2010-05-29T17:59:00"/>
    <x v="7"/>
    <x v="7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x v="196"/>
    <x v="0"/>
    <x v="4"/>
    <d v="2012-01-16T07:37:15"/>
    <d v="2012-02-13T05:37:15"/>
    <x v="5"/>
    <x v="1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x v="197"/>
    <x v="0"/>
    <x v="4"/>
    <d v="2015-09-16T14:51:50"/>
    <d v="2015-10-14T16:00:00"/>
    <x v="0"/>
    <x v="8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x v="198"/>
    <x v="0"/>
    <x v="4"/>
    <d v="2011-02-14T04:38:02"/>
    <d v="2011-03-14T01:38:02"/>
    <x v="6"/>
    <x v="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x v="199"/>
    <x v="0"/>
    <x v="4"/>
    <d v="2013-02-14T10:27:47"/>
    <d v="2013-03-14T08:27:47"/>
    <x v="4"/>
    <x v="2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  <d v="2016-04-19T07:02:42"/>
    <d v="2016-05-17T05:02:42"/>
    <x v="2"/>
    <x v="6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x v="201"/>
    <x v="0"/>
    <x v="4"/>
    <d v="2011-05-18T17:14:26"/>
    <d v="2011-06-15T15:14:26"/>
    <x v="6"/>
    <x v="5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x v="202"/>
    <x v="0"/>
    <x v="4"/>
    <d v="2015-03-09T09:42:49"/>
    <d v="2015-04-06T07:42:49"/>
    <x v="0"/>
    <x v="7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x v="203"/>
    <x v="0"/>
    <x v="4"/>
    <d v="2010-06-01T10:07:59"/>
    <d v="2010-07-14T23:59:00"/>
    <x v="7"/>
    <x v="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x v="204"/>
    <x v="0"/>
    <x v="4"/>
    <d v="2012-04-18T13:15:04"/>
    <d v="2012-06-05T04:55:00"/>
    <x v="5"/>
    <x v="6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x v="205"/>
    <x v="0"/>
    <x v="4"/>
    <d v="2011-01-11T21:57:08"/>
    <d v="2011-02-23T19:57:08"/>
    <x v="6"/>
    <x v="1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x v="206"/>
    <x v="0"/>
    <x v="4"/>
    <d v="2012-08-28T14:54:54"/>
    <d v="2012-09-25T12:54:54"/>
    <x v="5"/>
    <x v="1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x v="207"/>
    <x v="0"/>
    <x v="4"/>
    <d v="2012-04-11T06:53:15"/>
    <d v="2012-05-09T04:53:15"/>
    <x v="5"/>
    <x v="6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x v="208"/>
    <x v="0"/>
    <x v="4"/>
    <d v="2010-03-29T21:53:50"/>
    <d v="2010-05-08T10:16:00"/>
    <x v="7"/>
    <x v="7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x v="209"/>
    <x v="0"/>
    <x v="4"/>
    <d v="2010-01-26T20:11:47"/>
    <d v="2010-04-20T17:51:00"/>
    <x v="7"/>
    <x v="1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x v="210"/>
    <x v="0"/>
    <x v="4"/>
    <d v="2014-05-26T02:51:39"/>
    <d v="2014-06-23T00:51:39"/>
    <x v="3"/>
    <x v="5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x v="211"/>
    <x v="0"/>
    <x v="4"/>
    <d v="2011-09-22T19:39:38"/>
    <d v="2011-11-04T18:39:38"/>
    <x v="6"/>
    <x v="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  <d v="2017-01-22T20:43:42"/>
    <d v="2017-02-19T18:43:42"/>
    <x v="1"/>
    <x v="1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x v="213"/>
    <x v="0"/>
    <x v="4"/>
    <d v="2011-04-04T12:47:50"/>
    <d v="2011-05-22T18:00:00"/>
    <x v="6"/>
    <x v="6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x v="214"/>
    <x v="0"/>
    <x v="4"/>
    <d v="2013-12-03T18:24:21"/>
    <d v="2013-12-30T22:00:00"/>
    <x v="4"/>
    <x v="1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x v="215"/>
    <x v="0"/>
    <x v="4"/>
    <d v="2010-02-26T13:36:31"/>
    <d v="2010-04-26T08:49:00"/>
    <x v="7"/>
    <x v="2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x v="216"/>
    <x v="0"/>
    <x v="4"/>
    <d v="2011-06-03T03:57:46"/>
    <d v="2011-07-01T01:57:46"/>
    <x v="6"/>
    <x v="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x v="217"/>
    <x v="0"/>
    <x v="4"/>
    <d v="2012-03-01T13:53:49"/>
    <d v="2012-04-02T20:59:00"/>
    <x v="5"/>
    <x v="7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x v="218"/>
    <x v="0"/>
    <x v="4"/>
    <d v="2012-10-10T16:46:06"/>
    <d v="2012-11-07T15:46:06"/>
    <x v="5"/>
    <x v="9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x v="219"/>
    <x v="0"/>
    <x v="4"/>
    <d v="2012-02-27T17:57:54"/>
    <d v="2012-04-25T14:57:54"/>
    <x v="5"/>
    <x v="2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x v="220"/>
    <x v="0"/>
    <x v="4"/>
    <d v="2015-04-23T13:23:39"/>
    <d v="2015-05-21T11:23:39"/>
    <x v="0"/>
    <x v="6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x v="221"/>
    <x v="0"/>
    <x v="4"/>
    <d v="2012-09-11T16:58:59"/>
    <d v="2012-10-09T14:58:59"/>
    <x v="5"/>
    <x v="8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x v="222"/>
    <x v="0"/>
    <x v="4"/>
    <d v="2017-01-23T21:51:36"/>
    <d v="2017-02-24T16:01:00"/>
    <x v="1"/>
    <x v="1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x v="223"/>
    <x v="0"/>
    <x v="4"/>
    <d v="2014-04-15T06:10:35"/>
    <d v="2014-05-28T04:10:35"/>
    <x v="3"/>
    <x v="6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x v="224"/>
    <x v="0"/>
    <x v="4"/>
    <d v="2009-05-16T19:55:13"/>
    <d v="2009-08-08T09:26:00"/>
    <x v="8"/>
    <x v="5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x v="225"/>
    <x v="0"/>
    <x v="4"/>
    <d v="2010-01-16T14:04:52"/>
    <d v="2010-02-20T12:00:00"/>
    <x v="7"/>
    <x v="1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x v="226"/>
    <x v="0"/>
    <x v="4"/>
    <d v="2011-05-12T09:02:24"/>
    <d v="2011-05-29T18:59:00"/>
    <x v="6"/>
    <x v="5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x v="227"/>
    <x v="0"/>
    <x v="4"/>
    <d v="2011-12-27T09:43:00"/>
    <d v="2012-01-19T07:43:00"/>
    <x v="5"/>
    <x v="11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x v="228"/>
    <x v="0"/>
    <x v="4"/>
    <d v="2013-08-20T10:08:48"/>
    <d v="2013-09-17T08:08:48"/>
    <x v="4"/>
    <x v="10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x v="229"/>
    <x v="0"/>
    <x v="4"/>
    <d v="2013-02-08T11:35:24"/>
    <d v="2013-03-23T08:35:24"/>
    <x v="4"/>
    <x v="2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x v="230"/>
    <x v="0"/>
    <x v="4"/>
    <d v="2012-10-01T22:40:18"/>
    <d v="2012-10-30T18:00:00"/>
    <x v="5"/>
    <x v="9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x v="231"/>
    <x v="0"/>
    <x v="4"/>
    <d v="2012-05-21T20:03:13"/>
    <d v="2012-06-23T18:03:13"/>
    <x v="5"/>
    <x v="5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x v="232"/>
    <x v="0"/>
    <x v="4"/>
    <d v="2013-10-03T02:57:14"/>
    <d v="2013-10-31T00:57:14"/>
    <x v="4"/>
    <x v="9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x v="233"/>
    <x v="0"/>
    <x v="4"/>
    <d v="2010-12-14T00:51:37"/>
    <d v="2011-01-30T21:59:00"/>
    <x v="6"/>
    <x v="11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x v="234"/>
    <x v="0"/>
    <x v="4"/>
    <d v="2013-04-12T10:27:26"/>
    <d v="2013-04-28T14:01:00"/>
    <x v="4"/>
    <x v="6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x v="235"/>
    <x v="0"/>
    <x v="4"/>
    <d v="2011-09-26T11:16:39"/>
    <d v="2011-10-26T17:59:00"/>
    <x v="6"/>
    <x v="8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x v="236"/>
    <x v="0"/>
    <x v="4"/>
    <d v="2014-03-21T08:01:54"/>
    <d v="2014-04-18T06:01:54"/>
    <x v="3"/>
    <x v="7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x v="101"/>
    <x v="0"/>
    <x v="4"/>
    <d v="2010-06-13T18:01:34"/>
    <d v="2010-07-17T06:00:00"/>
    <x v="7"/>
    <x v="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  <d v="2013-09-01T16:06:49"/>
    <d v="2013-10-29T14:00:00"/>
    <x v="4"/>
    <x v="8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x v="238"/>
    <x v="0"/>
    <x v="4"/>
    <d v="2012-08-13T03:24:43"/>
    <d v="2012-09-05T01:24:43"/>
    <x v="5"/>
    <x v="10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x v="239"/>
    <x v="0"/>
    <x v="4"/>
    <d v="2015-03-26T09:28:21"/>
    <d v="2015-04-28T17:59:00"/>
    <x v="0"/>
    <x v="7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x v="240"/>
    <x v="0"/>
    <x v="4"/>
    <d v="2014-03-11T03:07:28"/>
    <d v="2014-05-07T11:00:00"/>
    <x v="3"/>
    <x v="7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x v="241"/>
    <x v="0"/>
    <x v="4"/>
    <d v="2010-10-17T21:24:20"/>
    <d v="2010-11-14T20:24:20"/>
    <x v="7"/>
    <x v="9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x v="242"/>
    <x v="0"/>
    <x v="4"/>
    <d v="2011-03-24T15:02:18"/>
    <d v="2011-04-22T13:02:18"/>
    <x v="6"/>
    <x v="7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x v="243"/>
    <x v="0"/>
    <x v="4"/>
    <d v="2013-02-07T09:42:15"/>
    <d v="2013-03-17T06:42:15"/>
    <x v="4"/>
    <x v="2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x v="244"/>
    <x v="0"/>
    <x v="4"/>
    <d v="2012-01-25T12:33:58"/>
    <d v="2012-02-22T10:33:58"/>
    <x v="5"/>
    <x v="1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x v="245"/>
    <x v="0"/>
    <x v="4"/>
    <d v="2012-05-02T17:42:26"/>
    <d v="2012-05-30T15:42:26"/>
    <x v="5"/>
    <x v="5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x v="246"/>
    <x v="0"/>
    <x v="4"/>
    <d v="2012-07-23T18:16:37"/>
    <d v="2012-08-29T16:00:00"/>
    <x v="5"/>
    <x v="3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x v="247"/>
    <x v="0"/>
    <x v="4"/>
    <d v="2012-02-09T07:07:29"/>
    <d v="2012-03-08T05:07:29"/>
    <x v="5"/>
    <x v="2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x v="248"/>
    <x v="0"/>
    <x v="4"/>
    <d v="2013-02-28T12:05:33"/>
    <d v="2013-03-18T09:05:33"/>
    <x v="4"/>
    <x v="2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x v="249"/>
    <x v="0"/>
    <x v="4"/>
    <d v="2013-01-08T14:40:01"/>
    <d v="2013-02-05T12:40:01"/>
    <x v="4"/>
    <x v="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x v="250"/>
    <x v="0"/>
    <x v="4"/>
    <d v="2011-01-24T08:40:10"/>
    <d v="2011-03-08T06:40:10"/>
    <x v="6"/>
    <x v="1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x v="251"/>
    <x v="0"/>
    <x v="4"/>
    <d v="2012-08-13T10:02:14"/>
    <d v="2012-09-01T08:02:14"/>
    <x v="5"/>
    <x v="10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x v="252"/>
    <x v="0"/>
    <x v="4"/>
    <d v="2011-10-04T20:23:43"/>
    <d v="2011-10-17T16:00:00"/>
    <x v="6"/>
    <x v="9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  <d v="2011-11-20T21:16:32"/>
    <d v="2011-12-29T21:59:00"/>
    <x v="6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x v="254"/>
    <x v="0"/>
    <x v="4"/>
    <d v="2013-03-15T13:03:52"/>
    <d v="2013-04-12T11:03:52"/>
    <x v="4"/>
    <x v="7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x v="255"/>
    <x v="0"/>
    <x v="4"/>
    <d v="2010-06-27T21:28:14"/>
    <d v="2010-08-09T05:59:00"/>
    <x v="7"/>
    <x v="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x v="256"/>
    <x v="0"/>
    <x v="4"/>
    <d v="2013-01-30T11:59:48"/>
    <d v="2013-02-27T09:59:48"/>
    <x v="4"/>
    <x v="1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x v="257"/>
    <x v="0"/>
    <x v="4"/>
    <d v="2012-07-23T10:32:14"/>
    <d v="2012-08-20T08:32:14"/>
    <x v="5"/>
    <x v="3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x v="258"/>
    <x v="0"/>
    <x v="4"/>
    <d v="2014-11-07T14:09:57"/>
    <d v="2014-12-08T18:59:00"/>
    <x v="3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x v="259"/>
    <x v="0"/>
    <x v="4"/>
    <d v="2013-11-11T08:14:43"/>
    <d v="2013-12-09T06:14:43"/>
    <x v="4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x v="260"/>
    <x v="0"/>
    <x v="4"/>
    <d v="2013-02-24T16:55:51"/>
    <d v="2013-03-24T13:55:51"/>
    <x v="4"/>
    <x v="2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x v="261"/>
    <x v="0"/>
    <x v="4"/>
    <d v="2009-11-06T12:07:09"/>
    <d v="2010-01-30T21:59:00"/>
    <x v="7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x v="262"/>
    <x v="0"/>
    <x v="4"/>
    <d v="2015-11-23T05:13:53"/>
    <d v="2015-12-20T13:00:00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x v="263"/>
    <x v="0"/>
    <x v="4"/>
    <d v="2016-10-04T02:43:06"/>
    <d v="2016-11-06T01:43:06"/>
    <x v="2"/>
    <x v="9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x v="264"/>
    <x v="0"/>
    <x v="4"/>
    <d v="2016-04-13T05:40:48"/>
    <d v="2016-05-11T03:40:48"/>
    <x v="2"/>
    <x v="6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x v="265"/>
    <x v="0"/>
    <x v="4"/>
    <d v="2016-11-22T23:42:46"/>
    <d v="2016-12-18T21:59:00"/>
    <x v="2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x v="266"/>
    <x v="0"/>
    <x v="4"/>
    <d v="2015-06-29T07:01:48"/>
    <d v="2015-07-30T05:01:48"/>
    <x v="0"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x v="267"/>
    <x v="0"/>
    <x v="4"/>
    <d v="2016-11-14T20:30:33"/>
    <d v="2016-12-17T18:30:33"/>
    <x v="2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x v="268"/>
    <x v="0"/>
    <x v="4"/>
    <d v="2017-02-08T23:33:26"/>
    <d v="2017-03-12T12:57:00"/>
    <x v="1"/>
    <x v="2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x v="269"/>
    <x v="0"/>
    <x v="4"/>
    <d v="2015-02-22T21:38:49"/>
    <d v="2015-03-19T22:00:00"/>
    <x v="0"/>
    <x v="2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x v="270"/>
    <x v="0"/>
    <x v="4"/>
    <d v="2015-10-01T14:43:08"/>
    <d v="2015-10-29T18:00:00"/>
    <x v="0"/>
    <x v="9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x v="271"/>
    <x v="0"/>
    <x v="4"/>
    <d v="2015-10-14T03:12:07"/>
    <d v="2015-11-04T18:00:00"/>
    <x v="0"/>
    <x v="9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x v="272"/>
    <x v="0"/>
    <x v="4"/>
    <d v="2013-04-15T04:22:43"/>
    <d v="2013-05-14T17:59:00"/>
    <x v="4"/>
    <x v="6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x v="273"/>
    <x v="0"/>
    <x v="4"/>
    <d v="2016-05-17T05:57:14"/>
    <d v="2016-06-15T03:57:14"/>
    <x v="2"/>
    <x v="5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x v="274"/>
    <x v="0"/>
    <x v="4"/>
    <d v="2015-09-16T08:19:37"/>
    <d v="2015-10-25T22:00:00"/>
    <x v="0"/>
    <x v="8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x v="275"/>
    <x v="0"/>
    <x v="4"/>
    <d v="2016-03-08T07:16:31"/>
    <d v="2016-04-05T04:16:31"/>
    <x v="2"/>
    <x v="7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x v="276"/>
    <x v="0"/>
    <x v="4"/>
    <d v="2015-04-07T08:22:37"/>
    <d v="2015-05-13T09:00:00"/>
    <x v="0"/>
    <x v="6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x v="277"/>
    <x v="0"/>
    <x v="4"/>
    <d v="2015-04-07T09:41:55"/>
    <d v="2015-05-06T12:00:00"/>
    <x v="0"/>
    <x v="6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x v="278"/>
    <x v="0"/>
    <x v="4"/>
    <d v="2015-10-14T06:18:38"/>
    <d v="2015-11-11T05:18:38"/>
    <x v="0"/>
    <x v="9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x v="279"/>
    <x v="0"/>
    <x v="4"/>
    <d v="2015-02-11T19:05:08"/>
    <d v="2015-03-11T16:05:08"/>
    <x v="0"/>
    <x v="2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x v="280"/>
    <x v="0"/>
    <x v="4"/>
    <d v="2016-07-08T10:08:10"/>
    <d v="2016-08-31T15:00:00"/>
    <x v="2"/>
    <x v="3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x v="281"/>
    <x v="0"/>
    <x v="4"/>
    <d v="2015-03-30T10:14:28"/>
    <d v="2015-04-27T08:14:28"/>
    <x v="0"/>
    <x v="7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x v="282"/>
    <x v="0"/>
    <x v="4"/>
    <d v="2017-02-06T08:03:27"/>
    <d v="2017-03-06T11:00:00"/>
    <x v="1"/>
    <x v="2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x v="283"/>
    <x v="0"/>
    <x v="4"/>
    <d v="2014-09-12T13:06:38"/>
    <d v="2014-09-28T17:59:00"/>
    <x v="3"/>
    <x v="8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x v="284"/>
    <x v="0"/>
    <x v="4"/>
    <d v="2016-03-30T10:44:25"/>
    <d v="2016-04-27T08:44:25"/>
    <x v="2"/>
    <x v="7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x v="285"/>
    <x v="0"/>
    <x v="4"/>
    <d v="2014-10-14T09:42:25"/>
    <d v="2014-11-11T17:00:00"/>
    <x v="3"/>
    <x v="9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x v="286"/>
    <x v="0"/>
    <x v="4"/>
    <d v="2015-04-17T15:18:14"/>
    <d v="2015-05-29T16:20:00"/>
    <x v="0"/>
    <x v="6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x v="287"/>
    <x v="0"/>
    <x v="4"/>
    <d v="2015-04-20T14:39:50"/>
    <d v="2015-05-18T12:39:50"/>
    <x v="0"/>
    <x v="6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x v="288"/>
    <x v="0"/>
    <x v="4"/>
    <d v="2015-09-14T04:00:21"/>
    <d v="2015-10-12T02:00:21"/>
    <x v="0"/>
    <x v="8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x v="289"/>
    <x v="0"/>
    <x v="4"/>
    <d v="2015-10-15T03:53:29"/>
    <d v="2015-11-12T02:53:29"/>
    <x v="0"/>
    <x v="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x v="290"/>
    <x v="0"/>
    <x v="4"/>
    <d v="2015-07-22T06:05:16"/>
    <d v="2015-08-19T04:05:16"/>
    <x v="0"/>
    <x v="3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x v="291"/>
    <x v="0"/>
    <x v="4"/>
    <d v="2017-01-25T03:58:28"/>
    <d v="2017-02-22T01:58:28"/>
    <x v="1"/>
    <x v="1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x v="292"/>
    <x v="0"/>
    <x v="4"/>
    <d v="2016-08-03T17:35:09"/>
    <d v="2016-09-08T17:59:00"/>
    <x v="2"/>
    <x v="1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x v="293"/>
    <x v="0"/>
    <x v="4"/>
    <d v="2016-02-27T15:09:14"/>
    <d v="2016-04-05T12:09:14"/>
    <x v="2"/>
    <x v="2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x v="294"/>
    <x v="0"/>
    <x v="4"/>
    <d v="2014-09-07T20:01:08"/>
    <d v="2014-10-05T18:01:08"/>
    <x v="3"/>
    <x v="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x v="295"/>
    <x v="0"/>
    <x v="4"/>
    <d v="2015-10-20T11:00:19"/>
    <d v="2015-11-17T10:00:19"/>
    <x v="0"/>
    <x v="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x v="296"/>
    <x v="0"/>
    <x v="4"/>
    <d v="2016-03-09T11:52:01"/>
    <d v="2016-04-06T08:52:01"/>
    <x v="2"/>
    <x v="7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x v="297"/>
    <x v="0"/>
    <x v="4"/>
    <d v="2014-10-30T23:03:14"/>
    <d v="2014-11-28T22:03:14"/>
    <x v="3"/>
    <x v="9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x v="298"/>
    <x v="0"/>
    <x v="4"/>
    <d v="2016-02-15T11:16:33"/>
    <d v="2016-03-14T08:16:33"/>
    <x v="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x v="299"/>
    <x v="0"/>
    <x v="4"/>
    <d v="2015-03-14T21:19:57"/>
    <d v="2015-04-21T19:19:57"/>
    <x v="0"/>
    <x v="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x v="300"/>
    <x v="0"/>
    <x v="4"/>
    <d v="2016-05-17T12:38:41"/>
    <d v="2016-06-13T05:00:00"/>
    <x v="2"/>
    <x v="5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x v="301"/>
    <x v="0"/>
    <x v="4"/>
    <d v="2014-10-22T17:41:30"/>
    <d v="2014-11-11T19:12:00"/>
    <x v="3"/>
    <x v="9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x v="302"/>
    <x v="0"/>
    <x v="4"/>
    <d v="2015-06-08T13:33:00"/>
    <d v="2015-07-20T17:11:00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  <d v="2014-10-23T16:01:46"/>
    <d v="2014-11-20T15:01:46"/>
    <x v="3"/>
    <x v="9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x v="304"/>
    <x v="0"/>
    <x v="4"/>
    <d v="2014-07-16T21:03:11"/>
    <d v="2014-08-05T14:00:00"/>
    <x v="3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x v="305"/>
    <x v="0"/>
    <x v="4"/>
    <d v="2010-03-18T09:52:16"/>
    <d v="2010-04-30T09:22:00"/>
    <x v="7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x v="306"/>
    <x v="0"/>
    <x v="4"/>
    <d v="2014-05-21T12:37:52"/>
    <d v="2014-06-18T17:59:00"/>
    <x v="3"/>
    <x v="5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x v="307"/>
    <x v="0"/>
    <x v="4"/>
    <d v="2014-01-29T06:33:19"/>
    <d v="2014-02-26T04:33:19"/>
    <x v="3"/>
    <x v="1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x v="308"/>
    <x v="0"/>
    <x v="4"/>
    <d v="2012-04-20T11:01:58"/>
    <d v="2012-05-18T09:01:58"/>
    <x v="5"/>
    <x v="6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x v="309"/>
    <x v="0"/>
    <x v="4"/>
    <d v="2013-03-22T05:51:18"/>
    <d v="2013-04-28T18:59:00"/>
    <x v="4"/>
    <x v="7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x v="310"/>
    <x v="0"/>
    <x v="4"/>
    <d v="2015-02-08T06:32:02"/>
    <d v="2015-03-13T03:32:02"/>
    <x v="0"/>
    <x v="2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x v="311"/>
    <x v="0"/>
    <x v="4"/>
    <d v="2011-12-16T05:14:29"/>
    <d v="2012-01-13T03:14:29"/>
    <x v="5"/>
    <x v="11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x v="312"/>
    <x v="0"/>
    <x v="4"/>
    <d v="2016-12-07T11:05:00"/>
    <d v="2017-01-04T09:05:00"/>
    <x v="1"/>
    <x v="11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x v="313"/>
    <x v="0"/>
    <x v="4"/>
    <d v="2012-12-18T10:25:39"/>
    <d v="2013-01-30T08:25:39"/>
    <x v="4"/>
    <x v="11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x v="314"/>
    <x v="0"/>
    <x v="4"/>
    <d v="2016-02-25T05:50:44"/>
    <d v="2016-04-03T06:00:00"/>
    <x v="2"/>
    <x v="2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x v="315"/>
    <x v="0"/>
    <x v="4"/>
    <d v="2012-06-18T13:53:18"/>
    <d v="2012-07-16T11:53:18"/>
    <x v="5"/>
    <x v="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x v="316"/>
    <x v="0"/>
    <x v="4"/>
    <d v="2011-08-02T13:20:31"/>
    <d v="2011-09-14T11:20:31"/>
    <x v="6"/>
    <x v="10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x v="317"/>
    <x v="0"/>
    <x v="4"/>
    <d v="2014-01-18T15:38:31"/>
    <d v="2014-02-27T07:18:00"/>
    <x v="3"/>
    <x v="1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x v="318"/>
    <x v="0"/>
    <x v="4"/>
    <d v="2016-07-25T02:51:56"/>
    <d v="2016-08-23T00:51:56"/>
    <x v="2"/>
    <x v="3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x v="319"/>
    <x v="0"/>
    <x v="4"/>
    <d v="2015-10-14T22:01:08"/>
    <d v="2015-11-11T21:01:00"/>
    <x v="0"/>
    <x v="9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x v="320"/>
    <x v="0"/>
    <x v="4"/>
    <d v="2016-01-01T05:43:28"/>
    <d v="2016-01-23T13:52:00"/>
    <x v="2"/>
    <x v="1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x v="321"/>
    <x v="0"/>
    <x v="4"/>
    <d v="2012-03-19T08:31:12"/>
    <d v="2012-05-01T06:31:12"/>
    <x v="5"/>
    <x v="7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x v="322"/>
    <x v="0"/>
    <x v="4"/>
    <d v="2015-12-29T09:16:32"/>
    <d v="2016-01-21T07:16:32"/>
    <x v="2"/>
    <x v="11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x v="323"/>
    <x v="0"/>
    <x v="4"/>
    <d v="2012-06-25T08:45:17"/>
    <d v="2012-07-27T19:00:00"/>
    <x v="5"/>
    <x v="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x v="324"/>
    <x v="0"/>
    <x v="4"/>
    <d v="2012-08-23T09:01:40"/>
    <d v="2012-09-04T07:01:40"/>
    <x v="5"/>
    <x v="1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x v="325"/>
    <x v="0"/>
    <x v="4"/>
    <d v="2014-04-25T18:49:19"/>
    <d v="2014-05-16T16:49:19"/>
    <x v="3"/>
    <x v="6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x v="326"/>
    <x v="0"/>
    <x v="4"/>
    <d v="2014-12-07T10:45:47"/>
    <d v="2015-01-04T08:45:47"/>
    <x v="0"/>
    <x v="11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x v="327"/>
    <x v="0"/>
    <x v="4"/>
    <d v="2014-10-22T06:01:41"/>
    <d v="2014-11-19T05:01:41"/>
    <x v="3"/>
    <x v="9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x v="328"/>
    <x v="0"/>
    <x v="4"/>
    <d v="2015-07-26T14:49:51"/>
    <d v="2015-08-08T12:49:51"/>
    <x v="0"/>
    <x v="3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x v="329"/>
    <x v="0"/>
    <x v="4"/>
    <d v="2015-07-15T08:14:18"/>
    <d v="2015-08-12T20:00:00"/>
    <x v="0"/>
    <x v="3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x v="330"/>
    <x v="0"/>
    <x v="4"/>
    <d v="2016-06-27T17:49:40"/>
    <d v="2016-07-25T15:49:40"/>
    <x v="2"/>
    <x v="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x v="331"/>
    <x v="0"/>
    <x v="4"/>
    <d v="2014-02-03T17:30:50"/>
    <d v="2014-03-05T12:59:00"/>
    <x v="3"/>
    <x v="2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x v="84"/>
    <x v="0"/>
    <x v="4"/>
    <d v="2015-04-17T16:52:52"/>
    <d v="2015-05-05T14:52:52"/>
    <x v="0"/>
    <x v="6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x v="332"/>
    <x v="0"/>
    <x v="4"/>
    <d v="2011-11-17T17:00:51"/>
    <d v="2011-12-15T14:59:00"/>
    <x v="6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x v="333"/>
    <x v="0"/>
    <x v="4"/>
    <d v="2011-08-08T09:12:51"/>
    <d v="2011-09-05T17:00:00"/>
    <x v="6"/>
    <x v="1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x v="334"/>
    <x v="0"/>
    <x v="4"/>
    <d v="2013-09-09T09:00:52"/>
    <d v="2013-10-08T07:00:52"/>
    <x v="4"/>
    <x v="8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x v="335"/>
    <x v="0"/>
    <x v="4"/>
    <d v="2016-02-17T11:38:02"/>
    <d v="2016-04-15T08:38:02"/>
    <x v="2"/>
    <x v="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x v="336"/>
    <x v="0"/>
    <x v="4"/>
    <d v="2012-03-22T13:49:20"/>
    <d v="2012-04-25T11:32:00"/>
    <x v="5"/>
    <x v="7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x v="337"/>
    <x v="0"/>
    <x v="4"/>
    <d v="2012-06-22T05:33:26"/>
    <d v="2012-07-05T03:33:26"/>
    <x v="5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x v="338"/>
    <x v="0"/>
    <x v="4"/>
    <d v="2010-07-20T10:38:04"/>
    <d v="2010-08-29T17:44:00"/>
    <x v="7"/>
    <x v="3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x v="339"/>
    <x v="0"/>
    <x v="4"/>
    <d v="2015-03-15T11:02:06"/>
    <d v="2015-04-27T09:02:06"/>
    <x v="0"/>
    <x v="7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x v="340"/>
    <x v="0"/>
    <x v="4"/>
    <d v="2016-11-13T13:01:07"/>
    <d v="2016-12-12T02:00:00"/>
    <x v="2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x v="341"/>
    <x v="0"/>
    <x v="4"/>
    <d v="2014-04-16T07:15:47"/>
    <d v="2014-05-14T17:30:00"/>
    <x v="3"/>
    <x v="6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x v="342"/>
    <x v="0"/>
    <x v="4"/>
    <d v="2011-07-08T12:12:50"/>
    <d v="2011-08-05T10:12:50"/>
    <x v="6"/>
    <x v="3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x v="343"/>
    <x v="0"/>
    <x v="4"/>
    <d v="2015-10-15T04:56:57"/>
    <d v="2015-11-03T03:56:57"/>
    <x v="0"/>
    <x v="9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x v="344"/>
    <x v="0"/>
    <x v="4"/>
    <d v="2011-06-23T23:27:21"/>
    <d v="2011-08-07T21:08:00"/>
    <x v="6"/>
    <x v="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x v="345"/>
    <x v="0"/>
    <x v="4"/>
    <d v="2014-01-07T07:04:22"/>
    <d v="2014-02-03T13:04:00"/>
    <x v="3"/>
    <x v="1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x v="346"/>
    <x v="0"/>
    <x v="4"/>
    <d v="2014-02-03T18:02:19"/>
    <d v="2014-03-03T16:02:19"/>
    <x v="3"/>
    <x v="2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x v="347"/>
    <x v="0"/>
    <x v="4"/>
    <d v="2011-04-04T19:53:57"/>
    <d v="2011-05-06T19:59:00"/>
    <x v="6"/>
    <x v="6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x v="348"/>
    <x v="0"/>
    <x v="4"/>
    <d v="2011-09-20T12:54:10"/>
    <d v="2011-11-17T11:54:10"/>
    <x v="6"/>
    <x v="8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x v="349"/>
    <x v="0"/>
    <x v="4"/>
    <d v="2013-09-26T09:39:50"/>
    <d v="2013-11-03T08:39:50"/>
    <x v="4"/>
    <x v="8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x v="350"/>
    <x v="0"/>
    <x v="4"/>
    <d v="2016-06-22T12:42:24"/>
    <d v="2016-07-20T10:42:24"/>
    <x v="2"/>
    <x v="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x v="351"/>
    <x v="0"/>
    <x v="4"/>
    <d v="2015-04-19T15:33:17"/>
    <d v="2015-06-16T13:33:17"/>
    <x v="0"/>
    <x v="6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x v="352"/>
    <x v="0"/>
    <x v="4"/>
    <d v="2013-11-19T20:13:24"/>
    <d v="2013-12-19T19:00:00"/>
    <x v="4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x v="353"/>
    <x v="0"/>
    <x v="4"/>
    <d v="2012-07-09T09:49:38"/>
    <d v="2012-07-23T07:49:38"/>
    <x v="5"/>
    <x v="3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x v="354"/>
    <x v="0"/>
    <x v="4"/>
    <d v="2012-06-19T13:03:31"/>
    <d v="2012-07-17T11:03:31"/>
    <x v="5"/>
    <x v="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x v="355"/>
    <x v="0"/>
    <x v="4"/>
    <d v="2013-09-11T17:31:05"/>
    <d v="2013-10-09T15:31:05"/>
    <x v="4"/>
    <x v="8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x v="356"/>
    <x v="0"/>
    <x v="4"/>
    <d v="2014-09-22T12:26:42"/>
    <d v="2014-10-15T02:00:00"/>
    <x v="3"/>
    <x v="8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x v="357"/>
    <x v="0"/>
    <x v="4"/>
    <d v="2014-01-09T01:30:31"/>
    <d v="2014-02-05T23:30:31"/>
    <x v="3"/>
    <x v="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x v="358"/>
    <x v="0"/>
    <x v="4"/>
    <d v="2013-03-27T15:17:40"/>
    <d v="2013-04-05T18:33:00"/>
    <x v="4"/>
    <x v="7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x v="359"/>
    <x v="0"/>
    <x v="4"/>
    <d v="2015-06-22T22:46:37"/>
    <d v="2015-07-20T20:46:37"/>
    <x v="0"/>
    <x v="0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x v="360"/>
    <x v="0"/>
    <x v="4"/>
    <d v="2013-04-30T12:13:07"/>
    <d v="2013-06-27T10:13:07"/>
    <x v="4"/>
    <x v="6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x v="361"/>
    <x v="0"/>
    <x v="5"/>
    <d v="2014-02-11T21:40:31"/>
    <d v="2014-03-11T18:40:31"/>
    <x v="3"/>
    <x v="2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x v="362"/>
    <x v="0"/>
    <x v="5"/>
    <d v="2015-06-22T03:47:36"/>
    <d v="2015-08-19T01:47:36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x v="363"/>
    <x v="0"/>
    <x v="5"/>
    <d v="2014-08-11T22:14:57"/>
    <d v="2014-09-08T20:14:57"/>
    <x v="3"/>
    <x v="10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x v="364"/>
    <x v="0"/>
    <x v="5"/>
    <d v="2013-05-06T14:13:50"/>
    <d v="2013-06-03T12:13:50"/>
    <x v="4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x v="365"/>
    <x v="0"/>
    <x v="5"/>
    <d v="2012-01-26T01:01:39"/>
    <d v="2012-03-23T22:01:39"/>
    <x v="5"/>
    <x v="1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x v="366"/>
    <x v="0"/>
    <x v="5"/>
    <d v="2015-09-28T12:40:04"/>
    <d v="2015-11-25T11:40:04"/>
    <x v="0"/>
    <x v="8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x v="367"/>
    <x v="0"/>
    <x v="5"/>
    <d v="2016-01-31T09:05:14"/>
    <d v="2016-02-28T07:05:14"/>
    <x v="2"/>
    <x v="1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x v="121"/>
    <x v="0"/>
    <x v="5"/>
    <d v="2015-10-08T13:49:00"/>
    <d v="2015-10-20T08:59:00"/>
    <x v="0"/>
    <x v="9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x v="368"/>
    <x v="0"/>
    <x v="5"/>
    <d v="2014-05-19T10:24:05"/>
    <d v="2014-06-14T12:00:00"/>
    <x v="3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x v="121"/>
    <x v="0"/>
    <x v="5"/>
    <d v="2009-09-14T13:38:02"/>
    <d v="2009-11-24T18:59:00"/>
    <x v="8"/>
    <x v="8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x v="369"/>
    <x v="0"/>
    <x v="5"/>
    <d v="2013-08-26T18:34:27"/>
    <d v="2013-09-08T16:34:27"/>
    <x v="4"/>
    <x v="10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x v="370"/>
    <x v="0"/>
    <x v="5"/>
    <d v="2016-06-05T12:54:43"/>
    <d v="2016-07-03T10:54:43"/>
    <x v="2"/>
    <x v="0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x v="371"/>
    <x v="0"/>
    <x v="5"/>
    <d v="2015-08-22T09:26:21"/>
    <d v="2015-10-19T07:26:21"/>
    <x v="0"/>
    <x v="1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x v="121"/>
    <x v="0"/>
    <x v="5"/>
    <d v="2015-08-12T07:07:02"/>
    <d v="2015-10-09T05:07:02"/>
    <x v="0"/>
    <x v="1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x v="372"/>
    <x v="0"/>
    <x v="5"/>
    <d v="2013-10-29T12:01:42"/>
    <d v="2013-11-29T11:01:42"/>
    <x v="4"/>
    <x v="9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x v="120"/>
    <x v="0"/>
    <x v="5"/>
    <d v="2013-08-14T09:56:20"/>
    <d v="2013-09-11T07:56:20"/>
    <x v="4"/>
    <x v="1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x v="121"/>
    <x v="0"/>
    <x v="5"/>
    <d v="2013-07-01T00:41:53"/>
    <d v="2013-07-28T22:41:53"/>
    <x v="4"/>
    <x v="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x v="121"/>
    <x v="0"/>
    <x v="5"/>
    <d v="2016-08-08T23:38:46"/>
    <d v="2016-10-05T21:38:46"/>
    <x v="2"/>
    <x v="10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x v="373"/>
    <x v="0"/>
    <x v="5"/>
    <d v="2015-10-18T22:15:58"/>
    <d v="2015-11-15T21:15:58"/>
    <x v="0"/>
    <x v="9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x v="121"/>
    <x v="0"/>
    <x v="5"/>
    <d v="2014-10-07T10:16:58"/>
    <d v="2014-10-15T08:16:58"/>
    <x v="3"/>
    <x v="9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x v="144"/>
    <x v="0"/>
    <x v="5"/>
    <d v="2016-02-23T15:39:13"/>
    <d v="2016-03-22T12:39:13"/>
    <x v="2"/>
    <x v="2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x v="121"/>
    <x v="0"/>
    <x v="5"/>
    <d v="2013-10-03T11:03:16"/>
    <d v="2013-10-31T09:03:16"/>
    <x v="4"/>
    <x v="9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x v="374"/>
    <x v="0"/>
    <x v="5"/>
    <d v="2015-01-20T13:19:43"/>
    <d v="2015-02-17T11:19:43"/>
    <x v="0"/>
    <x v="1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x v="144"/>
    <x v="0"/>
    <x v="5"/>
    <d v="2014-01-10T16:21:41"/>
    <d v="2014-02-07T14:21:41"/>
    <x v="3"/>
    <x v="1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x v="73"/>
    <x v="0"/>
    <x v="5"/>
    <d v="2011-12-17T13:46:01"/>
    <d v="2012-02-13T11:46:01"/>
    <x v="5"/>
    <x v="1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x v="120"/>
    <x v="0"/>
    <x v="5"/>
    <d v="2015-05-06T00:02:55"/>
    <d v="2015-05-18T22:02:55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x v="375"/>
    <x v="0"/>
    <x v="5"/>
    <d v="2015-02-01T18:00:20"/>
    <d v="2015-03-01T16:00:20"/>
    <x v="0"/>
    <x v="2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x v="144"/>
    <x v="0"/>
    <x v="5"/>
    <d v="2013-02-26T05:19:23"/>
    <d v="2013-03-21T02:19:23"/>
    <x v="4"/>
    <x v="2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x v="376"/>
    <x v="0"/>
    <x v="5"/>
    <d v="2014-04-24T10:11:35"/>
    <d v="2014-05-12T08:11:35"/>
    <x v="3"/>
    <x v="6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x v="377"/>
    <x v="0"/>
    <x v="5"/>
    <d v="2013-09-17T05:38:05"/>
    <d v="2013-10-15T03:38:05"/>
    <x v="4"/>
    <x v="8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x v="378"/>
    <x v="0"/>
    <x v="5"/>
    <d v="2014-01-15T14:43:20"/>
    <d v="2014-02-12T12:43:20"/>
    <x v="3"/>
    <x v="1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x v="121"/>
    <x v="0"/>
    <x v="5"/>
    <d v="2013-12-26T09:09:51"/>
    <d v="2014-01-23T07:09:51"/>
    <x v="3"/>
    <x v="11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x v="379"/>
    <x v="0"/>
    <x v="5"/>
    <d v="2015-04-13T08:53:35"/>
    <d v="2015-05-11T06:53:35"/>
    <x v="0"/>
    <x v="6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x v="31"/>
    <x v="0"/>
    <x v="5"/>
    <d v="2015-02-03T11:47:59"/>
    <d v="2015-02-17T09:47:59"/>
    <x v="0"/>
    <x v="2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x v="380"/>
    <x v="0"/>
    <x v="5"/>
    <d v="2014-10-26T09:12:51"/>
    <d v="2014-11-24T03:14:00"/>
    <x v="3"/>
    <x v="9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x v="381"/>
    <x v="0"/>
    <x v="5"/>
    <d v="2012-03-02T16:03:42"/>
    <d v="2012-04-14T14:31:00"/>
    <x v="5"/>
    <x v="7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x v="382"/>
    <x v="0"/>
    <x v="5"/>
    <d v="2013-09-30T08:40:01"/>
    <d v="2013-10-19T17:59:00"/>
    <x v="4"/>
    <x v="8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x v="121"/>
    <x v="0"/>
    <x v="5"/>
    <d v="2014-07-17T10:25:12"/>
    <d v="2014-08-14T08:25:12"/>
    <x v="3"/>
    <x v="3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x v="383"/>
    <x v="0"/>
    <x v="5"/>
    <d v="2013-04-14T08:47:40"/>
    <d v="2013-05-12T06:47:40"/>
    <x v="4"/>
    <x v="6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x v="384"/>
    <x v="0"/>
    <x v="5"/>
    <d v="2011-09-14T07:22:07"/>
    <d v="2011-11-11T06:22:07"/>
    <x v="6"/>
    <x v="8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x v="385"/>
    <x v="0"/>
    <x v="5"/>
    <d v="2014-04-30T05:01:15"/>
    <d v="2014-05-29T18:00:00"/>
    <x v="3"/>
    <x v="6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x v="121"/>
    <x v="0"/>
    <x v="5"/>
    <d v="2013-05-13T12:19:27"/>
    <d v="2013-05-31T10:19:27"/>
    <x v="4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x v="121"/>
    <x v="0"/>
    <x v="5"/>
    <d v="2011-06-10T19:02:21"/>
    <d v="2011-08-07T17:02:21"/>
    <x v="6"/>
    <x v="0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x v="386"/>
    <x v="0"/>
    <x v="5"/>
    <d v="2011-07-26T09:02:33"/>
    <d v="2011-09-22T07:02:33"/>
    <x v="6"/>
    <x v="3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x v="120"/>
    <x v="0"/>
    <x v="5"/>
    <d v="2016-04-28T12:22:15"/>
    <d v="2016-05-16T10:22:15"/>
    <x v="2"/>
    <x v="6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x v="387"/>
    <x v="0"/>
    <x v="5"/>
    <d v="2014-06-10T18:52:54"/>
    <d v="2014-06-24T16:52:54"/>
    <x v="3"/>
    <x v="0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x v="388"/>
    <x v="0"/>
    <x v="5"/>
    <d v="2012-08-08T14:37:44"/>
    <d v="2012-09-05T12:37:44"/>
    <x v="5"/>
    <x v="1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x v="389"/>
    <x v="0"/>
    <x v="5"/>
    <d v="2012-08-14T08:18:54"/>
    <d v="2012-09-26T06:18:54"/>
    <x v="5"/>
    <x v="10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x v="121"/>
    <x v="0"/>
    <x v="5"/>
    <d v="2012-05-11T20:01:23"/>
    <d v="2012-07-08T17:51:05"/>
    <x v="5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x v="121"/>
    <x v="0"/>
    <x v="5"/>
    <d v="2014-07-07T15:45:24"/>
    <d v="2014-09-03T13:45:24"/>
    <x v="3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x v="157"/>
    <x v="0"/>
    <x v="5"/>
    <d v="2013-11-26T20:01:29"/>
    <d v="2014-01-13T18:00:00"/>
    <x v="3"/>
    <x v="4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x v="390"/>
    <x v="0"/>
    <x v="5"/>
    <d v="2014-03-05T09:19:39"/>
    <d v="2014-04-17T06:19:39"/>
    <x v="3"/>
    <x v="7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x v="391"/>
    <x v="0"/>
    <x v="5"/>
    <d v="2014-07-24T14:08:38"/>
    <d v="2014-08-21T12:08:38"/>
    <x v="3"/>
    <x v="3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x v="392"/>
    <x v="0"/>
    <x v="5"/>
    <d v="2014-08-18T08:45:19"/>
    <d v="2014-09-15T06:45:19"/>
    <x v="3"/>
    <x v="10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x v="120"/>
    <x v="0"/>
    <x v="5"/>
    <d v="2017-01-17T23:53:49"/>
    <d v="2017-02-14T21:53:49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x v="121"/>
    <x v="0"/>
    <x v="5"/>
    <d v="2015-04-05T18:04:03"/>
    <d v="2015-05-03T16:04:03"/>
    <x v="0"/>
    <x v="6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x v="393"/>
    <x v="0"/>
    <x v="5"/>
    <d v="2014-04-28T15:24:01"/>
    <d v="2014-05-31T17:59:00"/>
    <x v="3"/>
    <x v="6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x v="121"/>
    <x v="0"/>
    <x v="5"/>
    <d v="2012-03-19T12:02:14"/>
    <d v="2012-05-16T10:02:14"/>
    <x v="5"/>
    <x v="7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x v="121"/>
    <x v="0"/>
    <x v="5"/>
    <d v="2015-03-02T13:51:49"/>
    <d v="2015-03-30T10:51:49"/>
    <x v="0"/>
    <x v="7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x v="394"/>
    <x v="0"/>
    <x v="5"/>
    <d v="2014-09-22T01:47:15"/>
    <d v="2014-11-19T00:47:15"/>
    <x v="3"/>
    <x v="8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x v="395"/>
    <x v="0"/>
    <x v="5"/>
    <d v="2013-07-10T04:00:15"/>
    <d v="2013-08-07T02:00:15"/>
    <x v="4"/>
    <x v="3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x v="396"/>
    <x v="0"/>
    <x v="5"/>
    <d v="2012-09-10T08:08:09"/>
    <d v="2012-10-08T06:08:09"/>
    <x v="5"/>
    <x v="8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x v="119"/>
    <x v="0"/>
    <x v="5"/>
    <d v="2016-03-18T13:31:30"/>
    <d v="2016-04-12T04:34:00"/>
    <x v="2"/>
    <x v="7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x v="397"/>
    <x v="0"/>
    <x v="5"/>
    <d v="2012-11-29T20:44:32"/>
    <d v="2013-01-26T18:44:32"/>
    <x v="4"/>
    <x v="4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x v="398"/>
    <x v="0"/>
    <x v="5"/>
    <d v="2015-09-25T14:32:52"/>
    <d v="2015-11-03T13:32:52"/>
    <x v="0"/>
    <x v="8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x v="399"/>
    <x v="0"/>
    <x v="5"/>
    <d v="2013-04-17T04:08:19"/>
    <d v="2013-05-15T02:08:19"/>
    <x v="4"/>
    <x v="6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x v="73"/>
    <x v="0"/>
    <x v="5"/>
    <d v="2014-05-02T14:37:19"/>
    <d v="2014-05-30T12:37:19"/>
    <x v="3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x v="121"/>
    <x v="0"/>
    <x v="5"/>
    <d v="2016-10-26T06:16:34"/>
    <d v="2016-12-23T05:16:34"/>
    <x v="2"/>
    <x v="9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x v="121"/>
    <x v="0"/>
    <x v="5"/>
    <d v="2016-12-09T17:18:20"/>
    <d v="2017-01-06T15:18:20"/>
    <x v="1"/>
    <x v="11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x v="400"/>
    <x v="0"/>
    <x v="5"/>
    <d v="2011-12-05T03:33:36"/>
    <d v="2012-01-03T01:33:00"/>
    <x v="5"/>
    <x v="11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x v="121"/>
    <x v="0"/>
    <x v="5"/>
    <d v="2012-07-23T15:14:45"/>
    <d v="2012-08-20T13:14:45"/>
    <x v="5"/>
    <x v="3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x v="121"/>
    <x v="0"/>
    <x v="5"/>
    <d v="2015-12-28T15:34:59"/>
    <d v="2016-01-25T13:34:59"/>
    <x v="2"/>
    <x v="11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x v="121"/>
    <x v="0"/>
    <x v="5"/>
    <d v="2016-08-13T16:50:30"/>
    <d v="2016-10-10T14:50:30"/>
    <x v="2"/>
    <x v="1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x v="121"/>
    <x v="0"/>
    <x v="5"/>
    <d v="2015-04-20T09:25:38"/>
    <d v="2015-05-18T07:25:38"/>
    <x v="0"/>
    <x v="6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x v="401"/>
    <x v="0"/>
    <x v="5"/>
    <d v="2014-06-09T11:56:05"/>
    <d v="2014-06-30T17:00:00"/>
    <x v="3"/>
    <x v="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x v="121"/>
    <x v="0"/>
    <x v="5"/>
    <d v="2015-06-16T11:51:45"/>
    <d v="2015-07-14T09:51:45"/>
    <x v="0"/>
    <x v="0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x v="120"/>
    <x v="0"/>
    <x v="5"/>
    <d v="2013-12-12T14:21:14"/>
    <d v="2014-02-08T12:21:14"/>
    <x v="3"/>
    <x v="11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x v="119"/>
    <x v="0"/>
    <x v="5"/>
    <d v="2014-11-01T16:54:25"/>
    <d v="2014-12-22T19:00:00"/>
    <x v="3"/>
    <x v="4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x v="402"/>
    <x v="0"/>
    <x v="5"/>
    <d v="2011-11-11T10:17:29"/>
    <d v="2011-12-21T08:17:29"/>
    <x v="6"/>
    <x v="4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x v="403"/>
    <x v="0"/>
    <x v="5"/>
    <d v="2009-08-18T13:29:28"/>
    <d v="2009-10-10T10:59:00"/>
    <x v="8"/>
    <x v="1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x v="404"/>
    <x v="0"/>
    <x v="5"/>
    <d v="2010-03-10T13:15:51"/>
    <d v="2010-05-06T12:16:00"/>
    <x v="7"/>
    <x v="7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x v="121"/>
    <x v="0"/>
    <x v="5"/>
    <d v="2011-06-08T21:37:31"/>
    <d v="2011-07-06T19:37:31"/>
    <x v="6"/>
    <x v="0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x v="405"/>
    <x v="0"/>
    <x v="5"/>
    <d v="2012-02-17T05:17:05"/>
    <d v="2012-03-16T02:17:05"/>
    <x v="5"/>
    <x v="2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x v="406"/>
    <x v="0"/>
    <x v="5"/>
    <d v="2014-12-18T04:38:23"/>
    <d v="2015-01-15T02:38:23"/>
    <x v="0"/>
    <x v="11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x v="407"/>
    <x v="0"/>
    <x v="5"/>
    <d v="2012-02-10T15:36:27"/>
    <d v="2012-04-08T12:36:27"/>
    <x v="5"/>
    <x v="2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x v="408"/>
    <x v="0"/>
    <x v="5"/>
    <d v="2015-11-09T18:21:26"/>
    <d v="2015-12-22T16:21:26"/>
    <x v="0"/>
    <x v="4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x v="409"/>
    <x v="0"/>
    <x v="5"/>
    <d v="2013-07-11T05:15:20"/>
    <d v="2013-08-08T03:15:20"/>
    <x v="4"/>
    <x v="3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x v="410"/>
    <x v="0"/>
    <x v="5"/>
    <d v="2012-09-04T15:00:57"/>
    <d v="2012-10-17T13:00:57"/>
    <x v="5"/>
    <x v="8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x v="44"/>
    <x v="0"/>
    <x v="5"/>
    <d v="2012-03-26T16:35:01"/>
    <d v="2012-05-23T04:14:00"/>
    <x v="5"/>
    <x v="7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x v="119"/>
    <x v="0"/>
    <x v="5"/>
    <d v="2015-05-29T07:09:30"/>
    <d v="2015-06-26T05:09:3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x v="121"/>
    <x v="0"/>
    <x v="5"/>
    <d v="2016-01-30T20:13:59"/>
    <d v="2016-02-27T18:13:59"/>
    <x v="2"/>
    <x v="1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x v="180"/>
    <x v="0"/>
    <x v="5"/>
    <d v="2013-03-06T23:16:22"/>
    <d v="2013-04-03T20:16:22"/>
    <x v="4"/>
    <x v="7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x v="148"/>
    <x v="0"/>
    <x v="5"/>
    <d v="2016-10-06T09:48:47"/>
    <d v="2016-11-18T08:48:47"/>
    <x v="2"/>
    <x v="9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x v="411"/>
    <x v="0"/>
    <x v="5"/>
    <d v="2016-07-01T07:41:45"/>
    <d v="2016-08-12T21:00:00"/>
    <x v="2"/>
    <x v="3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x v="412"/>
    <x v="0"/>
    <x v="5"/>
    <d v="2014-07-10T06:44:07"/>
    <d v="2014-08-07T04:44:07"/>
    <x v="3"/>
    <x v="3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x v="413"/>
    <x v="0"/>
    <x v="5"/>
    <d v="2015-11-19T03:46:41"/>
    <d v="2015-12-27T01:46:41"/>
    <x v="0"/>
    <x v="4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x v="121"/>
    <x v="0"/>
    <x v="5"/>
    <d v="2015-03-28T10:41:20"/>
    <d v="2015-05-25T08:41:20"/>
    <x v="0"/>
    <x v="7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x v="414"/>
    <x v="0"/>
    <x v="5"/>
    <d v="2017-01-03T06:46:01"/>
    <d v="2017-01-31T04:46:01"/>
    <x v="1"/>
    <x v="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x v="121"/>
    <x v="0"/>
    <x v="5"/>
    <d v="2015-08-07T06:47:04"/>
    <d v="2015-09-04T04:46:00"/>
    <x v="0"/>
    <x v="1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x v="415"/>
    <x v="0"/>
    <x v="5"/>
    <d v="2012-11-05T01:23:41"/>
    <d v="2012-12-02T23:23:41"/>
    <x v="5"/>
    <x v="4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x v="416"/>
    <x v="1"/>
    <x v="6"/>
    <d v="2015-11-10T08:51:01"/>
    <d v="2015-12-08T06:51:01"/>
    <x v="0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x v="417"/>
    <x v="1"/>
    <x v="6"/>
    <d v="2016-10-02T18:13:39"/>
    <d v="2016-10-29T18:59:00"/>
    <x v="2"/>
    <x v="9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x v="418"/>
    <x v="1"/>
    <x v="6"/>
    <d v="2016-02-29T16:58:45"/>
    <d v="2016-03-18T13:58:45"/>
    <x v="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x v="419"/>
    <x v="1"/>
    <x v="6"/>
    <d v="2015-08-21T19:11:16"/>
    <d v="2015-09-18T17:11:16"/>
    <x v="0"/>
    <x v="10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x v="420"/>
    <x v="1"/>
    <x v="6"/>
    <d v="2016-05-02T09:12:49"/>
    <d v="2016-05-30T07:12:49"/>
    <x v="2"/>
    <x v="5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x v="421"/>
    <x v="1"/>
    <x v="6"/>
    <d v="2014-07-30T01:37:21"/>
    <d v="2014-09-10T23:37:21"/>
    <x v="3"/>
    <x v="3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x v="422"/>
    <x v="1"/>
    <x v="6"/>
    <d v="2015-07-07T06:12:24"/>
    <d v="2015-08-05T07:00:00"/>
    <x v="0"/>
    <x v="3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x v="423"/>
    <x v="1"/>
    <x v="6"/>
    <d v="2017-01-17T20:56:06"/>
    <d v="2017-02-15T06:05:00"/>
    <x v="1"/>
    <x v="1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x v="424"/>
    <x v="1"/>
    <x v="6"/>
    <d v="2015-05-31T14:05:07"/>
    <d v="2015-06-19T11:20:00"/>
    <x v="0"/>
    <x v="5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x v="425"/>
    <x v="1"/>
    <x v="6"/>
    <d v="2016-12-20T16:44:54"/>
    <d v="2017-01-08T19:00:00"/>
    <x v="1"/>
    <x v="11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x v="426"/>
    <x v="1"/>
    <x v="6"/>
    <d v="2015-06-02T06:11:08"/>
    <d v="2015-06-21T16:00:00"/>
    <x v="0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x v="427"/>
    <x v="1"/>
    <x v="6"/>
    <d v="2016-11-01T17:33:49"/>
    <d v="2016-12-14T20:59:00"/>
    <x v="2"/>
    <x v="4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x v="428"/>
    <x v="1"/>
    <x v="6"/>
    <d v="2016-04-12T16:10:08"/>
    <d v="2016-05-10T14:10:08"/>
    <x v="2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x v="429"/>
    <x v="1"/>
    <x v="6"/>
    <d v="2016-04-22T02:26:05"/>
    <d v="2016-05-14T00:26:05"/>
    <x v="2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x v="430"/>
    <x v="1"/>
    <x v="6"/>
    <d v="2015-09-23T11:27:50"/>
    <d v="2015-10-30T13:00:00"/>
    <x v="0"/>
    <x v="8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x v="431"/>
    <x v="1"/>
    <x v="6"/>
    <d v="2016-12-07T05:05:05"/>
    <d v="2017-01-04T03:05:05"/>
    <x v="1"/>
    <x v="11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x v="432"/>
    <x v="1"/>
    <x v="6"/>
    <d v="2015-06-24T00:16:47"/>
    <d v="2015-08-01T08:00:00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x v="433"/>
    <x v="1"/>
    <x v="6"/>
    <d v="2015-10-05T10:26:31"/>
    <d v="2015-11-02T09:26:31"/>
    <x v="0"/>
    <x v="9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x v="434"/>
    <x v="1"/>
    <x v="6"/>
    <d v="2016-04-13T11:04:23"/>
    <d v="2016-05-11T09:04:23"/>
    <x v="2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x v="435"/>
    <x v="1"/>
    <x v="6"/>
    <d v="2016-06-13T17:11:47"/>
    <d v="2016-07-02T15:11:47"/>
    <x v="2"/>
    <x v="0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x v="120"/>
    <x v="2"/>
    <x v="7"/>
    <d v="2015-01-05T11:36:46"/>
    <d v="2015-02-02T09:36:46"/>
    <x v="0"/>
    <x v="1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x v="384"/>
    <x v="2"/>
    <x v="7"/>
    <d v="2015-09-28T17:07:14"/>
    <d v="2015-10-26T15:07:14"/>
    <x v="0"/>
    <x v="8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x v="120"/>
    <x v="2"/>
    <x v="7"/>
    <d v="2016-03-04T09:41:56"/>
    <d v="2016-05-01T06:41:56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x v="436"/>
    <x v="2"/>
    <x v="7"/>
    <d v="2014-10-01T18:12:42"/>
    <d v="2014-10-29T16:12:42"/>
    <x v="3"/>
    <x v="9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x v="366"/>
    <x v="2"/>
    <x v="7"/>
    <d v="2016-06-04T07:46:00"/>
    <d v="2016-07-02T05:46:00"/>
    <x v="2"/>
    <x v="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x v="437"/>
    <x v="2"/>
    <x v="7"/>
    <d v="2015-10-06T06:13:09"/>
    <d v="2015-11-13T05:13:09"/>
    <x v="0"/>
    <x v="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x v="438"/>
    <x v="2"/>
    <x v="7"/>
    <d v="2015-09-02T08:01:55"/>
    <d v="2015-10-15T06:01:55"/>
    <x v="0"/>
    <x v="8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x v="121"/>
    <x v="2"/>
    <x v="7"/>
    <d v="2016-01-11T08:42:44"/>
    <d v="2016-02-08T06:42:44"/>
    <x v="2"/>
    <x v="1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x v="377"/>
    <x v="2"/>
    <x v="7"/>
    <d v="2015-09-29T13:40:48"/>
    <d v="2015-10-27T11:40:48"/>
    <x v="0"/>
    <x v="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x v="439"/>
    <x v="2"/>
    <x v="7"/>
    <d v="2015-06-08T07:17:02"/>
    <d v="2015-07-06T05:17:02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x v="440"/>
    <x v="2"/>
    <x v="7"/>
    <d v="2017-01-18T08:17:25"/>
    <d v="2017-01-28T19:00:00"/>
    <x v="1"/>
    <x v="1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x v="441"/>
    <x v="2"/>
    <x v="7"/>
    <d v="2015-06-17T22:37:04"/>
    <d v="2015-07-30T07:53:00"/>
    <x v="0"/>
    <x v="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x v="121"/>
    <x v="2"/>
    <x v="7"/>
    <d v="2015-11-10T06:48:16"/>
    <d v="2016-01-07T04:48:16"/>
    <x v="2"/>
    <x v="4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x v="442"/>
    <x v="2"/>
    <x v="7"/>
    <d v="2014-10-15T09:16:31"/>
    <d v="2014-11-12T08:16:31"/>
    <x v="3"/>
    <x v="9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x v="443"/>
    <x v="2"/>
    <x v="7"/>
    <d v="2014-09-19T08:26:12"/>
    <d v="2014-10-17T06:26:12"/>
    <x v="3"/>
    <x v="8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x v="121"/>
    <x v="2"/>
    <x v="7"/>
    <d v="2016-05-13T00:29:03"/>
    <d v="2016-06-09T22:29:03"/>
    <x v="2"/>
    <x v="5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x v="444"/>
    <x v="2"/>
    <x v="7"/>
    <d v="2015-12-07T12:38:37"/>
    <d v="2016-01-04T10:38:37"/>
    <x v="2"/>
    <x v="11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x v="445"/>
    <x v="2"/>
    <x v="7"/>
    <d v="2016-11-02T14:36:43"/>
    <d v="2016-11-30T13:36:43"/>
    <x v="2"/>
    <x v="4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x v="121"/>
    <x v="2"/>
    <x v="7"/>
    <d v="2015-02-22T13:11:45"/>
    <d v="2015-03-22T10:11:45"/>
    <x v="0"/>
    <x v="2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x v="73"/>
    <x v="2"/>
    <x v="7"/>
    <d v="2015-11-12T22:47:40"/>
    <d v="2015-12-10T20:47:40"/>
    <x v="0"/>
    <x v="4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x v="143"/>
    <x v="2"/>
    <x v="7"/>
    <d v="2014-11-17T10:30:45"/>
    <d v="2014-12-15T08:30:45"/>
    <x v="3"/>
    <x v="4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x v="446"/>
    <x v="2"/>
    <x v="7"/>
    <d v="2015-09-21T07:48:33"/>
    <d v="2015-10-24T05:48:33"/>
    <x v="0"/>
    <x v="8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x v="121"/>
    <x v="2"/>
    <x v="7"/>
    <d v="2016-11-18T01:20:15"/>
    <d v="2016-12-15T23:20:15"/>
    <x v="2"/>
    <x v="4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x v="447"/>
    <x v="2"/>
    <x v="7"/>
    <d v="2015-01-17T17:40:47"/>
    <d v="2015-02-14T15:40:47"/>
    <x v="0"/>
    <x v="1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x v="120"/>
    <x v="2"/>
    <x v="7"/>
    <d v="2016-02-11T14:37:55"/>
    <d v="2016-03-10T12:37:55"/>
    <x v="2"/>
    <x v="2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x v="121"/>
    <x v="2"/>
    <x v="7"/>
    <d v="2015-06-10T10:50:49"/>
    <d v="2015-07-08T08:50:49"/>
    <x v="0"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x v="120"/>
    <x v="2"/>
    <x v="7"/>
    <d v="2016-06-14T08:25:33"/>
    <d v="2016-07-12T06:25:33"/>
    <x v="2"/>
    <x v="0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x v="121"/>
    <x v="2"/>
    <x v="7"/>
    <d v="2014-12-02T12:13:14"/>
    <d v="2014-12-30T10:13:14"/>
    <x v="3"/>
    <x v="11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x v="448"/>
    <x v="2"/>
    <x v="7"/>
    <d v="2015-12-10T14:07:03"/>
    <d v="2016-01-14T01:00:00"/>
    <x v="2"/>
    <x v="11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x v="135"/>
    <x v="2"/>
    <x v="7"/>
    <d v="2015-12-02T12:20:12"/>
    <d v="2015-12-30T10:20:12"/>
    <x v="0"/>
    <x v="11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x v="449"/>
    <x v="2"/>
    <x v="7"/>
    <d v="2016-01-19T11:09:29"/>
    <d v="2016-02-16T09:09:29"/>
    <x v="2"/>
    <x v="1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x v="450"/>
    <x v="2"/>
    <x v="7"/>
    <d v="2015-07-07T11:35:23"/>
    <d v="2015-07-24T17:59:00"/>
    <x v="0"/>
    <x v="3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x v="121"/>
    <x v="2"/>
    <x v="7"/>
    <d v="2015-10-05T09:11:28"/>
    <d v="2015-11-02T08:11:28"/>
    <x v="0"/>
    <x v="9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x v="451"/>
    <x v="2"/>
    <x v="7"/>
    <d v="2014-11-19T17:12:11"/>
    <d v="2015-01-15T15:12:00"/>
    <x v="0"/>
    <x v="4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x v="135"/>
    <x v="2"/>
    <x v="7"/>
    <d v="2016-09-19T02:38:27"/>
    <d v="2016-10-17T00:38:27"/>
    <x v="2"/>
    <x v="8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x v="452"/>
    <x v="2"/>
    <x v="7"/>
    <d v="2015-05-14T08:37:23"/>
    <d v="2015-06-11T06:37:23"/>
    <x v="0"/>
    <x v="5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x v="120"/>
    <x v="2"/>
    <x v="7"/>
    <d v="2015-01-27T03:19:12"/>
    <d v="2015-03-26T00:19:12"/>
    <x v="0"/>
    <x v="1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x v="119"/>
    <x v="2"/>
    <x v="7"/>
    <d v="2016-03-21T06:08:22"/>
    <d v="2016-05-18T04:08:22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x v="453"/>
    <x v="2"/>
    <x v="7"/>
    <d v="2015-08-14T05:53:13"/>
    <d v="2015-09-05T03:53:13"/>
    <x v="0"/>
    <x v="10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x v="436"/>
    <x v="2"/>
    <x v="7"/>
    <d v="2014-11-25T12:27:03"/>
    <d v="2014-12-23T10:27:03"/>
    <x v="3"/>
    <x v="4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x v="120"/>
    <x v="2"/>
    <x v="7"/>
    <d v="2016-08-23T13:47:47"/>
    <d v="2016-09-20T11:47:47"/>
    <x v="2"/>
    <x v="10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x v="121"/>
    <x v="2"/>
    <x v="7"/>
    <d v="2015-07-02T16:18:24"/>
    <d v="2015-07-30T14:18:24"/>
    <x v="0"/>
    <x v="3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x v="121"/>
    <x v="2"/>
    <x v="7"/>
    <d v="2015-02-20T09:45:19"/>
    <d v="2015-03-13T08:00:00"/>
    <x v="0"/>
    <x v="2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x v="120"/>
    <x v="2"/>
    <x v="7"/>
    <d v="2015-02-17T14:31:27"/>
    <d v="2015-03-17T11:31:27"/>
    <x v="0"/>
    <x v="2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x v="144"/>
    <x v="2"/>
    <x v="7"/>
    <d v="2015-02-14T09:11:56"/>
    <d v="2015-03-14T06:11:56"/>
    <x v="0"/>
    <x v="2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x v="121"/>
    <x v="2"/>
    <x v="7"/>
    <d v="2015-10-06T01:22:57"/>
    <d v="2015-11-28T14:00:00"/>
    <x v="0"/>
    <x v="9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x v="454"/>
    <x v="2"/>
    <x v="7"/>
    <d v="2015-01-16T12:30:07"/>
    <d v="2015-02-13T10:30:07"/>
    <x v="0"/>
    <x v="1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x v="455"/>
    <x v="2"/>
    <x v="7"/>
    <d v="2015-03-17T10:10:33"/>
    <d v="2015-04-14T08:10:33"/>
    <x v="0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x v="456"/>
    <x v="2"/>
    <x v="7"/>
    <d v="2016-09-18T10:28:06"/>
    <d v="2016-11-15T09:28:06"/>
    <x v="2"/>
    <x v="8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x v="120"/>
    <x v="2"/>
    <x v="7"/>
    <d v="2015-06-23T06:44:59"/>
    <d v="2015-07-06T04:44:59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x v="457"/>
    <x v="2"/>
    <x v="7"/>
    <d v="2016-01-08T05:18:51"/>
    <d v="2016-02-06T03:01:00"/>
    <x v="2"/>
    <x v="1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x v="458"/>
    <x v="2"/>
    <x v="7"/>
    <d v="2015-06-22T05:02:10"/>
    <d v="2015-07-20T03:02:10"/>
    <x v="0"/>
    <x v="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x v="409"/>
    <x v="2"/>
    <x v="7"/>
    <d v="2014-11-02T21:34:20"/>
    <d v="2014-11-30T19:34:20"/>
    <x v="3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x v="459"/>
    <x v="2"/>
    <x v="7"/>
    <d v="2015-03-07T08:15:45"/>
    <d v="2015-04-04T05:15:45"/>
    <x v="0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x v="31"/>
    <x v="2"/>
    <x v="7"/>
    <d v="2016-03-17T10:43:26"/>
    <d v="2016-04-14T08:43:26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x v="460"/>
    <x v="2"/>
    <x v="7"/>
    <d v="2015-03-19T17:40:38"/>
    <d v="2015-05-01T15:40:38"/>
    <x v="0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x v="366"/>
    <x v="2"/>
    <x v="7"/>
    <d v="2016-10-03T13:31:32"/>
    <d v="2016-10-31T11:31:32"/>
    <x v="2"/>
    <x v="9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x v="119"/>
    <x v="2"/>
    <x v="7"/>
    <d v="2016-06-24T08:55:35"/>
    <d v="2016-07-29T06:00:00"/>
    <x v="2"/>
    <x v="0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x v="461"/>
    <x v="2"/>
    <x v="7"/>
    <d v="2014-11-04T16:03:01"/>
    <d v="2014-12-02T14:03:01"/>
    <x v="3"/>
    <x v="4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x v="462"/>
    <x v="2"/>
    <x v="7"/>
    <d v="2015-02-12T11:30:02"/>
    <d v="2015-03-06T05:16:00"/>
    <x v="0"/>
    <x v="2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x v="101"/>
    <x v="2"/>
    <x v="7"/>
    <d v="2015-03-10T11:09:22"/>
    <d v="2015-05-07T09:09:22"/>
    <x v="0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x v="463"/>
    <x v="2"/>
    <x v="7"/>
    <d v="2014-11-26T12:35:39"/>
    <d v="2014-12-24T10:35:39"/>
    <x v="3"/>
    <x v="4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x v="121"/>
    <x v="2"/>
    <x v="7"/>
    <d v="2015-05-19T11:03:35"/>
    <d v="2015-06-16T09:03:35"/>
    <x v="0"/>
    <x v="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x v="464"/>
    <x v="2"/>
    <x v="7"/>
    <d v="2014-07-15T07:20:23"/>
    <d v="2014-08-12T05:20:23"/>
    <x v="3"/>
    <x v="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x v="121"/>
    <x v="2"/>
    <x v="7"/>
    <d v="2014-07-28T16:50:56"/>
    <d v="2014-08-25T14:50:56"/>
    <x v="3"/>
    <x v="3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x v="465"/>
    <x v="2"/>
    <x v="7"/>
    <d v="2015-07-09T00:35:08"/>
    <d v="2015-08-20T22:35:08"/>
    <x v="0"/>
    <x v="3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x v="119"/>
    <x v="2"/>
    <x v="7"/>
    <d v="2015-04-08T07:36:49"/>
    <d v="2015-05-22T05:00:00"/>
    <x v="0"/>
    <x v="6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x v="121"/>
    <x v="2"/>
    <x v="7"/>
    <d v="2015-10-23T11:48:56"/>
    <d v="2015-11-20T10:48:56"/>
    <x v="0"/>
    <x v="9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x v="466"/>
    <x v="2"/>
    <x v="7"/>
    <d v="2015-05-16T14:06:20"/>
    <d v="2015-06-13T12:06:20"/>
    <x v="0"/>
    <x v="5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x v="144"/>
    <x v="2"/>
    <x v="7"/>
    <d v="2015-10-29T16:49:04"/>
    <d v="2015-11-26T15:49:04"/>
    <x v="0"/>
    <x v="9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x v="121"/>
    <x v="2"/>
    <x v="7"/>
    <d v="2015-03-23T11:56:26"/>
    <d v="2015-04-20T09:56:26"/>
    <x v="0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x v="121"/>
    <x v="2"/>
    <x v="7"/>
    <d v="2015-11-20T05:27:17"/>
    <d v="2016-01-17T03:27:17"/>
    <x v="2"/>
    <x v="4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x v="121"/>
    <x v="2"/>
    <x v="7"/>
    <d v="2016-08-02T16:45:46"/>
    <d v="2016-08-30T14:45:46"/>
    <x v="2"/>
    <x v="1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x v="467"/>
    <x v="2"/>
    <x v="7"/>
    <d v="2015-08-31T03:55:20"/>
    <d v="2015-09-28T18:59:00"/>
    <x v="0"/>
    <x v="1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x v="121"/>
    <x v="2"/>
    <x v="7"/>
    <d v="2016-05-24T17:29:00"/>
    <d v="2016-06-21T15:29:00"/>
    <x v="2"/>
    <x v="5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x v="121"/>
    <x v="2"/>
    <x v="7"/>
    <d v="2015-08-25T18:55:59"/>
    <d v="2015-09-22T16:55:59"/>
    <x v="0"/>
    <x v="1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x v="121"/>
    <x v="2"/>
    <x v="7"/>
    <d v="2017-01-26T01:01:47"/>
    <d v="2017-02-22T23:01:47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x v="135"/>
    <x v="2"/>
    <x v="7"/>
    <d v="2015-03-24T00:14:03"/>
    <d v="2015-05-05T22:14:03"/>
    <x v="0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x v="121"/>
    <x v="2"/>
    <x v="7"/>
    <d v="2015-11-09T11:26:43"/>
    <d v="2015-12-07T09:26:43"/>
    <x v="0"/>
    <x v="4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x v="120"/>
    <x v="2"/>
    <x v="7"/>
    <d v="2014-09-26T07:36:30"/>
    <d v="2014-11-23T06:36:30"/>
    <x v="3"/>
    <x v="8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x v="468"/>
    <x v="2"/>
    <x v="7"/>
    <d v="2014-07-11T09:12:18"/>
    <d v="2014-08-23T07:12:18"/>
    <x v="3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x v="469"/>
    <x v="2"/>
    <x v="7"/>
    <d v="2016-06-07T15:42:17"/>
    <d v="2016-07-05T13:42:17"/>
    <x v="2"/>
    <x v="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x v="470"/>
    <x v="2"/>
    <x v="7"/>
    <d v="2016-06-11T10:35:38"/>
    <d v="2016-06-29T08:35:38"/>
    <x v="2"/>
    <x v="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x v="121"/>
    <x v="2"/>
    <x v="7"/>
    <d v="2015-04-27T16:13:17"/>
    <d v="2015-05-25T14:13:17"/>
    <x v="0"/>
    <x v="6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x v="121"/>
    <x v="2"/>
    <x v="7"/>
    <d v="2015-04-14T15:44:01"/>
    <d v="2015-05-12T13:44:01"/>
    <x v="0"/>
    <x v="6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x v="121"/>
    <x v="2"/>
    <x v="7"/>
    <d v="2017-02-24T13:29:37"/>
    <d v="2017-03-24T10:29:37"/>
    <x v="1"/>
    <x v="2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x v="471"/>
    <x v="2"/>
    <x v="7"/>
    <d v="2015-07-13T05:25:39"/>
    <d v="2015-08-13T03:22:00"/>
    <x v="0"/>
    <x v="3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x v="472"/>
    <x v="2"/>
    <x v="7"/>
    <d v="2016-01-14T23:21:51"/>
    <d v="2016-03-12T13:00:00"/>
    <x v="2"/>
    <x v="1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x v="121"/>
    <x v="2"/>
    <x v="7"/>
    <d v="2014-06-13T08:37:37"/>
    <d v="2014-07-11T06:37:37"/>
    <x v="3"/>
    <x v="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x v="473"/>
    <x v="2"/>
    <x v="7"/>
    <d v="2016-04-14T07:18:28"/>
    <d v="2016-05-12T05:18:28"/>
    <x v="2"/>
    <x v="6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x v="119"/>
    <x v="2"/>
    <x v="7"/>
    <d v="2015-08-07T06:52:01"/>
    <d v="2015-09-03T19:10:00"/>
    <x v="0"/>
    <x v="1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x v="474"/>
    <x v="2"/>
    <x v="7"/>
    <d v="2016-04-29T10:32:09"/>
    <d v="2016-05-26T08:32:09"/>
    <x v="2"/>
    <x v="6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x v="121"/>
    <x v="2"/>
    <x v="7"/>
    <d v="2015-10-26T07:49:25"/>
    <d v="2015-11-23T06:49:25"/>
    <x v="0"/>
    <x v="9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x v="475"/>
    <x v="2"/>
    <x v="7"/>
    <d v="2016-05-16T23:11:02"/>
    <d v="2016-06-15T13:00:00"/>
    <x v="2"/>
    <x v="5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x v="120"/>
    <x v="2"/>
    <x v="7"/>
    <d v="2015-01-27T14:17:09"/>
    <d v="2015-02-24T12:17:09"/>
    <x v="0"/>
    <x v="1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x v="453"/>
    <x v="2"/>
    <x v="7"/>
    <d v="2015-03-12T18:12:42"/>
    <d v="2015-04-09T16:12:42"/>
    <x v="0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x v="143"/>
    <x v="2"/>
    <x v="7"/>
    <d v="2015-05-07T02:55:50"/>
    <d v="2015-06-04T00:47:00"/>
    <x v="0"/>
    <x v="5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x v="121"/>
    <x v="2"/>
    <x v="7"/>
    <d v="2017-01-27T15:05:18"/>
    <d v="2017-02-23T13:04:00"/>
    <x v="1"/>
    <x v="1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x v="497"/>
    <x v="366"/>
    <x v="2"/>
    <x v="7"/>
    <d v="2017-01-24T06:14:22"/>
    <d v="2017-03-23T03:14:22"/>
    <x v="1"/>
    <x v="1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x v="120"/>
    <x v="2"/>
    <x v="7"/>
    <d v="2014-08-14T05:59:55"/>
    <d v="2014-10-11T03:59:55"/>
    <x v="3"/>
    <x v="10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x v="476"/>
    <x v="2"/>
    <x v="8"/>
    <d v="2016-11-09T02:05:15"/>
    <d v="2016-11-22T13:00:00"/>
    <x v="2"/>
    <x v="4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x v="477"/>
    <x v="2"/>
    <x v="8"/>
    <d v="2015-07-14T05:40:48"/>
    <d v="2015-08-11T03:40:48"/>
    <x v="0"/>
    <x v="3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x v="478"/>
    <x v="2"/>
    <x v="8"/>
    <d v="2015-07-14T07:37:54"/>
    <d v="2015-08-17T05:37:54"/>
    <x v="0"/>
    <x v="3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x v="479"/>
    <x v="2"/>
    <x v="8"/>
    <d v="2015-04-06T07:24:35"/>
    <d v="2015-05-29T05:24:35"/>
    <x v="0"/>
    <x v="6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x v="480"/>
    <x v="2"/>
    <x v="8"/>
    <d v="2014-09-16T07:58:59"/>
    <d v="2014-10-26T15:00:00"/>
    <x v="3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x v="481"/>
    <x v="2"/>
    <x v="8"/>
    <d v="2016-07-12T16:37:54"/>
    <d v="2016-08-09T14:37:54"/>
    <x v="2"/>
    <x v="3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x v="482"/>
    <x v="2"/>
    <x v="8"/>
    <d v="2014-07-12T12:27:47"/>
    <d v="2014-08-09T10:27:47"/>
    <x v="3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x v="483"/>
    <x v="2"/>
    <x v="8"/>
    <d v="2016-02-16T10:25:49"/>
    <d v="2016-03-15T07:25:49"/>
    <x v="2"/>
    <x v="2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x v="484"/>
    <x v="2"/>
    <x v="8"/>
    <d v="2014-09-09T08:38:28"/>
    <d v="2014-10-12T06:38:28"/>
    <x v="3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x v="485"/>
    <x v="2"/>
    <x v="8"/>
    <d v="2014-08-26T13:53:33"/>
    <d v="2014-09-14T11:53:33"/>
    <x v="3"/>
    <x v="10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x v="486"/>
    <x v="2"/>
    <x v="8"/>
    <d v="2014-10-19T16:53:04"/>
    <d v="2014-12-16T15:53:04"/>
    <x v="3"/>
    <x v="9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x v="487"/>
    <x v="2"/>
    <x v="8"/>
    <d v="2014-11-12T16:25:11"/>
    <d v="2014-12-10T14:25:11"/>
    <x v="3"/>
    <x v="4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x v="488"/>
    <x v="2"/>
    <x v="8"/>
    <d v="2016-11-01T08:34:10"/>
    <d v="2016-11-29T07:34:10"/>
    <x v="2"/>
    <x v="4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x v="489"/>
    <x v="2"/>
    <x v="8"/>
    <d v="2015-07-14T06:50:40"/>
    <d v="2015-08-18T04:50:40"/>
    <x v="0"/>
    <x v="3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x v="490"/>
    <x v="2"/>
    <x v="8"/>
    <d v="2015-06-08T14:58:33"/>
    <d v="2015-07-06T12:58:33"/>
    <x v="0"/>
    <x v="0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x v="491"/>
    <x v="2"/>
    <x v="8"/>
    <d v="2015-02-10T14:58:32"/>
    <d v="2015-03-10T11:58:32"/>
    <x v="0"/>
    <x v="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x v="492"/>
    <x v="2"/>
    <x v="8"/>
    <d v="2016-02-17T11:18:39"/>
    <d v="2016-04-15T08:18:39"/>
    <x v="2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x v="493"/>
    <x v="2"/>
    <x v="8"/>
    <d v="2015-11-23T12:17:52"/>
    <d v="2015-12-21T10:17:52"/>
    <x v="0"/>
    <x v="4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x v="494"/>
    <x v="2"/>
    <x v="8"/>
    <d v="2015-06-23T19:51:29"/>
    <d v="2015-07-24T08:00:00"/>
    <x v="0"/>
    <x v="0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x v="495"/>
    <x v="2"/>
    <x v="8"/>
    <d v="2015-07-24T06:14:55"/>
    <d v="2015-08-21T04:14:55"/>
    <x v="0"/>
    <x v="3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x v="496"/>
    <x v="2"/>
    <x v="8"/>
    <d v="2014-10-10T09:47:59"/>
    <d v="2014-11-07T08:47:59"/>
    <x v="3"/>
    <x v="9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x v="497"/>
    <x v="2"/>
    <x v="8"/>
    <d v="2016-09-23T07:29:19"/>
    <d v="2016-10-21T05:29:19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x v="498"/>
    <x v="2"/>
    <x v="8"/>
    <d v="2014-12-17T02:30:47"/>
    <d v="2015-01-14T00:30:47"/>
    <x v="0"/>
    <x v="11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x v="101"/>
    <x v="2"/>
    <x v="8"/>
    <d v="2015-06-18T12:14:16"/>
    <d v="2015-07-16T10:14:16"/>
    <x v="0"/>
    <x v="0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x v="499"/>
    <x v="2"/>
    <x v="8"/>
    <d v="2015-03-14T07:59:35"/>
    <d v="2015-04-11T05:59:35"/>
    <x v="0"/>
    <x v="7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x v="500"/>
    <x v="2"/>
    <x v="8"/>
    <d v="2016-11-14T09:04:21"/>
    <d v="2017-01-11T07:04:21"/>
    <x v="1"/>
    <x v="4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x v="453"/>
    <x v="2"/>
    <x v="8"/>
    <d v="2014-07-18T11:58:18"/>
    <d v="2014-08-15T09:58:18"/>
    <x v="3"/>
    <x v="3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x v="501"/>
    <x v="2"/>
    <x v="8"/>
    <d v="2016-09-19T00:57:43"/>
    <d v="2016-10-26T22:57:43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x v="502"/>
    <x v="2"/>
    <x v="8"/>
    <d v="2015-03-27T11:57:02"/>
    <d v="2015-05-09T09:57:02"/>
    <x v="0"/>
    <x v="7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x v="503"/>
    <x v="2"/>
    <x v="8"/>
    <d v="2016-06-06T07:00:58"/>
    <d v="2016-07-04T05:00:58"/>
    <x v="2"/>
    <x v="0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x v="504"/>
    <x v="2"/>
    <x v="8"/>
    <d v="2016-05-16T09:02:00"/>
    <d v="2016-06-16T22:10:00"/>
    <x v="2"/>
    <x v="5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x v="505"/>
    <x v="2"/>
    <x v="8"/>
    <d v="2014-12-11T08:37:32"/>
    <d v="2015-01-11T18:00:00"/>
    <x v="0"/>
    <x v="11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x v="506"/>
    <x v="2"/>
    <x v="8"/>
    <d v="2014-11-30T21:16:04"/>
    <d v="2014-12-29T18:59:00"/>
    <x v="3"/>
    <x v="4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x v="414"/>
    <x v="2"/>
    <x v="8"/>
    <d v="2014-07-18T12:10:17"/>
    <d v="2014-08-30T10:10:17"/>
    <x v="3"/>
    <x v="3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x v="507"/>
    <x v="2"/>
    <x v="8"/>
    <d v="2014-06-12T18:47:07"/>
    <d v="2014-08-09T16:47:07"/>
    <x v="3"/>
    <x v="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x v="508"/>
    <x v="2"/>
    <x v="8"/>
    <d v="2014-12-02T14:20:04"/>
    <d v="2014-12-29T20:59:00"/>
    <x v="3"/>
    <x v="11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x v="509"/>
    <x v="2"/>
    <x v="8"/>
    <d v="2015-01-08T10:26:21"/>
    <d v="2015-02-05T08:26:21"/>
    <x v="0"/>
    <x v="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x v="510"/>
    <x v="2"/>
    <x v="8"/>
    <d v="2016-05-14T01:41:35"/>
    <d v="2016-06-25T23:41:35"/>
    <x v="2"/>
    <x v="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x v="511"/>
    <x v="2"/>
    <x v="8"/>
    <d v="2016-04-21T01:02:18"/>
    <d v="2016-05-18T23:02:18"/>
    <x v="2"/>
    <x v="6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x v="512"/>
    <x v="2"/>
    <x v="8"/>
    <d v="2016-07-05T08:41:49"/>
    <d v="2016-09-01T06:41:49"/>
    <x v="2"/>
    <x v="3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x v="513"/>
    <x v="2"/>
    <x v="8"/>
    <d v="2014-08-13T04:02:11"/>
    <d v="2014-09-15T02:02:11"/>
    <x v="3"/>
    <x v="10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x v="120"/>
    <x v="2"/>
    <x v="8"/>
    <d v="2016-09-26T11:20:04"/>
    <d v="2016-10-24T09:20:04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x v="514"/>
    <x v="2"/>
    <x v="8"/>
    <d v="2017-02-12T10:22:02"/>
    <d v="2017-03-12T07:22:02"/>
    <x v="1"/>
    <x v="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x v="515"/>
    <x v="2"/>
    <x v="8"/>
    <d v="2016-09-21T13:36:04"/>
    <d v="2016-10-29T11:36:04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x v="516"/>
    <x v="2"/>
    <x v="8"/>
    <d v="2014-06-19T03:21:31"/>
    <d v="2014-07-22T17:00:00"/>
    <x v="3"/>
    <x v="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x v="517"/>
    <x v="2"/>
    <x v="8"/>
    <d v="2014-11-28T12:47:52"/>
    <d v="2015-01-10T10:47:52"/>
    <x v="0"/>
    <x v="4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x v="121"/>
    <x v="2"/>
    <x v="8"/>
    <d v="2015-07-04T08:09:30"/>
    <d v="2015-08-01T06:09:30"/>
    <x v="0"/>
    <x v="3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x v="518"/>
    <x v="2"/>
    <x v="8"/>
    <d v="2016-12-07T10:00:53"/>
    <d v="2017-02-03T08:00:53"/>
    <x v="1"/>
    <x v="11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x v="519"/>
    <x v="2"/>
    <x v="8"/>
    <d v="2015-09-14T18:30:53"/>
    <d v="2015-10-12T16:30:53"/>
    <x v="0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x v="520"/>
    <x v="2"/>
    <x v="8"/>
    <d v="2016-11-01T08:01:37"/>
    <d v="2016-12-05T18:59:00"/>
    <x v="2"/>
    <x v="4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x v="521"/>
    <x v="2"/>
    <x v="8"/>
    <d v="2016-07-28T07:14:01"/>
    <d v="2016-09-06T20:00:00"/>
    <x v="2"/>
    <x v="3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x v="438"/>
    <x v="2"/>
    <x v="8"/>
    <d v="2015-06-02T16:40:46"/>
    <d v="2015-06-28T14:40:46"/>
    <x v="0"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x v="522"/>
    <x v="2"/>
    <x v="8"/>
    <d v="2016-11-22T01:01:03"/>
    <d v="2016-12-19T23:01:03"/>
    <x v="2"/>
    <x v="4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x v="523"/>
    <x v="2"/>
    <x v="8"/>
    <d v="2015-03-31T11:23:47"/>
    <d v="2015-04-28T09:23:47"/>
    <x v="0"/>
    <x v="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x v="524"/>
    <x v="2"/>
    <x v="8"/>
    <d v="2017-01-02T07:55:59"/>
    <d v="2017-01-30T05:55:59"/>
    <x v="1"/>
    <x v="1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x v="525"/>
    <x v="2"/>
    <x v="8"/>
    <d v="2014-10-01T04:30:20"/>
    <d v="2014-10-29T02:30:20"/>
    <x v="3"/>
    <x v="9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x v="120"/>
    <x v="2"/>
    <x v="8"/>
    <d v="2014-06-25T14:15:02"/>
    <d v="2014-07-23T12:15:02"/>
    <x v="3"/>
    <x v="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x v="526"/>
    <x v="2"/>
    <x v="8"/>
    <d v="2016-01-19T04:33:09"/>
    <d v="2016-02-01T02:33:09"/>
    <x v="2"/>
    <x v="1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x v="527"/>
    <x v="2"/>
    <x v="8"/>
    <d v="2014-08-15T14:20:45"/>
    <d v="2014-09-15T16:00:00"/>
    <x v="3"/>
    <x v="1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x v="528"/>
    <x v="2"/>
    <x v="8"/>
    <d v="2013-10-16T03:39:08"/>
    <d v="2013-11-20T06:00:00"/>
    <x v="4"/>
    <x v="9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x v="31"/>
    <x v="2"/>
    <x v="8"/>
    <d v="2016-12-11T08:31:21"/>
    <d v="2017-01-08T06:31:21"/>
    <x v="1"/>
    <x v="1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x v="529"/>
    <x v="2"/>
    <x v="8"/>
    <d v="2014-06-23T07:54:40"/>
    <d v="2014-07-21T05:54:40"/>
    <x v="3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x v="530"/>
    <x v="2"/>
    <x v="8"/>
    <d v="2016-10-25T09:26:27"/>
    <d v="2016-11-22T08:26:27"/>
    <x v="2"/>
    <x v="9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x v="531"/>
    <x v="2"/>
    <x v="8"/>
    <d v="2016-12-07T14:49:09"/>
    <d v="2017-01-29T13:32:00"/>
    <x v="1"/>
    <x v="11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x v="532"/>
    <x v="2"/>
    <x v="8"/>
    <d v="2016-12-21T20:37:48"/>
    <d v="2017-02-17T18:37:48"/>
    <x v="1"/>
    <x v="11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x v="533"/>
    <x v="2"/>
    <x v="8"/>
    <d v="2016-12-22T03:47:58"/>
    <d v="2017-01-19T01:47:58"/>
    <x v="1"/>
    <x v="11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x v="121"/>
    <x v="2"/>
    <x v="8"/>
    <d v="2016-11-02T15:53:03"/>
    <d v="2016-12-12T08:39:00"/>
    <x v="2"/>
    <x v="4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x v="534"/>
    <x v="2"/>
    <x v="8"/>
    <d v="2016-11-22T07:55:27"/>
    <d v="2016-12-30T05:55:27"/>
    <x v="2"/>
    <x v="4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x v="535"/>
    <x v="2"/>
    <x v="8"/>
    <d v="2014-07-15T05:56:40"/>
    <d v="2014-09-11T03:56:40"/>
    <x v="3"/>
    <x v="3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x v="458"/>
    <x v="2"/>
    <x v="8"/>
    <d v="2014-11-04T16:59:19"/>
    <d v="2014-12-02T14:59:19"/>
    <x v="3"/>
    <x v="4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x v="121"/>
    <x v="2"/>
    <x v="8"/>
    <d v="2014-07-17T15:38:22"/>
    <d v="2014-08-17T14:44:00"/>
    <x v="3"/>
    <x v="3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x v="536"/>
    <x v="2"/>
    <x v="8"/>
    <d v="2016-11-04T03:01:08"/>
    <d v="2016-12-12T02:01:08"/>
    <x v="2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x v="537"/>
    <x v="2"/>
    <x v="8"/>
    <d v="2016-01-15T08:20:32"/>
    <d v="2016-02-12T06:20:32"/>
    <x v="2"/>
    <x v="1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x v="538"/>
    <x v="2"/>
    <x v="8"/>
    <d v="2016-05-06T04:42:12"/>
    <d v="2016-06-03T02:42:12"/>
    <x v="2"/>
    <x v="5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x v="539"/>
    <x v="2"/>
    <x v="8"/>
    <d v="2016-12-30T10:54:42"/>
    <d v="2017-02-26T08:54:42"/>
    <x v="1"/>
    <x v="11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x v="540"/>
    <x v="2"/>
    <x v="8"/>
    <d v="2015-09-25T18:10:40"/>
    <d v="2015-11-02T17:10:40"/>
    <x v="0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x v="541"/>
    <x v="2"/>
    <x v="8"/>
    <d v="2014-10-28T07:48:27"/>
    <d v="2014-11-28T14:00:00"/>
    <x v="3"/>
    <x v="9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x v="542"/>
    <x v="2"/>
    <x v="8"/>
    <d v="2014-08-06T12:30:02"/>
    <d v="2014-09-03T10:30:02"/>
    <x v="3"/>
    <x v="10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x v="381"/>
    <x v="2"/>
    <x v="8"/>
    <d v="2017-01-17T12:17:27"/>
    <d v="2017-02-15T19:59:00"/>
    <x v="1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x v="543"/>
    <x v="2"/>
    <x v="8"/>
    <d v="2016-02-08T16:57:56"/>
    <d v="2016-02-20T14:57:56"/>
    <x v="2"/>
    <x v="2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x v="544"/>
    <x v="3"/>
    <x v="9"/>
    <d v="2012-01-01T07:34:51"/>
    <d v="2012-01-27T05:34:51"/>
    <x v="5"/>
    <x v="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x v="545"/>
    <x v="3"/>
    <x v="9"/>
    <d v="2014-06-17T05:43:27"/>
    <d v="2014-07-30T03:43:27"/>
    <x v="3"/>
    <x v="0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x v="546"/>
    <x v="3"/>
    <x v="9"/>
    <d v="2012-03-09T11:19:38"/>
    <d v="2012-04-06T08:19:38"/>
    <x v="5"/>
    <x v="7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x v="547"/>
    <x v="3"/>
    <x v="9"/>
    <d v="2015-06-29T11:35:49"/>
    <d v="2015-07-27T17:59:00"/>
    <x v="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x v="548"/>
    <x v="3"/>
    <x v="9"/>
    <d v="2011-05-31T07:19:23"/>
    <d v="2011-06-28T05:19:23"/>
    <x v="6"/>
    <x v="5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x v="549"/>
    <x v="3"/>
    <x v="9"/>
    <d v="2015-11-13T07:01:52"/>
    <d v="2015-12-11T05:01:52"/>
    <x v="0"/>
    <x v="4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x v="550"/>
    <x v="3"/>
    <x v="9"/>
    <d v="2013-03-12T17:01:27"/>
    <d v="2013-04-09T15:01:27"/>
    <x v="4"/>
    <x v="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x v="551"/>
    <x v="3"/>
    <x v="9"/>
    <d v="2012-12-03T16:29:09"/>
    <d v="2013-01-12T11:20:00"/>
    <x v="4"/>
    <x v="11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x v="552"/>
    <x v="3"/>
    <x v="9"/>
    <d v="2011-07-07T12:05:57"/>
    <d v="2011-08-19T10:05:57"/>
    <x v="6"/>
    <x v="3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x v="553"/>
    <x v="3"/>
    <x v="9"/>
    <d v="2012-07-20T20:27:41"/>
    <d v="2012-09-16T18:27:41"/>
    <x v="5"/>
    <x v="3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x v="554"/>
    <x v="3"/>
    <x v="9"/>
    <d v="2011-11-07T09:53:11"/>
    <d v="2011-12-05T07:53:11"/>
    <x v="6"/>
    <x v="4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x v="555"/>
    <x v="3"/>
    <x v="9"/>
    <d v="2011-12-02T11:05:47"/>
    <d v="2012-01-19T20:00:00"/>
    <x v="5"/>
    <x v="11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x v="556"/>
    <x v="3"/>
    <x v="9"/>
    <d v="2013-07-31T02:11:01"/>
    <d v="2013-09-27T00:11:01"/>
    <x v="4"/>
    <x v="3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x v="557"/>
    <x v="3"/>
    <x v="9"/>
    <d v="2013-11-20T02:04:52"/>
    <d v="2013-12-18T00:04:52"/>
    <x v="4"/>
    <x v="4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x v="558"/>
    <x v="3"/>
    <x v="9"/>
    <d v="2015-04-07T19:57:00"/>
    <d v="2015-05-06T19:00:00"/>
    <x v="0"/>
    <x v="6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x v="559"/>
    <x v="3"/>
    <x v="9"/>
    <d v="2014-11-02T16:42:26"/>
    <d v="2014-12-01T14:39:00"/>
    <x v="3"/>
    <x v="4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x v="560"/>
    <x v="3"/>
    <x v="9"/>
    <d v="2013-11-01T09:37:20"/>
    <d v="2013-11-18T18:59:00"/>
    <x v="4"/>
    <x v="4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x v="98"/>
    <x v="3"/>
    <x v="9"/>
    <d v="2014-01-27T22:36:27"/>
    <d v="2014-02-12T10:00:00"/>
    <x v="3"/>
    <x v="1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x v="561"/>
    <x v="3"/>
    <x v="9"/>
    <d v="2014-10-31T06:29:54"/>
    <d v="2014-11-28T18:59:00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x v="562"/>
    <x v="3"/>
    <x v="9"/>
    <d v="2014-07-09T04:03:49"/>
    <d v="2014-08-09T02:03:49"/>
    <x v="3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x v="563"/>
    <x v="3"/>
    <x v="9"/>
    <d v="2015-06-06T19:31:22"/>
    <d v="2015-06-18T17:31:22"/>
    <x v="0"/>
    <x v="0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x v="564"/>
    <x v="3"/>
    <x v="9"/>
    <d v="2013-05-07T07:33:26"/>
    <d v="2013-06-09T05:33:26"/>
    <x v="4"/>
    <x v="5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x v="565"/>
    <x v="3"/>
    <x v="9"/>
    <d v="2014-02-19T14:01:52"/>
    <d v="2014-03-19T11:01:52"/>
    <x v="3"/>
    <x v="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x v="566"/>
    <x v="3"/>
    <x v="9"/>
    <d v="2012-03-22T09:01:25"/>
    <d v="2012-04-14T11:00:00"/>
    <x v="5"/>
    <x v="7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x v="567"/>
    <x v="3"/>
    <x v="9"/>
    <d v="2012-11-13T14:58:23"/>
    <d v="2012-12-11T12:58:23"/>
    <x v="5"/>
    <x v="4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x v="568"/>
    <x v="3"/>
    <x v="9"/>
    <d v="2013-04-03T05:44:05"/>
    <d v="2013-05-01T03:44:05"/>
    <x v="4"/>
    <x v="6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x v="569"/>
    <x v="3"/>
    <x v="9"/>
    <d v="2012-09-04T17:01:49"/>
    <d v="2012-09-20T17:59:00"/>
    <x v="5"/>
    <x v="8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x v="570"/>
    <x v="3"/>
    <x v="9"/>
    <d v="2014-12-15T05:10:19"/>
    <d v="2015-01-13T00:54:00"/>
    <x v="0"/>
    <x v="11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x v="571"/>
    <x v="3"/>
    <x v="9"/>
    <d v="2014-07-11T12:19:26"/>
    <d v="2014-08-08T10:19:26"/>
    <x v="3"/>
    <x v="3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x v="572"/>
    <x v="3"/>
    <x v="9"/>
    <d v="2016-12-29T14:35:30"/>
    <d v="2017-01-26T12:35:30"/>
    <x v="1"/>
    <x v="11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x v="573"/>
    <x v="3"/>
    <x v="9"/>
    <d v="2013-01-25T13:04:32"/>
    <d v="2013-02-22T11:04:32"/>
    <x v="4"/>
    <x v="1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x v="574"/>
    <x v="3"/>
    <x v="9"/>
    <d v="2011-06-19T07:07:55"/>
    <d v="2011-08-02T05:07:55"/>
    <x v="6"/>
    <x v="0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x v="575"/>
    <x v="3"/>
    <x v="9"/>
    <d v="2016-09-26T02:06:57"/>
    <d v="2016-10-14T01:00:00"/>
    <x v="2"/>
    <x v="8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x v="576"/>
    <x v="3"/>
    <x v="9"/>
    <d v="2015-01-15T06:09:51"/>
    <d v="2015-02-12T04:09:51"/>
    <x v="0"/>
    <x v="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x v="577"/>
    <x v="3"/>
    <x v="9"/>
    <d v="2012-12-06T09:58:41"/>
    <d v="2013-01-03T07:58:41"/>
    <x v="4"/>
    <x v="1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x v="578"/>
    <x v="3"/>
    <x v="9"/>
    <d v="2013-04-19T06:31:17"/>
    <d v="2013-05-17T14:41:00"/>
    <x v="4"/>
    <x v="6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x v="579"/>
    <x v="3"/>
    <x v="9"/>
    <d v="2011-02-16T10:24:19"/>
    <d v="2011-04-16T07:24:19"/>
    <x v="6"/>
    <x v="2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x v="580"/>
    <x v="3"/>
    <x v="9"/>
    <d v="2012-11-21T17:18:34"/>
    <d v="2012-12-03T15:18:34"/>
    <x v="5"/>
    <x v="4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x v="581"/>
    <x v="3"/>
    <x v="9"/>
    <d v="2010-09-08T12:04:28"/>
    <d v="2010-10-06T10:04:28"/>
    <x v="7"/>
    <x v="8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x v="582"/>
    <x v="3"/>
    <x v="9"/>
    <d v="2014-05-29T23:55:39"/>
    <d v="2014-07-06T21:55:39"/>
    <x v="3"/>
    <x v="5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x v="121"/>
    <x v="3"/>
    <x v="10"/>
    <d v="2016-10-27T10:20:13"/>
    <d v="2016-11-24T09:20:13"/>
    <x v="2"/>
    <x v="9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x v="583"/>
    <x v="3"/>
    <x v="10"/>
    <d v="2014-01-03T10:02:06"/>
    <d v="2014-01-31T08:02:06"/>
    <x v="3"/>
    <x v="1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x v="121"/>
    <x v="3"/>
    <x v="10"/>
    <d v="2016-11-16T12:36:10"/>
    <d v="2016-12-01T20:00:00"/>
    <x v="2"/>
    <x v="4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x v="144"/>
    <x v="3"/>
    <x v="10"/>
    <d v="2013-07-16T02:43:28"/>
    <d v="2013-08-13T00:43:28"/>
    <x v="4"/>
    <x v="3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x v="121"/>
    <x v="3"/>
    <x v="10"/>
    <d v="2015-08-10T20:09:21"/>
    <d v="2015-09-07T18:09:21"/>
    <x v="0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x v="584"/>
    <x v="3"/>
    <x v="10"/>
    <d v="2014-09-19T05:01:24"/>
    <d v="2014-10-17T03:01:24"/>
    <x v="3"/>
    <x v="8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x v="121"/>
    <x v="3"/>
    <x v="10"/>
    <d v="2015-01-17T10:48:03"/>
    <d v="2015-02-14T08:48:03"/>
    <x v="0"/>
    <x v="1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x v="585"/>
    <x v="3"/>
    <x v="10"/>
    <d v="2015-04-20T19:26:50"/>
    <d v="2015-05-18T17:26:50"/>
    <x v="0"/>
    <x v="6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x v="121"/>
    <x v="3"/>
    <x v="10"/>
    <d v="2013-11-15T20:58:10"/>
    <d v="2013-12-13T18:58:10"/>
    <x v="4"/>
    <x v="4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x v="586"/>
    <x v="3"/>
    <x v="10"/>
    <d v="2013-11-26T15:54:54"/>
    <d v="2013-12-24T13:54:54"/>
    <x v="4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x v="121"/>
    <x v="3"/>
    <x v="10"/>
    <d v="2013-01-15T15:59:29"/>
    <d v="2013-02-22T13:59:29"/>
    <x v="4"/>
    <x v="1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x v="119"/>
    <x v="3"/>
    <x v="10"/>
    <d v="2015-12-11T11:46:42"/>
    <d v="2016-01-28T09:46:42"/>
    <x v="2"/>
    <x v="11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x v="73"/>
    <x v="3"/>
    <x v="10"/>
    <d v="2009-09-11T17:21:59"/>
    <d v="2009-10-29T17:59:00"/>
    <x v="8"/>
    <x v="8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x v="587"/>
    <x v="3"/>
    <x v="10"/>
    <d v="2015-04-06T09:39:45"/>
    <d v="2015-05-08T13:01:00"/>
    <x v="0"/>
    <x v="6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x v="498"/>
    <x v="3"/>
    <x v="10"/>
    <d v="2014-01-24T10:43:38"/>
    <d v="2014-02-21T08:43:38"/>
    <x v="3"/>
    <x v="1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x v="447"/>
    <x v="3"/>
    <x v="10"/>
    <d v="2011-11-15T17:26:35"/>
    <d v="2011-12-13T15:26:35"/>
    <x v="6"/>
    <x v="4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x v="588"/>
    <x v="3"/>
    <x v="10"/>
    <d v="2015-09-03T08:27:25"/>
    <d v="2015-10-08T19:00:00"/>
    <x v="0"/>
    <x v="8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x v="589"/>
    <x v="3"/>
    <x v="10"/>
    <d v="2013-07-01T15:32:57"/>
    <d v="2013-07-29T13:32:57"/>
    <x v="4"/>
    <x v="3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x v="453"/>
    <x v="3"/>
    <x v="10"/>
    <d v="2014-03-31T08:51:20"/>
    <d v="2014-04-28T06:51:20"/>
    <x v="3"/>
    <x v="7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x v="590"/>
    <x v="3"/>
    <x v="10"/>
    <d v="2010-09-15T08:25:05"/>
    <d v="2010-10-12T18:00:00"/>
    <x v="7"/>
    <x v="8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x v="591"/>
    <x v="4"/>
    <x v="11"/>
    <d v="2011-04-03T08:10:25"/>
    <d v="2011-05-01T06:10:25"/>
    <x v="6"/>
    <x v="6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x v="592"/>
    <x v="4"/>
    <x v="11"/>
    <d v="2013-05-08T16:01:14"/>
    <d v="2013-06-05T14:01:14"/>
    <x v="4"/>
    <x v="5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x v="73"/>
    <x v="4"/>
    <x v="11"/>
    <d v="2012-07-26T10:11:42"/>
    <d v="2012-08-23T08:11:42"/>
    <x v="5"/>
    <x v="3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x v="593"/>
    <x v="4"/>
    <x v="11"/>
    <d v="2012-03-19T10:34:09"/>
    <d v="2012-04-25T12:00:00"/>
    <x v="5"/>
    <x v="7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x v="594"/>
    <x v="4"/>
    <x v="11"/>
    <d v="2014-02-04T19:35:19"/>
    <d v="2014-03-14T16:35:19"/>
    <x v="3"/>
    <x v="2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x v="595"/>
    <x v="4"/>
    <x v="11"/>
    <d v="2013-01-29T06:15:15"/>
    <d v="2013-02-26T04:15:15"/>
    <x v="4"/>
    <x v="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x v="596"/>
    <x v="4"/>
    <x v="11"/>
    <d v="2012-03-14T17:20:34"/>
    <d v="2012-05-09T05:47:00"/>
    <x v="5"/>
    <x v="7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x v="597"/>
    <x v="4"/>
    <x v="11"/>
    <d v="2013-10-02T07:03:46"/>
    <d v="2013-10-30T05:03:46"/>
    <x v="4"/>
    <x v="9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x v="598"/>
    <x v="4"/>
    <x v="11"/>
    <d v="2012-05-29T16:09:48"/>
    <d v="2012-07-04T17:59:00"/>
    <x v="5"/>
    <x v="5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x v="599"/>
    <x v="4"/>
    <x v="11"/>
    <d v="2013-01-02T20:28:00"/>
    <d v="2013-01-18T21:59:00"/>
    <x v="4"/>
    <x v="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x v="600"/>
    <x v="4"/>
    <x v="11"/>
    <d v="2013-01-01T17:08:59"/>
    <d v="2013-01-29T15:08:59"/>
    <x v="4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x v="601"/>
    <x v="4"/>
    <x v="11"/>
    <d v="2013-10-10T10:44:06"/>
    <d v="2013-11-10T19:59:00"/>
    <x v="4"/>
    <x v="9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x v="602"/>
    <x v="4"/>
    <x v="11"/>
    <d v="2013-10-08T12:58:03"/>
    <d v="2013-11-05T11:58:03"/>
    <x v="4"/>
    <x v="9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x v="603"/>
    <x v="4"/>
    <x v="11"/>
    <d v="2013-06-17T09:47:24"/>
    <d v="2013-06-30T18:59:00"/>
    <x v="4"/>
    <x v="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x v="604"/>
    <x v="4"/>
    <x v="11"/>
    <d v="2011-07-11T18:45:37"/>
    <d v="2011-09-03T07:06:00"/>
    <x v="6"/>
    <x v="3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x v="605"/>
    <x v="4"/>
    <x v="11"/>
    <d v="2012-02-24T06:42:46"/>
    <d v="2012-04-04T18:59:00"/>
    <x v="5"/>
    <x v="2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x v="606"/>
    <x v="4"/>
    <x v="11"/>
    <d v="2013-08-16T13:11:25"/>
    <d v="2013-09-13T11:10:00"/>
    <x v="4"/>
    <x v="1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x v="607"/>
    <x v="4"/>
    <x v="11"/>
    <d v="2012-03-28T15:51:28"/>
    <d v="2012-04-26T18:00:00"/>
    <x v="5"/>
    <x v="7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x v="608"/>
    <x v="4"/>
    <x v="11"/>
    <d v="2014-08-31T06:09:47"/>
    <d v="2014-09-28T04:09:47"/>
    <x v="3"/>
    <x v="1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x v="609"/>
    <x v="4"/>
    <x v="11"/>
    <d v="2012-03-28T08:00:46"/>
    <d v="2012-04-25T06:00:46"/>
    <x v="5"/>
    <x v="7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x v="610"/>
    <x v="4"/>
    <x v="11"/>
    <d v="2014-08-12T02:24:14"/>
    <d v="2014-09-09T00:24:14"/>
    <x v="3"/>
    <x v="10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x v="611"/>
    <x v="4"/>
    <x v="11"/>
    <d v="2011-06-01T11:05:20"/>
    <d v="2011-06-29T09:05:20"/>
    <x v="6"/>
    <x v="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x v="612"/>
    <x v="4"/>
    <x v="11"/>
    <d v="2012-08-01T16:32:04"/>
    <d v="2012-09-14T18:05:00"/>
    <x v="5"/>
    <x v="1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x v="613"/>
    <x v="4"/>
    <x v="11"/>
    <d v="2011-05-02T14:47:58"/>
    <d v="2011-05-26T15:00:00"/>
    <x v="6"/>
    <x v="5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x v="614"/>
    <x v="4"/>
    <x v="11"/>
    <d v="2011-07-05T18:32:06"/>
    <d v="2011-07-20T17:59:00"/>
    <x v="6"/>
    <x v="3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x v="615"/>
    <x v="4"/>
    <x v="11"/>
    <d v="2011-05-27T11:45:12"/>
    <d v="2011-07-14T13:00:00"/>
    <x v="6"/>
    <x v="5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x v="616"/>
    <x v="4"/>
    <x v="11"/>
    <d v="2011-08-08T08:35:39"/>
    <d v="2011-09-05T06:35:39"/>
    <x v="6"/>
    <x v="10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x v="617"/>
    <x v="4"/>
    <x v="11"/>
    <d v="2017-01-24T07:05:11"/>
    <d v="2017-02-26T16:00:00"/>
    <x v="1"/>
    <x v="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x v="618"/>
    <x v="4"/>
    <x v="11"/>
    <d v="2014-11-18T18:24:46"/>
    <d v="2014-12-19T18:59:00"/>
    <x v="3"/>
    <x v="4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x v="619"/>
    <x v="4"/>
    <x v="11"/>
    <d v="2013-12-20T12:00:30"/>
    <d v="2014-01-17T10:00:30"/>
    <x v="3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x v="615"/>
    <x v="4"/>
    <x v="11"/>
    <d v="2012-08-01T17:21:02"/>
    <d v="2012-08-29T15:21:02"/>
    <x v="5"/>
    <x v="10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x v="64"/>
    <x v="4"/>
    <x v="11"/>
    <d v="2013-06-18T07:26:42"/>
    <d v="2013-07-08T06:52:00"/>
    <x v="4"/>
    <x v="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x v="620"/>
    <x v="4"/>
    <x v="11"/>
    <d v="2013-01-07T16:25:52"/>
    <d v="2013-02-27T03:58:00"/>
    <x v="4"/>
    <x v="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x v="621"/>
    <x v="4"/>
    <x v="11"/>
    <d v="2012-06-20T15:02:45"/>
    <d v="2012-07-18T13:02:45"/>
    <x v="5"/>
    <x v="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x v="622"/>
    <x v="4"/>
    <x v="11"/>
    <d v="2011-05-16T09:50:01"/>
    <d v="2011-05-29T08:04:00"/>
    <x v="6"/>
    <x v="5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x v="623"/>
    <x v="4"/>
    <x v="11"/>
    <d v="2014-10-02T14:01:43"/>
    <d v="2014-10-30T12:01:43"/>
    <x v="3"/>
    <x v="9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x v="624"/>
    <x v="4"/>
    <x v="11"/>
    <d v="2013-03-08T12:54:03"/>
    <d v="2013-04-06T20:30:00"/>
    <x v="4"/>
    <x v="7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x v="625"/>
    <x v="4"/>
    <x v="11"/>
    <d v="2012-01-17T06:23:31"/>
    <d v="2012-03-08T18:59:00"/>
    <x v="5"/>
    <x v="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x v="626"/>
    <x v="4"/>
    <x v="11"/>
    <d v="2012-07-30T13:11:21"/>
    <d v="2012-08-05T07:01:00"/>
    <x v="5"/>
    <x v="3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x v="627"/>
    <x v="4"/>
    <x v="11"/>
    <d v="2013-12-11T15:57:34"/>
    <d v="2013-12-18T18:44:00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x v="628"/>
    <x v="4"/>
    <x v="11"/>
    <d v="2014-05-09T12:12:22"/>
    <d v="2014-06-06T19:00:00"/>
    <x v="3"/>
    <x v="5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x v="629"/>
    <x v="4"/>
    <x v="11"/>
    <d v="2015-03-30T14:07:45"/>
    <d v="2015-05-01T18:01:00"/>
    <x v="0"/>
    <x v="7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x v="630"/>
    <x v="4"/>
    <x v="11"/>
    <d v="2012-09-05T14:44:10"/>
    <d v="2012-10-03T12:44:10"/>
    <x v="5"/>
    <x v="8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x v="631"/>
    <x v="4"/>
    <x v="11"/>
    <d v="2015-02-20T15:20:52"/>
    <d v="2015-03-20T12:20:52"/>
    <x v="0"/>
    <x v="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x v="632"/>
    <x v="4"/>
    <x v="11"/>
    <d v="2010-03-12T21:48:38"/>
    <d v="2010-04-15T20:59:00"/>
    <x v="7"/>
    <x v="7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x v="633"/>
    <x v="4"/>
    <x v="11"/>
    <d v="2012-10-03T23:21:24"/>
    <d v="2012-10-26T21:21:24"/>
    <x v="5"/>
    <x v="9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x v="634"/>
    <x v="4"/>
    <x v="11"/>
    <d v="2012-03-04T16:55:30"/>
    <d v="2012-03-23T13:55:30"/>
    <x v="5"/>
    <x v="7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x v="635"/>
    <x v="4"/>
    <x v="11"/>
    <d v="2012-01-19T03:21:47"/>
    <d v="2012-02-12T09:49:00"/>
    <x v="5"/>
    <x v="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x v="636"/>
    <x v="4"/>
    <x v="11"/>
    <d v="2012-06-12T17:13:02"/>
    <d v="2012-06-23T06:24:00"/>
    <x v="5"/>
    <x v="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x v="151"/>
    <x v="4"/>
    <x v="11"/>
    <d v="2016-05-14T11:14:00"/>
    <d v="2016-07-11T09:14:00"/>
    <x v="2"/>
    <x v="5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x v="637"/>
    <x v="4"/>
    <x v="11"/>
    <d v="2013-02-20T04:37:05"/>
    <d v="2013-03-20T01:37:05"/>
    <x v="4"/>
    <x v="2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x v="638"/>
    <x v="4"/>
    <x v="11"/>
    <d v="2012-03-28T07:31:34"/>
    <d v="2012-04-25T05:31:34"/>
    <x v="5"/>
    <x v="7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x v="639"/>
    <x v="4"/>
    <x v="11"/>
    <d v="2011-11-22T08:12:15"/>
    <d v="2012-01-18T22:13:00"/>
    <x v="5"/>
    <x v="4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x v="640"/>
    <x v="4"/>
    <x v="11"/>
    <d v="2014-03-20T13:04:35"/>
    <d v="2014-04-17T11:04:35"/>
    <x v="3"/>
    <x v="7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x v="641"/>
    <x v="4"/>
    <x v="11"/>
    <d v="2013-05-28T11:44:52"/>
    <d v="2013-06-28T17:59:00"/>
    <x v="4"/>
    <x v="5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x v="642"/>
    <x v="4"/>
    <x v="11"/>
    <d v="2012-04-06T02:59:18"/>
    <d v="2012-05-16T17:00:00"/>
    <x v="5"/>
    <x v="6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x v="643"/>
    <x v="4"/>
    <x v="11"/>
    <d v="2013-09-06T17:21:58"/>
    <d v="2013-10-04T15:21:58"/>
    <x v="4"/>
    <x v="8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x v="644"/>
    <x v="4"/>
    <x v="11"/>
    <d v="2014-04-01T15:57:42"/>
    <d v="2014-04-29T13:57:42"/>
    <x v="3"/>
    <x v="6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x v="645"/>
    <x v="4"/>
    <x v="11"/>
    <d v="2011-12-18T13:33:05"/>
    <d v="2012-01-15T11:33:05"/>
    <x v="5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x v="646"/>
    <x v="4"/>
    <x v="11"/>
    <d v="2012-08-23T10:19:16"/>
    <d v="2012-09-20T08:19:16"/>
    <x v="5"/>
    <x v="1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x v="647"/>
    <x v="4"/>
    <x v="12"/>
    <d v="2016-08-24T21:26:27"/>
    <d v="2016-09-21T19:26:27"/>
    <x v="2"/>
    <x v="1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x v="648"/>
    <x v="4"/>
    <x v="12"/>
    <d v="2014-10-11T12:07:43"/>
    <d v="2014-11-08T11:07:43"/>
    <x v="3"/>
    <x v="9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x v="649"/>
    <x v="4"/>
    <x v="12"/>
    <d v="2013-09-09T06:13:03"/>
    <d v="2013-10-11T17:59:00"/>
    <x v="4"/>
    <x v="8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x v="650"/>
    <x v="4"/>
    <x v="12"/>
    <d v="2016-11-20T22:11:20"/>
    <d v="2016-12-05T22:00:00"/>
    <x v="2"/>
    <x v="4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x v="651"/>
    <x v="4"/>
    <x v="12"/>
    <d v="2014-09-23T08:25:52"/>
    <d v="2014-10-29T18:59:00"/>
    <x v="3"/>
    <x v="8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x v="652"/>
    <x v="4"/>
    <x v="12"/>
    <d v="2016-07-26T20:56:36"/>
    <d v="2016-09-02T17:59:00"/>
    <x v="2"/>
    <x v="3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x v="653"/>
    <x v="4"/>
    <x v="12"/>
    <d v="2014-02-24T01:24:15"/>
    <d v="2014-03-08T04:00:00"/>
    <x v="3"/>
    <x v="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x v="119"/>
    <x v="4"/>
    <x v="12"/>
    <d v="2015-06-10T11:09:36"/>
    <d v="2015-07-08T09:09:36"/>
    <x v="0"/>
    <x v="0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x v="654"/>
    <x v="4"/>
    <x v="12"/>
    <d v="2015-03-15T11:00:33"/>
    <d v="2015-04-12T09:00:33"/>
    <x v="0"/>
    <x v="7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x v="655"/>
    <x v="4"/>
    <x v="12"/>
    <d v="2015-02-15T19:34:24"/>
    <d v="2015-03-13T16:34:24"/>
    <x v="0"/>
    <x v="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x v="656"/>
    <x v="4"/>
    <x v="12"/>
    <d v="2016-03-23T11:51:57"/>
    <d v="2016-04-22T18:59:00"/>
    <x v="2"/>
    <x v="7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x v="657"/>
    <x v="4"/>
    <x v="12"/>
    <d v="2016-06-01T13:07:33"/>
    <d v="2016-07-29T09:45:00"/>
    <x v="2"/>
    <x v="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x v="658"/>
    <x v="4"/>
    <x v="12"/>
    <d v="2016-10-13T11:19:55"/>
    <d v="2016-10-22T11:00:00"/>
    <x v="2"/>
    <x v="9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x v="180"/>
    <x v="4"/>
    <x v="12"/>
    <d v="2015-01-17T11:58:29"/>
    <d v="2015-02-14T09:58:29"/>
    <x v="0"/>
    <x v="1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x v="659"/>
    <x v="4"/>
    <x v="12"/>
    <d v="2016-11-27T21:05:46"/>
    <d v="2016-12-25T19:05:46"/>
    <x v="2"/>
    <x v="4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x v="660"/>
    <x v="4"/>
    <x v="12"/>
    <d v="2016-06-23T19:00:17"/>
    <d v="2016-07-21T17:00:17"/>
    <x v="2"/>
    <x v="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x v="661"/>
    <x v="4"/>
    <x v="12"/>
    <d v="2016-08-26T23:29:16"/>
    <d v="2016-10-23T09:00:00"/>
    <x v="2"/>
    <x v="1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x v="73"/>
    <x v="4"/>
    <x v="12"/>
    <d v="2015-10-14T05:57:11"/>
    <d v="2015-11-23T04:57:11"/>
    <x v="0"/>
    <x v="9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x v="662"/>
    <x v="4"/>
    <x v="12"/>
    <d v="2015-03-16T09:53:38"/>
    <d v="2015-04-13T12:59:00"/>
    <x v="0"/>
    <x v="7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x v="663"/>
    <x v="4"/>
    <x v="12"/>
    <d v="2015-05-04T11:41:08"/>
    <d v="2015-06-01T14:00:00"/>
    <x v="0"/>
    <x v="5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x v="664"/>
    <x v="4"/>
    <x v="13"/>
    <d v="2013-10-23T03:35:13"/>
    <d v="2013-11-20T02:35:13"/>
    <x v="4"/>
    <x v="9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x v="476"/>
    <x v="4"/>
    <x v="13"/>
    <d v="2016-08-17T15:10:04"/>
    <d v="2016-09-14T13:10:04"/>
    <x v="2"/>
    <x v="1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x v="665"/>
    <x v="4"/>
    <x v="13"/>
    <d v="2013-10-12T05:19:08"/>
    <d v="2013-11-09T04:19:08"/>
    <x v="4"/>
    <x v="9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x v="666"/>
    <x v="4"/>
    <x v="13"/>
    <d v="2012-01-12T18:49:26"/>
    <d v="2012-02-09T16:49:26"/>
    <x v="5"/>
    <x v="1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x v="667"/>
    <x v="4"/>
    <x v="13"/>
    <d v="2013-09-23T18:33:58"/>
    <d v="2013-10-13T23:59:00"/>
    <x v="4"/>
    <x v="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x v="381"/>
    <x v="4"/>
    <x v="13"/>
    <d v="2012-11-17T10:33:17"/>
    <d v="2013-01-14T08:33:17"/>
    <x v="4"/>
    <x v="4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x v="668"/>
    <x v="4"/>
    <x v="13"/>
    <d v="2015-01-21T07:18:38"/>
    <d v="2015-02-26T05:10:00"/>
    <x v="0"/>
    <x v="1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x v="669"/>
    <x v="4"/>
    <x v="13"/>
    <d v="2009-10-01T18:31:46"/>
    <d v="2009-11-28T18:59:00"/>
    <x v="8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x v="73"/>
    <x v="4"/>
    <x v="13"/>
    <d v="2013-12-07T16:39:58"/>
    <d v="2014-01-04T14:39:58"/>
    <x v="3"/>
    <x v="11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x v="670"/>
    <x v="4"/>
    <x v="13"/>
    <d v="2013-03-09T12:17:37"/>
    <d v="2013-04-06T09:17:37"/>
    <x v="4"/>
    <x v="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x v="671"/>
    <x v="4"/>
    <x v="13"/>
    <d v="2013-08-01T16:32:03"/>
    <d v="2013-08-29T14:32:03"/>
    <x v="4"/>
    <x v="1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x v="672"/>
    <x v="4"/>
    <x v="13"/>
    <d v="2013-10-30T05:28:15"/>
    <d v="2013-11-27T04:28:15"/>
    <x v="4"/>
    <x v="9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x v="151"/>
    <x v="4"/>
    <x v="13"/>
    <d v="2011-01-24T11:48:47"/>
    <d v="2011-03-08T09:48:47"/>
    <x v="6"/>
    <x v="1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x v="377"/>
    <x v="4"/>
    <x v="13"/>
    <d v="2012-10-01T20:00:40"/>
    <d v="2012-11-08T19:00:40"/>
    <x v="5"/>
    <x v="9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x v="673"/>
    <x v="4"/>
    <x v="13"/>
    <d v="2013-04-04T06:00:34"/>
    <d v="2013-05-02T04:00:34"/>
    <x v="4"/>
    <x v="6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x v="121"/>
    <x v="4"/>
    <x v="13"/>
    <d v="2015-09-01T09:22:11"/>
    <d v="2015-09-19T07:22:11"/>
    <x v="0"/>
    <x v="8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x v="674"/>
    <x v="4"/>
    <x v="13"/>
    <d v="2013-01-02T03:55:27"/>
    <d v="2013-02-02T01:55:27"/>
    <x v="4"/>
    <x v="1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x v="675"/>
    <x v="4"/>
    <x v="13"/>
    <d v="2013-11-19T10:56:00"/>
    <d v="2013-12-17T08:56:00"/>
    <x v="4"/>
    <x v="4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x v="151"/>
    <x v="4"/>
    <x v="13"/>
    <d v="2010-11-22T21:35:24"/>
    <d v="2010-12-20T19:35:24"/>
    <x v="7"/>
    <x v="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x v="676"/>
    <x v="4"/>
    <x v="13"/>
    <d v="2012-05-08T11:55:05"/>
    <d v="2012-05-27T09:55:05"/>
    <x v="5"/>
    <x v="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x v="677"/>
    <x v="4"/>
    <x v="14"/>
    <d v="2012-09-26T23:42:18"/>
    <d v="2012-10-27T21:42:18"/>
    <x v="5"/>
    <x v="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x v="180"/>
    <x v="4"/>
    <x v="14"/>
    <d v="2011-11-29T22:01:26"/>
    <d v="2012-01-11T20:01:26"/>
    <x v="5"/>
    <x v="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x v="678"/>
    <x v="4"/>
    <x v="14"/>
    <d v="2011-08-04T12:39:10"/>
    <d v="2011-09-04T10:39:10"/>
    <x v="6"/>
    <x v="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x v="679"/>
    <x v="4"/>
    <x v="14"/>
    <d v="2016-01-02T14:27:15"/>
    <d v="2016-02-29T12:27:15"/>
    <x v="2"/>
    <x v="1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x v="119"/>
    <x v="4"/>
    <x v="14"/>
    <d v="2012-03-13T11:15:46"/>
    <d v="2012-05-09T16:31:00"/>
    <x v="5"/>
    <x v="7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x v="680"/>
    <x v="4"/>
    <x v="14"/>
    <d v="2016-12-09T14:35:11"/>
    <d v="2016-12-28T12:35:11"/>
    <x v="2"/>
    <x v="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x v="681"/>
    <x v="4"/>
    <x v="14"/>
    <d v="2016-08-21T12:53:33"/>
    <d v="2016-09-13T10:53:33"/>
    <x v="2"/>
    <x v="10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x v="121"/>
    <x v="4"/>
    <x v="14"/>
    <d v="2012-04-27T15:00:55"/>
    <d v="2012-05-25T13:00:55"/>
    <x v="5"/>
    <x v="6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x v="666"/>
    <x v="4"/>
    <x v="14"/>
    <d v="2011-07-27T10:04:45"/>
    <d v="2011-08-29T20:00:00"/>
    <x v="6"/>
    <x v="3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x v="682"/>
    <x v="4"/>
    <x v="14"/>
    <d v="2014-09-05T10:49:03"/>
    <d v="2014-10-03T08:49:03"/>
    <x v="3"/>
    <x v="8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x v="683"/>
    <x v="4"/>
    <x v="14"/>
    <d v="2013-10-22T08:46:19"/>
    <d v="2013-11-19T07:46:19"/>
    <x v="4"/>
    <x v="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x v="684"/>
    <x v="4"/>
    <x v="14"/>
    <d v="2014-07-21T16:45:30"/>
    <d v="2014-08-18T14:45:30"/>
    <x v="3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x v="685"/>
    <x v="4"/>
    <x v="14"/>
    <d v="2010-05-05T20:48:03"/>
    <d v="2010-07-29T18:00:00"/>
    <x v="7"/>
    <x v="5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x v="379"/>
    <x v="4"/>
    <x v="14"/>
    <d v="2015-03-02T13:32:43"/>
    <d v="2015-03-30T10:32:43"/>
    <x v="0"/>
    <x v="7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x v="686"/>
    <x v="4"/>
    <x v="14"/>
    <d v="2016-05-06T15:33:30"/>
    <d v="2016-06-03T13:33:30"/>
    <x v="2"/>
    <x v="5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x v="687"/>
    <x v="4"/>
    <x v="14"/>
    <d v="2010-09-09T19:03:49"/>
    <d v="2010-10-22T17:03:49"/>
    <x v="7"/>
    <x v="8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x v="688"/>
    <x v="4"/>
    <x v="14"/>
    <d v="2015-08-02T12:57:06"/>
    <d v="2015-08-25T18:00:00"/>
    <x v="0"/>
    <x v="1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x v="121"/>
    <x v="4"/>
    <x v="14"/>
    <d v="2012-10-29T08:31:48"/>
    <d v="2012-11-26T07:31:48"/>
    <x v="5"/>
    <x v="9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x v="436"/>
    <x v="4"/>
    <x v="14"/>
    <d v="2011-12-01T10:11:50"/>
    <d v="2012-01-13T08:11:50"/>
    <x v="5"/>
    <x v="11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x v="436"/>
    <x v="4"/>
    <x v="14"/>
    <d v="2011-04-12T18:22:42"/>
    <d v="2011-05-25T16:22:42"/>
    <x v="6"/>
    <x v="6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x v="689"/>
    <x v="4"/>
    <x v="13"/>
    <d v="2016-02-29T12:23:22"/>
    <d v="2016-03-28T09:23:22"/>
    <x v="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x v="121"/>
    <x v="4"/>
    <x v="13"/>
    <d v="2010-04-23T11:28:34"/>
    <d v="2010-06-06T09:11:00"/>
    <x v="7"/>
    <x v="6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x v="180"/>
    <x v="4"/>
    <x v="13"/>
    <d v="2014-07-09T15:10:22"/>
    <d v="2014-08-28T05:30:00"/>
    <x v="3"/>
    <x v="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x v="379"/>
    <x v="4"/>
    <x v="13"/>
    <d v="2012-08-28T11:06:20"/>
    <d v="2012-09-20T16:25:00"/>
    <x v="5"/>
    <x v="1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x v="690"/>
    <x v="4"/>
    <x v="13"/>
    <d v="2015-12-03T17:55:37"/>
    <d v="2015-12-31T15:55:37"/>
    <x v="0"/>
    <x v="11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x v="691"/>
    <x v="4"/>
    <x v="13"/>
    <d v="2010-11-24T21:45:26"/>
    <d v="2011-01-21T19:45:26"/>
    <x v="6"/>
    <x v="4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x v="121"/>
    <x v="4"/>
    <x v="13"/>
    <d v="2014-02-10T20:33:10"/>
    <d v="2014-03-10T17:33:10"/>
    <x v="3"/>
    <x v="2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x v="121"/>
    <x v="4"/>
    <x v="13"/>
    <d v="2011-08-11T20:37:03"/>
    <d v="2011-09-08T18:37:03"/>
    <x v="6"/>
    <x v="10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x v="121"/>
    <x v="4"/>
    <x v="13"/>
    <d v="2010-06-11T11:14:15"/>
    <d v="2010-07-24T18:59:00"/>
    <x v="7"/>
    <x v="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x v="178"/>
    <x v="4"/>
    <x v="13"/>
    <d v="2012-06-21T08:34:00"/>
    <d v="2012-07-20T18:00:00"/>
    <x v="5"/>
    <x v="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x v="692"/>
    <x v="4"/>
    <x v="13"/>
    <d v="2017-01-02T05:05:19"/>
    <d v="2017-03-01T03:05:19"/>
    <x v="1"/>
    <x v="1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x v="121"/>
    <x v="4"/>
    <x v="13"/>
    <d v="2014-01-02T16:07:25"/>
    <d v="2014-01-21T14:07:25"/>
    <x v="3"/>
    <x v="1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x v="2"/>
    <x v="4"/>
    <x v="13"/>
    <d v="2012-10-11T18:37:27"/>
    <d v="2012-12-08T17:37:27"/>
    <x v="5"/>
    <x v="9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x v="693"/>
    <x v="4"/>
    <x v="13"/>
    <d v="2012-04-04T19:20:19"/>
    <d v="2012-05-02T17:20:19"/>
    <x v="5"/>
    <x v="6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x v="121"/>
    <x v="4"/>
    <x v="13"/>
    <d v="2012-07-26T10:19:07"/>
    <d v="2012-08-23T08:19:07"/>
    <x v="5"/>
    <x v="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x v="694"/>
    <x v="4"/>
    <x v="13"/>
    <d v="2012-01-29T08:18:34"/>
    <d v="2012-02-27T18:59:00"/>
    <x v="5"/>
    <x v="1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x v="121"/>
    <x v="4"/>
    <x v="13"/>
    <d v="2010-09-13T12:28:54"/>
    <d v="2010-10-19T19:00:00"/>
    <x v="7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x v="180"/>
    <x v="4"/>
    <x v="13"/>
    <d v="2014-06-12T14:38:50"/>
    <d v="2014-07-11T16:30:00"/>
    <x v="3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x v="695"/>
    <x v="4"/>
    <x v="13"/>
    <d v="2014-11-01T13:59:21"/>
    <d v="2014-11-29T12:59:21"/>
    <x v="3"/>
    <x v="4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x v="101"/>
    <x v="4"/>
    <x v="13"/>
    <d v="2012-11-14T07:24:05"/>
    <d v="2012-12-17T05:24:05"/>
    <x v="5"/>
    <x v="4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x v="121"/>
    <x v="4"/>
    <x v="13"/>
    <d v="2013-10-15T08:07:02"/>
    <d v="2013-11-12T07:07:02"/>
    <x v="4"/>
    <x v="9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x v="696"/>
    <x v="4"/>
    <x v="13"/>
    <d v="2011-10-30T20:06:16"/>
    <d v="2011-12-09T19:06:16"/>
    <x v="6"/>
    <x v="9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x v="697"/>
    <x v="4"/>
    <x v="13"/>
    <d v="2014-08-27T04:43:13"/>
    <d v="2014-09-29T02:43:13"/>
    <x v="3"/>
    <x v="10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x v="698"/>
    <x v="4"/>
    <x v="13"/>
    <d v="2014-10-22T15:02:03"/>
    <d v="2014-11-19T14:02:03"/>
    <x v="3"/>
    <x v="9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x v="699"/>
    <x v="4"/>
    <x v="13"/>
    <d v="2013-01-14T14:37:49"/>
    <d v="2013-02-11T12:37:49"/>
    <x v="4"/>
    <x v="1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x v="700"/>
    <x v="4"/>
    <x v="13"/>
    <d v="2013-10-28T13:08:31"/>
    <d v="2013-11-25T12:08:31"/>
    <x v="4"/>
    <x v="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x v="121"/>
    <x v="4"/>
    <x v="13"/>
    <d v="2010-06-08T16:28:50"/>
    <d v="2010-07-06T12:40:00"/>
    <x v="7"/>
    <x v="0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x v="121"/>
    <x v="4"/>
    <x v="13"/>
    <d v="2012-04-14T11:44:55"/>
    <d v="2012-05-12T09:44:55"/>
    <x v="5"/>
    <x v="6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x v="701"/>
    <x v="4"/>
    <x v="13"/>
    <d v="2012-09-28T12:41:53"/>
    <d v="2012-11-15T14:00:00"/>
    <x v="5"/>
    <x v="8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x v="121"/>
    <x v="4"/>
    <x v="13"/>
    <d v="2012-03-09T21:42:49"/>
    <d v="2012-04-06T18:42:49"/>
    <x v="5"/>
    <x v="7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x v="160"/>
    <x v="4"/>
    <x v="13"/>
    <d v="2010-05-14T13:58:26"/>
    <d v="2010-06-23T11:32:00"/>
    <x v="7"/>
    <x v="5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x v="702"/>
    <x v="4"/>
    <x v="13"/>
    <d v="2014-02-10T00:38:22"/>
    <d v="2014-03-14T12:00:00"/>
    <x v="3"/>
    <x v="2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x v="703"/>
    <x v="4"/>
    <x v="13"/>
    <d v="2013-02-05T15:15:45"/>
    <d v="2013-03-20T12:15:45"/>
    <x v="4"/>
    <x v="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x v="88"/>
    <x v="4"/>
    <x v="13"/>
    <d v="2014-03-12T20:03:29"/>
    <d v="2014-05-09T18:03:29"/>
    <x v="3"/>
    <x v="7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x v="704"/>
    <x v="4"/>
    <x v="13"/>
    <d v="2014-04-04T09:41:24"/>
    <d v="2014-05-01T20:00:00"/>
    <x v="3"/>
    <x v="6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x v="384"/>
    <x v="4"/>
    <x v="13"/>
    <d v="2015-12-30T00:00:29"/>
    <d v="2016-01-26T22:00:29"/>
    <x v="2"/>
    <x v="11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x v="121"/>
    <x v="4"/>
    <x v="13"/>
    <d v="2011-12-05T16:34:49"/>
    <d v="2012-01-16T10:00:00"/>
    <x v="5"/>
    <x v="11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x v="135"/>
    <x v="4"/>
    <x v="13"/>
    <d v="2013-10-04T11:09:17"/>
    <d v="2013-11-01T10:09:17"/>
    <x v="4"/>
    <x v="9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x v="384"/>
    <x v="4"/>
    <x v="13"/>
    <d v="2012-08-03T03:30:48"/>
    <d v="2012-08-31T01:30:48"/>
    <x v="5"/>
    <x v="10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x v="135"/>
    <x v="4"/>
    <x v="13"/>
    <d v="2013-05-22T10:18:58"/>
    <d v="2013-06-28T09:58:00"/>
    <x v="4"/>
    <x v="5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x v="705"/>
    <x v="2"/>
    <x v="8"/>
    <d v="2015-06-26T16:12:06"/>
    <d v="2015-08-08T14:12:06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x v="706"/>
    <x v="2"/>
    <x v="8"/>
    <d v="2017-01-10T18:19:05"/>
    <d v="2017-02-07T16:19:05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x v="707"/>
    <x v="2"/>
    <x v="8"/>
    <d v="2016-01-13T12:14:20"/>
    <d v="2016-02-16T10:14:20"/>
    <x v="2"/>
    <x v="1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x v="708"/>
    <x v="2"/>
    <x v="8"/>
    <d v="2016-10-30T08:01:45"/>
    <d v="2016-11-27T07:01:45"/>
    <x v="2"/>
    <x v="9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x v="709"/>
    <x v="2"/>
    <x v="8"/>
    <d v="2016-03-15T06:00:50"/>
    <d v="2016-04-16T04:00:00"/>
    <x v="2"/>
    <x v="7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x v="710"/>
    <x v="2"/>
    <x v="8"/>
    <d v="2016-12-28T12:57:06"/>
    <d v="2017-02-16T13:59:00"/>
    <x v="1"/>
    <x v="11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x v="711"/>
    <x v="2"/>
    <x v="8"/>
    <d v="2016-08-10T10:00:48"/>
    <d v="2016-09-07T08:00:48"/>
    <x v="2"/>
    <x v="10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x v="121"/>
    <x v="2"/>
    <x v="8"/>
    <d v="2016-05-01T10:45:06"/>
    <d v="2016-06-28T08:45:06"/>
    <x v="2"/>
    <x v="5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x v="88"/>
    <x v="2"/>
    <x v="8"/>
    <d v="2016-02-11T11:52:44"/>
    <d v="2016-03-10T09:52:44"/>
    <x v="2"/>
    <x v="2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x v="498"/>
    <x v="2"/>
    <x v="8"/>
    <d v="2015-12-22T17:02:56"/>
    <d v="2016-02-18T15:02:56"/>
    <x v="2"/>
    <x v="11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x v="712"/>
    <x v="2"/>
    <x v="8"/>
    <d v="2015-12-18T10:01:01"/>
    <d v="2016-01-15T08:01:01"/>
    <x v="2"/>
    <x v="11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x v="713"/>
    <x v="2"/>
    <x v="8"/>
    <d v="2016-04-20T07:41:12"/>
    <d v="2016-06-02T05:41:12"/>
    <x v="2"/>
    <x v="6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x v="714"/>
    <x v="2"/>
    <x v="8"/>
    <d v="2016-10-19T06:43:32"/>
    <d v="2016-11-16T05:43:32"/>
    <x v="2"/>
    <x v="9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x v="715"/>
    <x v="2"/>
    <x v="8"/>
    <d v="2014-12-25T19:56:39"/>
    <d v="2015-01-22T17:56:39"/>
    <x v="0"/>
    <x v="11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x v="716"/>
    <x v="2"/>
    <x v="8"/>
    <d v="2015-07-09T12:00:39"/>
    <d v="2015-08-18T10:00:39"/>
    <x v="0"/>
    <x v="3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x v="717"/>
    <x v="2"/>
    <x v="8"/>
    <d v="2016-08-03T23:05:00"/>
    <d v="2016-09-10T21:05:00"/>
    <x v="2"/>
    <x v="1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x v="718"/>
    <x v="2"/>
    <x v="8"/>
    <d v="2015-02-25T13:55:59"/>
    <d v="2015-04-24T10:55:59"/>
    <x v="0"/>
    <x v="2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x v="719"/>
    <x v="2"/>
    <x v="8"/>
    <d v="2016-10-17T05:15:33"/>
    <d v="2016-11-15T04:15:33"/>
    <x v="2"/>
    <x v="9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x v="720"/>
    <x v="2"/>
    <x v="8"/>
    <d v="2015-03-19T11:16:03"/>
    <d v="2015-04-07T18:59:00"/>
    <x v="0"/>
    <x v="7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x v="721"/>
    <x v="2"/>
    <x v="8"/>
    <d v="2014-12-19T20:11:05"/>
    <d v="2015-01-16T18:11:05"/>
    <x v="0"/>
    <x v="11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x v="722"/>
    <x v="2"/>
    <x v="8"/>
    <d v="2017-01-31T07:02:35"/>
    <d v="2017-03-12T04:02:35"/>
    <x v="1"/>
    <x v="1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x v="723"/>
    <x v="2"/>
    <x v="8"/>
    <d v="2017-01-05T08:38:55"/>
    <d v="2017-02-18T09:00:00"/>
    <x v="1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x v="724"/>
    <x v="2"/>
    <x v="8"/>
    <d v="2016-01-04T09:05:53"/>
    <d v="2016-02-09T07:05:53"/>
    <x v="2"/>
    <x v="1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x v="725"/>
    <x v="2"/>
    <x v="8"/>
    <d v="2016-09-12T07:15:19"/>
    <d v="2016-10-15T05:15:19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x v="726"/>
    <x v="2"/>
    <x v="8"/>
    <d v="2015-07-23T07:05:19"/>
    <d v="2015-08-30T05:05:19"/>
    <x v="0"/>
    <x v="3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x v="727"/>
    <x v="2"/>
    <x v="8"/>
    <d v="2016-09-23T16:24:06"/>
    <d v="2016-10-23T17:59:00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x v="728"/>
    <x v="2"/>
    <x v="8"/>
    <d v="2016-09-06T07:15:32"/>
    <d v="2016-10-04T05:15:32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x v="729"/>
    <x v="2"/>
    <x v="8"/>
    <d v="2016-02-21T22:06:14"/>
    <d v="2016-04-19T19:06:14"/>
    <x v="2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x v="730"/>
    <x v="2"/>
    <x v="8"/>
    <d v="2014-07-16T12:20:34"/>
    <d v="2014-08-13T10:20:34"/>
    <x v="3"/>
    <x v="3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x v="731"/>
    <x v="2"/>
    <x v="8"/>
    <d v="2017-01-06T23:16:47"/>
    <d v="2017-02-06T21:16:47"/>
    <x v="1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x v="732"/>
    <x v="2"/>
    <x v="8"/>
    <d v="2016-12-16T21:17:33"/>
    <d v="2017-01-20T18:59:00"/>
    <x v="1"/>
    <x v="11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x v="733"/>
    <x v="2"/>
    <x v="8"/>
    <d v="2015-04-17T09:01:00"/>
    <d v="2015-05-30T07:01:00"/>
    <x v="0"/>
    <x v="6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x v="734"/>
    <x v="2"/>
    <x v="8"/>
    <d v="2014-08-05T12:46:38"/>
    <d v="2014-09-01T20:59:00"/>
    <x v="3"/>
    <x v="1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x v="735"/>
    <x v="2"/>
    <x v="8"/>
    <d v="2015-09-09T16:21:33"/>
    <d v="2015-11-06T15:21:33"/>
    <x v="0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x v="736"/>
    <x v="2"/>
    <x v="8"/>
    <d v="2016-02-24T09:59:16"/>
    <d v="2016-03-23T06:59:16"/>
    <x v="2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x v="737"/>
    <x v="2"/>
    <x v="8"/>
    <d v="2016-04-29T08:43:05"/>
    <d v="2016-06-26T06:43:05"/>
    <x v="2"/>
    <x v="6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x v="738"/>
    <x v="2"/>
    <x v="8"/>
    <d v="2015-06-29T17:24:57"/>
    <d v="2015-08-11T15:24:57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x v="739"/>
    <x v="2"/>
    <x v="8"/>
    <d v="2016-01-22T14:36:37"/>
    <d v="2016-02-19T12:36:37"/>
    <x v="2"/>
    <x v="1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x v="740"/>
    <x v="2"/>
    <x v="8"/>
    <d v="2016-01-25T23:25:01"/>
    <d v="2016-02-22T21:25:01"/>
    <x v="2"/>
    <x v="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x v="741"/>
    <x v="2"/>
    <x v="8"/>
    <d v="2016-05-16T02:00:28"/>
    <d v="2016-06-18T08:59:00"/>
    <x v="2"/>
    <x v="5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x v="742"/>
    <x v="2"/>
    <x v="8"/>
    <d v="2014-10-16T13:42:02"/>
    <d v="2014-11-28T12:42:02"/>
    <x v="3"/>
    <x v="9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x v="743"/>
    <x v="2"/>
    <x v="8"/>
    <d v="2014-07-10T14:43:42"/>
    <d v="2014-08-07T12:43:42"/>
    <x v="3"/>
    <x v="3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x v="120"/>
    <x v="2"/>
    <x v="8"/>
    <d v="2016-09-02T10:04:46"/>
    <d v="2016-09-30T08:04:46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x v="744"/>
    <x v="2"/>
    <x v="8"/>
    <d v="2016-07-23T08:01:25"/>
    <d v="2016-08-21T10:54:00"/>
    <x v="2"/>
    <x v="3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x v="745"/>
    <x v="2"/>
    <x v="8"/>
    <d v="2015-02-25T18:46:48"/>
    <d v="2015-03-25T15:46:48"/>
    <x v="0"/>
    <x v="2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x v="746"/>
    <x v="2"/>
    <x v="8"/>
    <d v="2015-12-01T15:13:30"/>
    <d v="2015-12-29T13:00:00"/>
    <x v="0"/>
    <x v="11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x v="747"/>
    <x v="2"/>
    <x v="8"/>
    <d v="2015-11-16T10:25:00"/>
    <d v="2016-01-07T14:00:00"/>
    <x v="2"/>
    <x v="4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x v="748"/>
    <x v="2"/>
    <x v="8"/>
    <d v="2014-05-13T23:04:10"/>
    <d v="2014-06-20T21:04:10"/>
    <x v="3"/>
    <x v="5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x v="121"/>
    <x v="2"/>
    <x v="8"/>
    <d v="2016-09-01T00:33:45"/>
    <d v="2016-09-28T22:33:45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x v="749"/>
    <x v="2"/>
    <x v="8"/>
    <d v="2016-08-29T14:24:55"/>
    <d v="2016-09-26T12:24:55"/>
    <x v="2"/>
    <x v="1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x v="31"/>
    <x v="2"/>
    <x v="8"/>
    <d v="2014-08-04T10:49:24"/>
    <d v="2014-09-01T08:49:24"/>
    <x v="3"/>
    <x v="1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x v="750"/>
    <x v="2"/>
    <x v="8"/>
    <d v="2016-06-17T10:09:48"/>
    <d v="2016-07-10T08:51:00"/>
    <x v="2"/>
    <x v="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x v="751"/>
    <x v="2"/>
    <x v="8"/>
    <d v="2016-03-08T14:11:59"/>
    <d v="2016-05-05T11:11:59"/>
    <x v="2"/>
    <x v="7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x v="752"/>
    <x v="2"/>
    <x v="8"/>
    <d v="2016-10-09T15:09:28"/>
    <d v="2016-11-09T19:00:00"/>
    <x v="2"/>
    <x v="9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x v="753"/>
    <x v="2"/>
    <x v="8"/>
    <d v="2014-10-08T22:18:50"/>
    <d v="2014-11-28T12:59:00"/>
    <x v="3"/>
    <x v="9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x v="754"/>
    <x v="2"/>
    <x v="8"/>
    <d v="2014-11-04T14:34:40"/>
    <d v="2014-11-27T06:00:00"/>
    <x v="3"/>
    <x v="4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x v="31"/>
    <x v="2"/>
    <x v="8"/>
    <d v="2014-06-27T12:47:40"/>
    <d v="2014-07-25T05:27:00"/>
    <x v="3"/>
    <x v="0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x v="755"/>
    <x v="2"/>
    <x v="8"/>
    <d v="2014-10-28T18:28:17"/>
    <d v="2014-11-25T17:28:17"/>
    <x v="3"/>
    <x v="9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x v="756"/>
    <x v="2"/>
    <x v="8"/>
    <d v="2015-10-04T20:03:21"/>
    <d v="2015-11-16T19:03:21"/>
    <x v="0"/>
    <x v="9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x v="757"/>
    <x v="2"/>
    <x v="8"/>
    <d v="2014-10-13T23:11:30"/>
    <d v="2014-11-10T22:02:00"/>
    <x v="3"/>
    <x v="9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x v="758"/>
    <x v="2"/>
    <x v="8"/>
    <d v="2017-01-13T17:26:00"/>
    <d v="2017-03-12T14:26:00"/>
    <x v="1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x v="759"/>
    <x v="2"/>
    <x v="8"/>
    <d v="2016-12-16T09:16:53"/>
    <d v="2017-01-28T07:16:53"/>
    <x v="1"/>
    <x v="11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x v="760"/>
    <x v="2"/>
    <x v="8"/>
    <d v="2015-11-17T08:25:14"/>
    <d v="2015-12-14T19:59:00"/>
    <x v="0"/>
    <x v="4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x v="761"/>
    <x v="2"/>
    <x v="8"/>
    <d v="2017-02-14T09:01:01"/>
    <d v="2017-03-14T06:01:01"/>
    <x v="1"/>
    <x v="2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x v="762"/>
    <x v="2"/>
    <x v="8"/>
    <d v="2016-01-19T09:00:27"/>
    <d v="2016-02-16T07:00:27"/>
    <x v="2"/>
    <x v="1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x v="763"/>
    <x v="2"/>
    <x v="8"/>
    <d v="2015-09-29T06:59:43"/>
    <d v="2015-10-28T04:59:43"/>
    <x v="0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x v="764"/>
    <x v="2"/>
    <x v="8"/>
    <d v="2014-12-03T16:57:52"/>
    <d v="2014-12-09T21:11:00"/>
    <x v="3"/>
    <x v="11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x v="765"/>
    <x v="2"/>
    <x v="8"/>
    <d v="2016-11-02T06:00:23"/>
    <d v="2016-12-12T05:00:23"/>
    <x v="2"/>
    <x v="4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x v="409"/>
    <x v="2"/>
    <x v="8"/>
    <d v="2016-11-28T11:25:15"/>
    <d v="2016-12-26T09:25:15"/>
    <x v="2"/>
    <x v="4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x v="178"/>
    <x v="2"/>
    <x v="8"/>
    <d v="2016-05-20T06:30:46"/>
    <d v="2016-06-17T04:30:46"/>
    <x v="2"/>
    <x v="5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x v="698"/>
    <x v="2"/>
    <x v="8"/>
    <d v="2016-07-10T11:54:22"/>
    <d v="2016-09-02T16:59:00"/>
    <x v="2"/>
    <x v="3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x v="766"/>
    <x v="2"/>
    <x v="8"/>
    <d v="2014-11-03T13:33:15"/>
    <d v="2014-12-16T11:33:15"/>
    <x v="3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x v="767"/>
    <x v="2"/>
    <x v="8"/>
    <d v="2016-12-10T02:34:12"/>
    <d v="2017-01-22T00:34:12"/>
    <x v="1"/>
    <x v="11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x v="768"/>
    <x v="2"/>
    <x v="8"/>
    <d v="2015-12-01T12:00:56"/>
    <d v="2015-12-27T10:00:00"/>
    <x v="0"/>
    <x v="11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x v="769"/>
    <x v="2"/>
    <x v="8"/>
    <d v="2014-11-11T16:03:35"/>
    <d v="2014-12-29T14:03:35"/>
    <x v="3"/>
    <x v="4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x v="379"/>
    <x v="2"/>
    <x v="8"/>
    <d v="2015-10-26T13:04:55"/>
    <d v="2015-11-23T12:04:55"/>
    <x v="0"/>
    <x v="9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x v="770"/>
    <x v="2"/>
    <x v="8"/>
    <d v="2016-02-21T18:34:16"/>
    <d v="2016-04-04T15:34:16"/>
    <x v="2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x v="771"/>
    <x v="2"/>
    <x v="8"/>
    <d v="2015-10-12T08:12:15"/>
    <d v="2015-11-19T07:12:15"/>
    <x v="0"/>
    <x v="9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x v="772"/>
    <x v="2"/>
    <x v="8"/>
    <d v="2016-06-14T03:48:53"/>
    <d v="2016-07-12T01:48:53"/>
    <x v="2"/>
    <x v="0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x v="460"/>
    <x v="2"/>
    <x v="8"/>
    <d v="2015-01-05T15:22:29"/>
    <d v="2015-02-02T13:22:29"/>
    <x v="0"/>
    <x v="1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x v="773"/>
    <x v="4"/>
    <x v="15"/>
    <d v="2015-05-02T17:40:09"/>
    <d v="2015-05-30T14:47:00"/>
    <x v="0"/>
    <x v="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x v="774"/>
    <x v="4"/>
    <x v="15"/>
    <d v="2015-09-23T22:02:51"/>
    <d v="2015-10-14T18:00:00"/>
    <x v="0"/>
    <x v="8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x v="775"/>
    <x v="4"/>
    <x v="15"/>
    <d v="2015-04-17T07:31:17"/>
    <d v="2015-05-15T05:31:17"/>
    <x v="0"/>
    <x v="6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x v="776"/>
    <x v="4"/>
    <x v="15"/>
    <d v="2015-05-21T14:04:21"/>
    <d v="2015-06-18T12:04:21"/>
    <x v="0"/>
    <x v="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x v="777"/>
    <x v="4"/>
    <x v="15"/>
    <d v="2016-01-01T05:56:03"/>
    <d v="2016-01-29T03:56:03"/>
    <x v="2"/>
    <x v="1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  <d v="2015-02-14T12:00:37"/>
    <d v="2015-03-14T09:00:37"/>
    <x v="0"/>
    <x v="2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x v="779"/>
    <x v="4"/>
    <x v="15"/>
    <d v="2016-02-26T01:46:56"/>
    <d v="2016-03-28T22:46:56"/>
    <x v="2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x v="780"/>
    <x v="4"/>
    <x v="15"/>
    <d v="2014-09-22T16:49:07"/>
    <d v="2014-10-20T14:49:07"/>
    <x v="3"/>
    <x v="8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x v="781"/>
    <x v="4"/>
    <x v="15"/>
    <d v="2017-01-20T07:03:25"/>
    <d v="2017-03-04T10:00:00"/>
    <x v="1"/>
    <x v="1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x v="782"/>
    <x v="4"/>
    <x v="15"/>
    <d v="2015-02-09T09:05:07"/>
    <d v="2015-04-02T11:59:00"/>
    <x v="0"/>
    <x v="2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x v="783"/>
    <x v="4"/>
    <x v="15"/>
    <d v="2016-08-29T03:35:49"/>
    <d v="2016-09-10T01:35:49"/>
    <x v="2"/>
    <x v="10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x v="784"/>
    <x v="4"/>
    <x v="15"/>
    <d v="2015-11-16T10:20:10"/>
    <d v="2015-12-14T08:20:10"/>
    <x v="0"/>
    <x v="4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x v="785"/>
    <x v="4"/>
    <x v="15"/>
    <d v="2016-05-24T08:00:25"/>
    <d v="2016-06-21T06:00:25"/>
    <x v="2"/>
    <x v="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x v="786"/>
    <x v="4"/>
    <x v="15"/>
    <d v="2016-11-14T09:34:40"/>
    <d v="2016-12-10T07:34:40"/>
    <x v="2"/>
    <x v="4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x v="787"/>
    <x v="4"/>
    <x v="15"/>
    <d v="2016-07-03T20:00:04"/>
    <d v="2016-08-02T17:59:00"/>
    <x v="2"/>
    <x v="3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x v="788"/>
    <x v="4"/>
    <x v="15"/>
    <d v="2015-01-12T07:23:40"/>
    <d v="2015-02-09T05:23:40"/>
    <x v="0"/>
    <x v="1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x v="789"/>
    <x v="4"/>
    <x v="15"/>
    <d v="2012-12-06T02:46:30"/>
    <d v="2013-01-04T22:00:00"/>
    <x v="4"/>
    <x v="11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x v="790"/>
    <x v="4"/>
    <x v="15"/>
    <d v="2015-04-25T11:44:22"/>
    <d v="2015-05-15T19:00:00"/>
    <x v="0"/>
    <x v="6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x v="791"/>
    <x v="4"/>
    <x v="15"/>
    <d v="2016-02-17T21:33:43"/>
    <d v="2016-03-16T18:33:43"/>
    <x v="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x v="792"/>
    <x v="4"/>
    <x v="15"/>
    <d v="2016-11-17T18:37:26"/>
    <d v="2016-12-10T21:59:00"/>
    <x v="2"/>
    <x v="4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x v="409"/>
    <x v="5"/>
    <x v="16"/>
    <d v="2016-07-28T09:00:09"/>
    <d v="2016-08-25T07:00:09"/>
    <x v="2"/>
    <x v="3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x v="121"/>
    <x v="5"/>
    <x v="16"/>
    <d v="2014-07-10T17:26:32"/>
    <d v="2014-07-28T15:26:32"/>
    <x v="3"/>
    <x v="3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x v="119"/>
    <x v="5"/>
    <x v="16"/>
    <d v="2014-07-31T08:42:28"/>
    <d v="2014-09-10T00:00:00"/>
    <x v="3"/>
    <x v="3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x v="793"/>
    <x v="5"/>
    <x v="16"/>
    <d v="2015-04-19T22:04:15"/>
    <d v="2015-05-17T20:04:15"/>
    <x v="0"/>
    <x v="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x v="366"/>
    <x v="5"/>
    <x v="16"/>
    <d v="2015-01-07T14:13:21"/>
    <d v="2015-03-03T10:27:00"/>
    <x v="0"/>
    <x v="1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x v="794"/>
    <x v="5"/>
    <x v="16"/>
    <d v="2014-07-24T12:59:10"/>
    <d v="2014-08-21T10:59:10"/>
    <x v="3"/>
    <x v="3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x v="121"/>
    <x v="5"/>
    <x v="16"/>
    <d v="2015-11-11T12:26:00"/>
    <d v="2015-12-24T10:26:00"/>
    <x v="0"/>
    <x v="4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x v="120"/>
    <x v="5"/>
    <x v="16"/>
    <d v="2014-10-06T11:38:35"/>
    <d v="2014-11-03T10:38:35"/>
    <x v="3"/>
    <x v="9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x v="450"/>
    <x v="5"/>
    <x v="16"/>
    <d v="2016-08-15T17:16:29"/>
    <d v="2016-09-22T15:16:29"/>
    <x v="2"/>
    <x v="10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x v="121"/>
    <x v="5"/>
    <x v="16"/>
    <d v="2016-01-13T02:20:45"/>
    <d v="2016-02-10T00:20:45"/>
    <x v="2"/>
    <x v="1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x v="121"/>
    <x v="5"/>
    <x v="16"/>
    <d v="2015-08-15T11:07:57"/>
    <d v="2015-09-12T09:07:57"/>
    <x v="0"/>
    <x v="10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x v="121"/>
    <x v="5"/>
    <x v="16"/>
    <d v="2014-07-29T16:20:25"/>
    <d v="2014-08-24T14:20:25"/>
    <x v="3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x v="121"/>
    <x v="5"/>
    <x v="16"/>
    <d v="2016-04-23T11:08:15"/>
    <d v="2016-06-04T10:09:00"/>
    <x v="2"/>
    <x v="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x v="2"/>
    <x v="5"/>
    <x v="16"/>
    <d v="2017-02-08T20:08:52"/>
    <d v="2017-03-03T18:08:52"/>
    <x v="1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x v="121"/>
    <x v="5"/>
    <x v="16"/>
    <d v="2014-07-11T12:26:39"/>
    <d v="2014-08-08T12:00:00"/>
    <x v="3"/>
    <x v="3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x v="121"/>
    <x v="5"/>
    <x v="16"/>
    <d v="2016-02-06T15:49:05"/>
    <d v="2016-03-05T13:49:05"/>
    <x v="2"/>
    <x v="2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x v="121"/>
    <x v="5"/>
    <x v="16"/>
    <d v="2015-02-23T09:16:17"/>
    <d v="2015-04-22T06:16:17"/>
    <x v="0"/>
    <x v="2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x v="121"/>
    <x v="5"/>
    <x v="16"/>
    <d v="2016-11-04T12:54:43"/>
    <d v="2016-12-02T11:54:43"/>
    <x v="2"/>
    <x v="4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x v="121"/>
    <x v="5"/>
    <x v="16"/>
    <d v="2015-02-12T13:37:23"/>
    <d v="2015-03-23T14:00:00"/>
    <x v="0"/>
    <x v="2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x v="121"/>
    <x v="5"/>
    <x v="16"/>
    <d v="2015-02-11T10:57:36"/>
    <d v="2015-03-11T07:57:36"/>
    <x v="0"/>
    <x v="2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x v="73"/>
    <x v="5"/>
    <x v="16"/>
    <d v="2015-03-16T13:54:53"/>
    <d v="2015-04-13T11:54:53"/>
    <x v="0"/>
    <x v="7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x v="121"/>
    <x v="5"/>
    <x v="16"/>
    <d v="2016-03-02T22:38:28"/>
    <d v="2016-04-29T15:00:00"/>
    <x v="2"/>
    <x v="7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x v="125"/>
    <x v="5"/>
    <x v="16"/>
    <d v="2016-07-05T11:22:21"/>
    <d v="2016-07-10T09:22:21"/>
    <x v="2"/>
    <x v="3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x v="121"/>
    <x v="5"/>
    <x v="16"/>
    <d v="2016-07-31T16:44:22"/>
    <d v="2016-08-28T14:44:22"/>
    <x v="2"/>
    <x v="3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x v="795"/>
    <x v="6"/>
    <x v="17"/>
    <d v="2013-05-22T21:28:23"/>
    <d v="2013-07-04T19:28:23"/>
    <x v="4"/>
    <x v="5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x v="796"/>
    <x v="6"/>
    <x v="17"/>
    <d v="2014-01-22T01:08:42"/>
    <d v="2014-02-16T23:08:42"/>
    <x v="3"/>
    <x v="1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x v="797"/>
    <x v="6"/>
    <x v="17"/>
    <d v="2013-06-20T15:06:22"/>
    <d v="2013-08-02T13:06:22"/>
    <x v="4"/>
    <x v="0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x v="31"/>
    <x v="6"/>
    <x v="17"/>
    <d v="2013-11-21T12:32:11"/>
    <d v="2013-12-19T10:32:11"/>
    <x v="4"/>
    <x v="4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x v="798"/>
    <x v="6"/>
    <x v="17"/>
    <d v="2016-03-11T00:54:24"/>
    <d v="2016-04-07T21:54:24"/>
    <x v="2"/>
    <x v="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x v="799"/>
    <x v="6"/>
    <x v="17"/>
    <d v="2013-10-24T21:30:59"/>
    <d v="2013-11-23T20:30:59"/>
    <x v="4"/>
    <x v="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x v="436"/>
    <x v="6"/>
    <x v="17"/>
    <d v="2012-09-10T16:17:02"/>
    <d v="2012-09-28T14:17:02"/>
    <x v="5"/>
    <x v="8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x v="121"/>
    <x v="6"/>
    <x v="17"/>
    <d v="2015-10-18T10:04:53"/>
    <d v="2015-11-15T09:04:53"/>
    <x v="0"/>
    <x v="9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x v="800"/>
    <x v="6"/>
    <x v="17"/>
    <d v="2014-01-06T11:58:17"/>
    <d v="2014-02-03T09:58:17"/>
    <x v="3"/>
    <x v="1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x v="119"/>
    <x v="6"/>
    <x v="17"/>
    <d v="2011-09-16T15:09:01"/>
    <d v="2011-10-14T13:09:01"/>
    <x v="6"/>
    <x v="8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x v="801"/>
    <x v="6"/>
    <x v="17"/>
    <d v="2013-12-04T20:09:05"/>
    <d v="2014-01-01T18:09:05"/>
    <x v="3"/>
    <x v="11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x v="2"/>
    <x v="6"/>
    <x v="17"/>
    <d v="2012-04-06T13:41:56"/>
    <d v="2012-05-04T11:41:56"/>
    <x v="5"/>
    <x v="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x v="802"/>
    <x v="6"/>
    <x v="17"/>
    <d v="2014-07-18T01:04:10"/>
    <d v="2014-09-08T23:04:10"/>
    <x v="3"/>
    <x v="3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x v="803"/>
    <x v="6"/>
    <x v="17"/>
    <d v="2015-12-14T20:00:11"/>
    <d v="2016-01-11T18:00:11"/>
    <x v="2"/>
    <x v="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x v="377"/>
    <x v="6"/>
    <x v="17"/>
    <d v="2011-06-06T20:42:01"/>
    <d v="2011-07-19T18:42:01"/>
    <x v="6"/>
    <x v="0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x v="804"/>
    <x v="6"/>
    <x v="17"/>
    <d v="2016-04-19T05:35:36"/>
    <d v="2016-05-12T03:35:36"/>
    <x v="2"/>
    <x v="6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x v="805"/>
    <x v="6"/>
    <x v="17"/>
    <d v="2014-04-10T19:18:53"/>
    <d v="2014-05-08T17:18:53"/>
    <x v="3"/>
    <x v="6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x v="366"/>
    <x v="6"/>
    <x v="17"/>
    <d v="2014-12-29T14:14:52"/>
    <d v="2015-01-26T12:14:52"/>
    <x v="0"/>
    <x v="11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x v="806"/>
    <x v="6"/>
    <x v="17"/>
    <d v="2012-07-11T13:44:48"/>
    <d v="2012-08-08T11:44:48"/>
    <x v="5"/>
    <x v="3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x v="807"/>
    <x v="6"/>
    <x v="17"/>
    <d v="2014-06-03T07:49:43"/>
    <d v="2014-07-31T05:49:43"/>
    <x v="3"/>
    <x v="0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x v="121"/>
    <x v="6"/>
    <x v="17"/>
    <d v="2014-07-09T13:53:24"/>
    <d v="2014-08-06T11:53:24"/>
    <x v="3"/>
    <x v="3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x v="808"/>
    <x v="6"/>
    <x v="17"/>
    <d v="2016-02-13T08:06:15"/>
    <d v="2016-03-12T05:06:15"/>
    <x v="2"/>
    <x v="2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x v="507"/>
    <x v="6"/>
    <x v="17"/>
    <d v="2014-07-25T12:48:11"/>
    <d v="2014-08-22T10:48:11"/>
    <x v="3"/>
    <x v="3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x v="121"/>
    <x v="6"/>
    <x v="17"/>
    <d v="2014-05-16T09:08:07"/>
    <d v="2014-06-13T07:08:07"/>
    <x v="3"/>
    <x v="5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x v="809"/>
    <x v="6"/>
    <x v="17"/>
    <d v="2014-03-25T11:11:07"/>
    <d v="2014-04-22T09:11:07"/>
    <x v="3"/>
    <x v="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x v="810"/>
    <x v="6"/>
    <x v="17"/>
    <d v="2015-05-26T20:32:55"/>
    <d v="2015-06-23T18:32:55"/>
    <x v="0"/>
    <x v="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x v="144"/>
    <x v="6"/>
    <x v="17"/>
    <d v="2015-04-28T20:27:33"/>
    <d v="2015-05-26T18:27:33"/>
    <x v="0"/>
    <x v="6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x v="385"/>
    <x v="6"/>
    <x v="17"/>
    <d v="2016-03-11T11:41:12"/>
    <d v="2016-04-08T08:41:12"/>
    <x v="2"/>
    <x v="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x v="366"/>
    <x v="6"/>
    <x v="17"/>
    <d v="2012-12-06T16:37:18"/>
    <d v="2013-01-03T14:37:18"/>
    <x v="4"/>
    <x v="11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x v="811"/>
    <x v="6"/>
    <x v="17"/>
    <d v="2016-01-27T15:22:17"/>
    <d v="2016-02-09T13:22:17"/>
    <x v="2"/>
    <x v="1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x v="812"/>
    <x v="6"/>
    <x v="17"/>
    <d v="2011-09-09T09:07:13"/>
    <d v="2011-10-07T07:07:13"/>
    <x v="6"/>
    <x v="8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x v="813"/>
    <x v="6"/>
    <x v="17"/>
    <d v="2013-07-31T04:53:40"/>
    <d v="2013-08-28T02:53:40"/>
    <x v="4"/>
    <x v="3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x v="814"/>
    <x v="6"/>
    <x v="17"/>
    <d v="2014-09-03T04:25:54"/>
    <d v="2014-10-01T17:30:00"/>
    <x v="3"/>
    <x v="8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x v="815"/>
    <x v="6"/>
    <x v="17"/>
    <d v="2014-01-21T11:01:17"/>
    <d v="2014-02-28T09:01:17"/>
    <x v="3"/>
    <x v="1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x v="816"/>
    <x v="6"/>
    <x v="17"/>
    <d v="2014-03-14T10:18:15"/>
    <d v="2014-04-11T08:18:15"/>
    <x v="3"/>
    <x v="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x v="384"/>
    <x v="6"/>
    <x v="17"/>
    <d v="2015-04-13T12:04:28"/>
    <d v="2015-05-11T10:04:28"/>
    <x v="0"/>
    <x v="6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x v="119"/>
    <x v="6"/>
    <x v="17"/>
    <d v="2016-01-14T18:39:31"/>
    <d v="2016-02-11T16:39:31"/>
    <x v="2"/>
    <x v="1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x v="817"/>
    <x v="6"/>
    <x v="17"/>
    <d v="2016-06-17T10:32:18"/>
    <d v="2016-07-12T08:12:00"/>
    <x v="2"/>
    <x v="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x v="818"/>
    <x v="6"/>
    <x v="17"/>
    <d v="2013-10-29T17:05:25"/>
    <d v="2013-12-06T19:59:00"/>
    <x v="4"/>
    <x v="9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x v="796"/>
    <x v="6"/>
    <x v="17"/>
    <d v="2016-04-18T21:19:50"/>
    <d v="2016-06-15T19:19:50"/>
    <x v="2"/>
    <x v="6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x v="819"/>
    <x v="6"/>
    <x v="17"/>
    <d v="2014-05-12T01:50:21"/>
    <d v="2014-06-08T23:50:21"/>
    <x v="3"/>
    <x v="5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x v="820"/>
    <x v="6"/>
    <x v="17"/>
    <d v="2014-02-21T19:15:27"/>
    <d v="2014-03-21T16:15:27"/>
    <x v="3"/>
    <x v="2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x v="821"/>
    <x v="6"/>
    <x v="17"/>
    <d v="2012-03-05T09:46:15"/>
    <d v="2012-04-02T06:46:15"/>
    <x v="5"/>
    <x v="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x v="121"/>
    <x v="6"/>
    <x v="17"/>
    <d v="2014-06-23T12:40:24"/>
    <d v="2014-07-21T10:40:24"/>
    <x v="3"/>
    <x v="0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x v="822"/>
    <x v="6"/>
    <x v="17"/>
    <d v="2012-02-13T07:17:15"/>
    <d v="2012-04-11T04:17:15"/>
    <x v="5"/>
    <x v="2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x v="2"/>
    <x v="6"/>
    <x v="17"/>
    <d v="2016-10-19T10:03:10"/>
    <d v="2016-11-16T09:03:10"/>
    <x v="2"/>
    <x v="9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x v="823"/>
    <x v="6"/>
    <x v="17"/>
    <d v="2012-11-07T14:23:42"/>
    <d v="2012-12-05T12:23:42"/>
    <x v="5"/>
    <x v="4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x v="120"/>
    <x v="6"/>
    <x v="17"/>
    <d v="2015-12-08T20:53:10"/>
    <d v="2016-01-05T18:53:10"/>
    <x v="2"/>
    <x v="11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x v="824"/>
    <x v="6"/>
    <x v="17"/>
    <d v="2014-11-20T10:13:31"/>
    <d v="2015-01-16T22:30:00"/>
    <x v="0"/>
    <x v="4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x v="144"/>
    <x v="6"/>
    <x v="17"/>
    <d v="2014-07-15T15:27:00"/>
    <d v="2014-08-12T13:27:00"/>
    <x v="3"/>
    <x v="3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x v="825"/>
    <x v="6"/>
    <x v="17"/>
    <d v="2013-09-09T00:18:07"/>
    <d v="2013-10-06T22:18:07"/>
    <x v="4"/>
    <x v="8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x v="514"/>
    <x v="6"/>
    <x v="17"/>
    <d v="2016-02-29T08:41:35"/>
    <d v="2016-03-28T05:41:35"/>
    <x v="2"/>
    <x v="2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x v="826"/>
    <x v="6"/>
    <x v="17"/>
    <d v="2012-04-10T12:20:08"/>
    <d v="2012-06-07T10:20:08"/>
    <x v="5"/>
    <x v="6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x v="827"/>
    <x v="6"/>
    <x v="17"/>
    <d v="2015-11-25T06:21:53"/>
    <d v="2015-12-23T04:21:53"/>
    <x v="0"/>
    <x v="4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x v="828"/>
    <x v="6"/>
    <x v="17"/>
    <d v="2014-03-05T19:59:39"/>
    <d v="2014-04-02T16:59:39"/>
    <x v="3"/>
    <x v="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x v="144"/>
    <x v="6"/>
    <x v="17"/>
    <d v="2014-03-24T11:01:04"/>
    <d v="2014-04-04T09:01:04"/>
    <x v="3"/>
    <x v="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x v="121"/>
    <x v="6"/>
    <x v="17"/>
    <d v="2011-09-13T12:56:40"/>
    <d v="2011-10-26T10:56:40"/>
    <x v="6"/>
    <x v="8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x v="829"/>
    <x v="6"/>
    <x v="17"/>
    <d v="2016-02-12T14:25:16"/>
    <d v="2016-03-11T11:25:16"/>
    <x v="2"/>
    <x v="2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x v="121"/>
    <x v="6"/>
    <x v="17"/>
    <d v="2013-05-16T08:53:45"/>
    <d v="2013-05-28T06:53:45"/>
    <x v="4"/>
    <x v="5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x v="830"/>
    <x v="6"/>
    <x v="17"/>
    <d v="2014-03-20T04:34:08"/>
    <d v="2014-04-17T02:34:08"/>
    <x v="3"/>
    <x v="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x v="831"/>
    <x v="6"/>
    <x v="18"/>
    <d v="2015-03-31T08:00:51"/>
    <d v="2015-04-28T06:00:51"/>
    <x v="0"/>
    <x v="7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x v="121"/>
    <x v="6"/>
    <x v="18"/>
    <d v="2015-07-27T06:58:50"/>
    <d v="2015-09-23T04:58:50"/>
    <x v="0"/>
    <x v="3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x v="144"/>
    <x v="6"/>
    <x v="18"/>
    <d v="2016-06-13T23:51:34"/>
    <d v="2016-07-11T21:51:34"/>
    <x v="2"/>
    <x v="0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x v="832"/>
    <x v="6"/>
    <x v="18"/>
    <d v="2014-10-14T12:30:00"/>
    <d v="2014-11-12T11:30:00"/>
    <x v="3"/>
    <x v="9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x v="120"/>
    <x v="6"/>
    <x v="18"/>
    <d v="2014-07-08T07:35:17"/>
    <d v="2014-08-05T05:35:17"/>
    <x v="3"/>
    <x v="3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x v="689"/>
    <x v="6"/>
    <x v="18"/>
    <d v="2016-05-05T22:21:33"/>
    <d v="2016-06-02T20:21:33"/>
    <x v="2"/>
    <x v="5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x v="830"/>
    <x v="6"/>
    <x v="18"/>
    <d v="2014-09-26T15:55:00"/>
    <d v="2014-11-23T14:55:00"/>
    <x v="3"/>
    <x v="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x v="121"/>
    <x v="6"/>
    <x v="18"/>
    <d v="2015-11-24T13:47:48"/>
    <d v="2015-12-22T11:47:48"/>
    <x v="0"/>
    <x v="4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x v="833"/>
    <x v="6"/>
    <x v="18"/>
    <d v="2016-12-01T18:46:11"/>
    <d v="2016-12-29T16:46:11"/>
    <x v="2"/>
    <x v="11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x v="135"/>
    <x v="6"/>
    <x v="18"/>
    <d v="2014-07-01T01:46:21"/>
    <d v="2014-07-28T23:46:21"/>
    <x v="3"/>
    <x v="3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x v="120"/>
    <x v="6"/>
    <x v="18"/>
    <d v="2014-11-14T22:50:28"/>
    <d v="2014-11-26T18:33:00"/>
    <x v="3"/>
    <x v="4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x v="73"/>
    <x v="6"/>
    <x v="18"/>
    <d v="2016-07-07T15:44:54"/>
    <d v="2016-08-04T13:44:54"/>
    <x v="2"/>
    <x v="3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x v="834"/>
    <x v="6"/>
    <x v="18"/>
    <d v="2015-11-19T08:07:09"/>
    <d v="2015-12-17T06:07:09"/>
    <x v="0"/>
    <x v="4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x v="835"/>
    <x v="6"/>
    <x v="18"/>
    <d v="2016-03-24T11:40:21"/>
    <d v="2016-04-21T09:40:21"/>
    <x v="2"/>
    <x v="7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x v="683"/>
    <x v="6"/>
    <x v="18"/>
    <d v="2017-01-01T13:45:31"/>
    <d v="2017-01-19T11:45:31"/>
    <x v="1"/>
    <x v="1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x v="144"/>
    <x v="6"/>
    <x v="18"/>
    <d v="2014-12-02T00:20:26"/>
    <d v="2014-12-29T22:20:26"/>
    <x v="3"/>
    <x v="11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x v="121"/>
    <x v="6"/>
    <x v="18"/>
    <d v="2015-07-07T03:05:21"/>
    <d v="2015-08-04T01:05:21"/>
    <x v="0"/>
    <x v="3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x v="121"/>
    <x v="6"/>
    <x v="18"/>
    <d v="2015-06-09T08:47:30"/>
    <d v="2015-07-07T06:47:30"/>
    <x v="0"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x v="121"/>
    <x v="6"/>
    <x v="18"/>
    <d v="2015-01-17T16:08:47"/>
    <d v="2015-02-14T14:08:47"/>
    <x v="0"/>
    <x v="1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x v="836"/>
    <x v="6"/>
    <x v="18"/>
    <d v="2015-11-16T20:38:46"/>
    <d v="2015-12-14T18:38:46"/>
    <x v="0"/>
    <x v="4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x v="121"/>
    <x v="7"/>
    <x v="19"/>
    <d v="2015-03-29T20:22:00"/>
    <d v="2015-04-26T18:22:00"/>
    <x v="0"/>
    <x v="7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x v="101"/>
    <x v="7"/>
    <x v="19"/>
    <d v="2014-08-03T09:56:32"/>
    <d v="2014-09-30T07:56:32"/>
    <x v="3"/>
    <x v="10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x v="837"/>
    <x v="7"/>
    <x v="19"/>
    <d v="2014-03-25T14:52:53"/>
    <d v="2014-04-30T12:52:53"/>
    <x v="3"/>
    <x v="7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x v="121"/>
    <x v="7"/>
    <x v="19"/>
    <d v="2014-08-20T15:19:43"/>
    <d v="2014-10-17T13:19:43"/>
    <x v="3"/>
    <x v="10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x v="838"/>
    <x v="7"/>
    <x v="19"/>
    <d v="2016-10-31T20:06:21"/>
    <d v="2016-11-28T19:06:21"/>
    <x v="2"/>
    <x v="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x v="839"/>
    <x v="7"/>
    <x v="19"/>
    <d v="2016-05-17T09:02:46"/>
    <d v="2016-06-14T07:02:46"/>
    <x v="2"/>
    <x v="5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x v="840"/>
    <x v="7"/>
    <x v="19"/>
    <d v="2015-11-09T14:54:35"/>
    <d v="2016-01-06T12:54:35"/>
    <x v="2"/>
    <x v="4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x v="121"/>
    <x v="7"/>
    <x v="19"/>
    <d v="2015-08-07T18:27:43"/>
    <d v="2015-09-04T16:27:43"/>
    <x v="0"/>
    <x v="10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x v="841"/>
    <x v="7"/>
    <x v="19"/>
    <d v="2015-04-15T09:01:52"/>
    <d v="2015-05-13T07:01:52"/>
    <x v="0"/>
    <x v="6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x v="73"/>
    <x v="7"/>
    <x v="19"/>
    <d v="2015-05-19T09:08:25"/>
    <d v="2015-06-16T07:08:25"/>
    <x v="0"/>
    <x v="5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x v="149"/>
    <x v="7"/>
    <x v="19"/>
    <d v="2015-08-06T18:36:46"/>
    <d v="2015-09-03T16:36:46"/>
    <x v="0"/>
    <x v="1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x v="842"/>
    <x v="7"/>
    <x v="19"/>
    <d v="2014-07-15T10:20:08"/>
    <d v="2014-08-12T08:20:08"/>
    <x v="3"/>
    <x v="3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x v="121"/>
    <x v="7"/>
    <x v="19"/>
    <d v="2015-01-24T17:42:42"/>
    <d v="2015-02-21T15:42:42"/>
    <x v="0"/>
    <x v="1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x v="690"/>
    <x v="7"/>
    <x v="19"/>
    <d v="2014-10-06T07:04:40"/>
    <d v="2014-12-03T06:04:40"/>
    <x v="3"/>
    <x v="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x v="123"/>
    <x v="7"/>
    <x v="19"/>
    <d v="2014-11-08T18:12:08"/>
    <d v="2014-12-06T16:12:08"/>
    <x v="3"/>
    <x v="4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x v="121"/>
    <x v="7"/>
    <x v="19"/>
    <d v="2015-05-30T09:26:05"/>
    <d v="2015-06-28T05:45:00"/>
    <x v="0"/>
    <x v="5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x v="843"/>
    <x v="7"/>
    <x v="19"/>
    <d v="2015-02-25T19:43:06"/>
    <d v="2015-03-25T16:43:06"/>
    <x v="0"/>
    <x v="2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x v="121"/>
    <x v="7"/>
    <x v="19"/>
    <d v="2015-04-28T07:06:29"/>
    <d v="2015-05-17T05:06:29"/>
    <x v="0"/>
    <x v="6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x v="844"/>
    <x v="7"/>
    <x v="19"/>
    <d v="2014-08-25T08:24:24"/>
    <d v="2014-09-23T06:24:24"/>
    <x v="3"/>
    <x v="10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x v="121"/>
    <x v="7"/>
    <x v="19"/>
    <d v="2014-07-10T09:22:00"/>
    <d v="2014-08-07T07:22:00"/>
    <x v="3"/>
    <x v="3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x v="121"/>
    <x v="7"/>
    <x v="19"/>
    <d v="2016-05-19T09:23:02"/>
    <d v="2016-06-16T07:23:02"/>
    <x v="2"/>
    <x v="5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x v="845"/>
    <x v="7"/>
    <x v="19"/>
    <d v="2014-06-01T21:08:50"/>
    <d v="2014-07-03T19:08:50"/>
    <x v="3"/>
    <x v="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x v="846"/>
    <x v="7"/>
    <x v="19"/>
    <d v="2015-05-26T03:39:02"/>
    <d v="2015-06-23T18:00:00"/>
    <x v="0"/>
    <x v="5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x v="847"/>
    <x v="7"/>
    <x v="19"/>
    <d v="2014-08-12T09:38:15"/>
    <d v="2014-09-10T07:38:15"/>
    <x v="3"/>
    <x v="10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x v="848"/>
    <x v="7"/>
    <x v="19"/>
    <d v="2016-08-22T17:17:45"/>
    <d v="2016-09-19T15:17:45"/>
    <x v="2"/>
    <x v="1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x v="162"/>
    <x v="7"/>
    <x v="19"/>
    <d v="2015-01-23T00:29:23"/>
    <d v="2015-02-19T22:29:23"/>
    <x v="0"/>
    <x v="1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x v="73"/>
    <x v="7"/>
    <x v="19"/>
    <d v="2015-04-30T13:26:11"/>
    <d v="2015-05-28T11:26:11"/>
    <x v="0"/>
    <x v="6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x v="384"/>
    <x v="7"/>
    <x v="19"/>
    <d v="2014-10-26T11:18:47"/>
    <d v="2014-11-11T10:18:47"/>
    <x v="3"/>
    <x v="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x v="121"/>
    <x v="7"/>
    <x v="19"/>
    <d v="2014-07-21T08:22:32"/>
    <d v="2014-08-18T06:22:32"/>
    <x v="3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x v="180"/>
    <x v="7"/>
    <x v="19"/>
    <d v="2015-06-28T20:27:37"/>
    <d v="2015-07-31T18:27:37"/>
    <x v="0"/>
    <x v="0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x v="849"/>
    <x v="7"/>
    <x v="19"/>
    <d v="2016-04-08T12:12:07"/>
    <d v="2016-05-06T10:12:07"/>
    <x v="2"/>
    <x v="6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x v="178"/>
    <x v="7"/>
    <x v="19"/>
    <d v="2015-06-15T09:28:59"/>
    <d v="2015-07-13T07:28:59"/>
    <x v="0"/>
    <x v="0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x v="119"/>
    <x v="7"/>
    <x v="19"/>
    <d v="2017-01-10T16:28:18"/>
    <d v="2017-03-04T03:00:00"/>
    <x v="1"/>
    <x v="1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x v="121"/>
    <x v="7"/>
    <x v="19"/>
    <d v="2014-09-15T07:51:36"/>
    <d v="2014-10-13T05:51:36"/>
    <x v="3"/>
    <x v="8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x v="144"/>
    <x v="7"/>
    <x v="19"/>
    <d v="2014-07-17T13:44:12"/>
    <d v="2014-08-14T11:44:12"/>
    <x v="3"/>
    <x v="3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x v="850"/>
    <x v="7"/>
    <x v="19"/>
    <d v="2015-09-28T09:17:07"/>
    <d v="2015-10-26T07:17:07"/>
    <x v="0"/>
    <x v="8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x v="851"/>
    <x v="7"/>
    <x v="19"/>
    <d v="2014-05-22T11:21:54"/>
    <d v="2014-06-26T09:21:54"/>
    <x v="3"/>
    <x v="5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x v="852"/>
    <x v="7"/>
    <x v="19"/>
    <d v="2015-01-30T00:08:41"/>
    <d v="2015-02-26T22:08:41"/>
    <x v="0"/>
    <x v="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x v="689"/>
    <x v="7"/>
    <x v="19"/>
    <d v="2016-12-24T11:51:28"/>
    <d v="2017-01-10T06:42:00"/>
    <x v="1"/>
    <x v="11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x v="853"/>
    <x v="7"/>
    <x v="19"/>
    <d v="2016-10-13T12:40:23"/>
    <d v="2016-10-30T17:59:00"/>
    <x v="2"/>
    <x v="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x v="854"/>
    <x v="8"/>
    <x v="20"/>
    <d v="2017-01-06T06:23:31"/>
    <d v="2017-02-04T04:23:31"/>
    <x v="1"/>
    <x v="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x v="855"/>
    <x v="8"/>
    <x v="20"/>
    <d v="2015-05-06T12:45:49"/>
    <d v="2015-06-05T18:00:00"/>
    <x v="0"/>
    <x v="5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x v="856"/>
    <x v="8"/>
    <x v="20"/>
    <d v="2015-04-29T12:43:15"/>
    <d v="2015-05-30T12:42:00"/>
    <x v="0"/>
    <x v="6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x v="857"/>
    <x v="8"/>
    <x v="20"/>
    <d v="2015-04-15T13:28:43"/>
    <d v="2015-05-15T08:00:00"/>
    <x v="0"/>
    <x v="6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x v="858"/>
    <x v="8"/>
    <x v="20"/>
    <d v="2016-12-07T08:49:00"/>
    <d v="2016-12-26T06:49:00"/>
    <x v="2"/>
    <x v="11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x v="859"/>
    <x v="8"/>
    <x v="20"/>
    <d v="2016-06-08T15:29:55"/>
    <d v="2016-06-27T13:29:55"/>
    <x v="2"/>
    <x v="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x v="860"/>
    <x v="8"/>
    <x v="20"/>
    <d v="2014-08-01T07:58:45"/>
    <d v="2014-08-29T05:58:45"/>
    <x v="3"/>
    <x v="1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x v="861"/>
    <x v="8"/>
    <x v="20"/>
    <d v="2016-02-19T06:29:20"/>
    <d v="2016-03-18T03:29:20"/>
    <x v="2"/>
    <x v="2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x v="862"/>
    <x v="8"/>
    <x v="20"/>
    <d v="2017-01-12T04:09:38"/>
    <d v="2017-02-09T02:09:38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x v="863"/>
    <x v="8"/>
    <x v="20"/>
    <d v="2016-02-09T10:37:33"/>
    <d v="2016-04-07T07:37:33"/>
    <x v="2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x v="864"/>
    <x v="8"/>
    <x v="20"/>
    <d v="2015-03-09T03:42:59"/>
    <d v="2015-04-06T01:42:59"/>
    <x v="0"/>
    <x v="7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x v="865"/>
    <x v="8"/>
    <x v="20"/>
    <d v="2015-10-21T00:20:53"/>
    <d v="2015-12-17T23:00:00"/>
    <x v="0"/>
    <x v="9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x v="866"/>
    <x v="8"/>
    <x v="20"/>
    <d v="2015-11-18T11:38:59"/>
    <d v="2015-12-16T09:38:59"/>
    <x v="0"/>
    <x v="4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x v="867"/>
    <x v="8"/>
    <x v="20"/>
    <d v="2016-05-13T07:57:14"/>
    <d v="2016-06-10T19:59:00"/>
    <x v="2"/>
    <x v="5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x v="868"/>
    <x v="8"/>
    <x v="20"/>
    <d v="2015-11-25T06:51:26"/>
    <d v="2015-12-28T17:00:00"/>
    <x v="0"/>
    <x v="4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x v="869"/>
    <x v="8"/>
    <x v="20"/>
    <d v="2015-06-06T10:30:00"/>
    <d v="2015-07-06T08:30:00"/>
    <x v="0"/>
    <x v="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x v="870"/>
    <x v="8"/>
    <x v="20"/>
    <d v="2015-03-26T03:27:36"/>
    <d v="2015-04-14T01:27:36"/>
    <x v="0"/>
    <x v="7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x v="871"/>
    <x v="8"/>
    <x v="20"/>
    <d v="2016-06-15T06:34:06"/>
    <d v="2016-07-13T04:34:06"/>
    <x v="2"/>
    <x v="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x v="872"/>
    <x v="8"/>
    <x v="20"/>
    <d v="2015-05-27T22:55:54"/>
    <d v="2015-06-24T20:55:54"/>
    <x v="0"/>
    <x v="5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x v="873"/>
    <x v="8"/>
    <x v="20"/>
    <d v="2015-05-01T06:45:27"/>
    <d v="2015-05-29T04:45:27"/>
    <x v="0"/>
    <x v="5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x v="874"/>
    <x v="8"/>
    <x v="20"/>
    <d v="2015-10-20T09:57:13"/>
    <d v="2015-12-01T19:00:00"/>
    <x v="0"/>
    <x v="9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x v="875"/>
    <x v="8"/>
    <x v="20"/>
    <d v="2015-05-14T04:09:11"/>
    <d v="2015-06-11T02:09:11"/>
    <x v="0"/>
    <x v="5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x v="876"/>
    <x v="8"/>
    <x v="20"/>
    <d v="2017-02-06T10:37:33"/>
    <d v="2017-03-09T03:29:00"/>
    <x v="1"/>
    <x v="2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x v="877"/>
    <x v="8"/>
    <x v="20"/>
    <d v="2016-03-01T02:19:33"/>
    <d v="2016-03-29T00:00:00"/>
    <x v="2"/>
    <x v="7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x v="878"/>
    <x v="8"/>
    <x v="20"/>
    <d v="2016-02-23T09:01:04"/>
    <d v="2016-03-22T06:01:04"/>
    <x v="2"/>
    <x v="2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x v="879"/>
    <x v="8"/>
    <x v="20"/>
    <d v="2017-01-26T12:18:25"/>
    <d v="2017-02-23T10:18:25"/>
    <x v="1"/>
    <x v="1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x v="880"/>
    <x v="8"/>
    <x v="20"/>
    <d v="2015-05-08T14:36:12"/>
    <d v="2015-05-29T11:00:00"/>
    <x v="0"/>
    <x v="5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x v="881"/>
    <x v="8"/>
    <x v="20"/>
    <d v="2016-05-25T12:47:41"/>
    <d v="2016-06-07T10:47:41"/>
    <x v="2"/>
    <x v="5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x v="882"/>
    <x v="8"/>
    <x v="20"/>
    <d v="2015-11-10T14:48:15"/>
    <d v="2015-11-24T15:00:00"/>
    <x v="0"/>
    <x v="4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x v="883"/>
    <x v="8"/>
    <x v="20"/>
    <d v="2016-12-27T10:08:20"/>
    <d v="2017-01-29T08:08:20"/>
    <x v="1"/>
    <x v="11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x v="884"/>
    <x v="8"/>
    <x v="20"/>
    <d v="2015-04-10T12:10:05"/>
    <d v="2015-06-07T10:10:05"/>
    <x v="0"/>
    <x v="6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x v="885"/>
    <x v="8"/>
    <x v="20"/>
    <d v="2014-04-30T14:09:16"/>
    <d v="2014-05-28T12:09:16"/>
    <x v="3"/>
    <x v="6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x v="886"/>
    <x v="8"/>
    <x v="20"/>
    <d v="2015-08-31T06:47:37"/>
    <d v="2015-09-30T13:03:00"/>
    <x v="0"/>
    <x v="1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x v="887"/>
    <x v="8"/>
    <x v="20"/>
    <d v="2016-06-14T11:25:40"/>
    <d v="2016-07-12T09:25:40"/>
    <x v="2"/>
    <x v="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x v="888"/>
    <x v="8"/>
    <x v="20"/>
    <d v="2015-10-01T07:53:20"/>
    <d v="2015-10-29T17:00:00"/>
    <x v="0"/>
    <x v="9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x v="889"/>
    <x v="8"/>
    <x v="20"/>
    <d v="2016-09-20T03:05:13"/>
    <d v="2016-10-18T01:05:13"/>
    <x v="2"/>
    <x v="8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x v="890"/>
    <x v="8"/>
    <x v="20"/>
    <d v="2015-07-26T07:05:12"/>
    <d v="2015-08-23T05:05:12"/>
    <x v="0"/>
    <x v="3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  <d v="2016-11-06T03:24:48"/>
    <d v="2016-12-01T14:00:00"/>
    <x v="2"/>
    <x v="4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x v="892"/>
    <x v="8"/>
    <x v="20"/>
    <d v="2016-03-01T09:17:27"/>
    <d v="2016-03-29T18:00:00"/>
    <x v="2"/>
    <x v="7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x v="893"/>
    <x v="8"/>
    <x v="20"/>
    <d v="2016-10-10T20:15:09"/>
    <d v="2016-11-07T19:15:09"/>
    <x v="2"/>
    <x v="9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x v="894"/>
    <x v="4"/>
    <x v="21"/>
    <d v="2014-04-07T05:11:42"/>
    <d v="2014-06-04T03:11:42"/>
    <x v="3"/>
    <x v="6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x v="895"/>
    <x v="4"/>
    <x v="21"/>
    <d v="2013-08-23T13:44:38"/>
    <d v="2013-10-20T11:44:38"/>
    <x v="4"/>
    <x v="1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x v="896"/>
    <x v="4"/>
    <x v="21"/>
    <d v="2014-03-17T12:59:41"/>
    <d v="2014-04-18T15:00:00"/>
    <x v="3"/>
    <x v="7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x v="121"/>
    <x v="4"/>
    <x v="21"/>
    <d v="2014-07-07T14:03:36"/>
    <d v="2014-08-04T21:00:00"/>
    <x v="3"/>
    <x v="3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x v="897"/>
    <x v="4"/>
    <x v="21"/>
    <d v="2011-07-30T09:30:08"/>
    <d v="2011-09-26T07:30:08"/>
    <x v="6"/>
    <x v="3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x v="384"/>
    <x v="4"/>
    <x v="21"/>
    <d v="2012-03-17T03:02:07"/>
    <d v="2012-04-14T06:00:00"/>
    <x v="5"/>
    <x v="7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x v="121"/>
    <x v="4"/>
    <x v="21"/>
    <d v="2011-01-25T15:20:30"/>
    <d v="2011-02-22T13:20:30"/>
    <x v="6"/>
    <x v="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x v="121"/>
    <x v="4"/>
    <x v="21"/>
    <d v="2015-07-08T14:36:08"/>
    <d v="2015-08-25T15:00:00"/>
    <x v="0"/>
    <x v="3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x v="379"/>
    <x v="4"/>
    <x v="21"/>
    <d v="2013-08-20T12:21:10"/>
    <d v="2013-10-04T10:21:10"/>
    <x v="4"/>
    <x v="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x v="862"/>
    <x v="4"/>
    <x v="21"/>
    <d v="2012-01-31T14:46:14"/>
    <d v="2012-02-19T12:46:14"/>
    <x v="5"/>
    <x v="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x v="121"/>
    <x v="4"/>
    <x v="21"/>
    <d v="2015-01-03T10:55:42"/>
    <d v="2015-01-31T08:55:42"/>
    <x v="0"/>
    <x v="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x v="436"/>
    <x v="4"/>
    <x v="21"/>
    <d v="2013-11-04T19:14:59"/>
    <d v="2013-12-12T17:14:59"/>
    <x v="4"/>
    <x v="4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x v="121"/>
    <x v="4"/>
    <x v="21"/>
    <d v="2012-07-20T08:19:24"/>
    <d v="2012-07-26T06:00:00"/>
    <x v="5"/>
    <x v="3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x v="121"/>
    <x v="4"/>
    <x v="21"/>
    <d v="2012-08-03T22:47:45"/>
    <d v="2012-08-21T20:47:45"/>
    <x v="5"/>
    <x v="1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x v="898"/>
    <x v="4"/>
    <x v="21"/>
    <d v="2011-07-07T06:38:56"/>
    <d v="2011-08-04T04:38:56"/>
    <x v="6"/>
    <x v="3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x v="121"/>
    <x v="4"/>
    <x v="21"/>
    <d v="2011-12-06T15:06:07"/>
    <d v="2012-01-03T13:06:07"/>
    <x v="5"/>
    <x v="1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x v="899"/>
    <x v="4"/>
    <x v="21"/>
    <d v="2013-05-14T16:57:37"/>
    <d v="2013-07-10T11:51:00"/>
    <x v="4"/>
    <x v="5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x v="900"/>
    <x v="4"/>
    <x v="21"/>
    <d v="2014-10-11T12:06:20"/>
    <d v="2014-10-31T19:59:00"/>
    <x v="3"/>
    <x v="9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x v="144"/>
    <x v="4"/>
    <x v="21"/>
    <d v="2011-08-26T19:58:22"/>
    <d v="2011-09-09T03:18:00"/>
    <x v="6"/>
    <x v="1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x v="901"/>
    <x v="4"/>
    <x v="21"/>
    <d v="2011-05-08T13:06:11"/>
    <d v="2011-07-06T11:00:00"/>
    <x v="6"/>
    <x v="5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x v="902"/>
    <x v="4"/>
    <x v="11"/>
    <d v="2013-03-22T11:48:43"/>
    <d v="2013-04-20T11:00:00"/>
    <x v="4"/>
    <x v="7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x v="903"/>
    <x v="4"/>
    <x v="11"/>
    <d v="2014-05-15T06:23:54"/>
    <d v="2014-06-12T04:23:54"/>
    <x v="3"/>
    <x v="5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x v="904"/>
    <x v="4"/>
    <x v="11"/>
    <d v="2011-10-21T17:02:29"/>
    <d v="2011-12-03T16:02:29"/>
    <x v="6"/>
    <x v="9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x v="905"/>
    <x v="4"/>
    <x v="11"/>
    <d v="2013-04-05T23:00:55"/>
    <d v="2013-05-03T21:00:55"/>
    <x v="4"/>
    <x v="6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x v="906"/>
    <x v="4"/>
    <x v="11"/>
    <d v="2014-05-08T07:45:53"/>
    <d v="2014-06-10T20:59:00"/>
    <x v="3"/>
    <x v="5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x v="907"/>
    <x v="4"/>
    <x v="11"/>
    <d v="2012-06-07T09:46:51"/>
    <d v="2012-07-05T07:46:51"/>
    <x v="5"/>
    <x v="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x v="908"/>
    <x v="4"/>
    <x v="11"/>
    <d v="2014-07-23T07:25:31"/>
    <d v="2014-09-04T05:25:31"/>
    <x v="3"/>
    <x v="3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x v="909"/>
    <x v="4"/>
    <x v="11"/>
    <d v="2011-07-27T11:32:47"/>
    <d v="2011-09-23T09:32:47"/>
    <x v="6"/>
    <x v="3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x v="910"/>
    <x v="4"/>
    <x v="11"/>
    <d v="2013-09-26T15:42:49"/>
    <d v="2013-10-22T13:42:49"/>
    <x v="4"/>
    <x v="8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x v="911"/>
    <x v="4"/>
    <x v="11"/>
    <d v="2014-08-04T10:48:27"/>
    <d v="2014-09-01T08:48:27"/>
    <x v="3"/>
    <x v="10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x v="912"/>
    <x v="4"/>
    <x v="11"/>
    <d v="2010-11-05T06:54:46"/>
    <d v="2010-12-29T18:59:00"/>
    <x v="7"/>
    <x v="4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x v="913"/>
    <x v="4"/>
    <x v="11"/>
    <d v="2013-11-01T12:17:32"/>
    <d v="2013-11-29T11:17:32"/>
    <x v="4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x v="914"/>
    <x v="4"/>
    <x v="11"/>
    <d v="2012-01-13T14:03:51"/>
    <d v="2012-02-10T12:03:51"/>
    <x v="5"/>
    <x v="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x v="915"/>
    <x v="4"/>
    <x v="11"/>
    <d v="2011-02-12T18:03:10"/>
    <d v="2011-03-31T15:03:10"/>
    <x v="6"/>
    <x v="2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x v="916"/>
    <x v="4"/>
    <x v="11"/>
    <d v="2013-08-01T06:40:12"/>
    <d v="2013-08-29T04:40:12"/>
    <x v="4"/>
    <x v="10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x v="917"/>
    <x v="4"/>
    <x v="11"/>
    <d v="2014-05-07T15:17:44"/>
    <d v="2014-06-06T17:59:00"/>
    <x v="3"/>
    <x v="5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x v="918"/>
    <x v="4"/>
    <x v="11"/>
    <d v="2014-01-27T12:13:40"/>
    <d v="2014-02-24T10:13:40"/>
    <x v="3"/>
    <x v="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x v="919"/>
    <x v="4"/>
    <x v="11"/>
    <d v="2013-12-30T00:13:47"/>
    <d v="2014-01-26T22:13:47"/>
    <x v="3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x v="920"/>
    <x v="4"/>
    <x v="11"/>
    <d v="2014-01-17T10:18:12"/>
    <d v="2014-02-14T08:18:12"/>
    <x v="3"/>
    <x v="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x v="921"/>
    <x v="4"/>
    <x v="11"/>
    <d v="2014-02-21T18:01:10"/>
    <d v="2014-03-26T15:00:00"/>
    <x v="3"/>
    <x v="2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x v="922"/>
    <x v="4"/>
    <x v="11"/>
    <d v="2013-09-30T07:54:43"/>
    <d v="2013-10-27T05:54:43"/>
    <x v="4"/>
    <x v="8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x v="923"/>
    <x v="4"/>
    <x v="11"/>
    <d v="2010-10-14T07:43:35"/>
    <d v="2010-11-28T05:43:35"/>
    <x v="7"/>
    <x v="9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x v="924"/>
    <x v="4"/>
    <x v="11"/>
    <d v="2013-12-12T13:02:25"/>
    <d v="2014-01-09T11:02:25"/>
    <x v="3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x v="925"/>
    <x v="4"/>
    <x v="11"/>
    <d v="2013-06-24T06:02:38"/>
    <d v="2013-07-22T04:02:38"/>
    <x v="4"/>
    <x v="0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x v="926"/>
    <x v="4"/>
    <x v="11"/>
    <d v="2013-08-21T12:17:27"/>
    <d v="2013-09-18T10:17:27"/>
    <x v="4"/>
    <x v="1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x v="927"/>
    <x v="4"/>
    <x v="11"/>
    <d v="2016-03-16T11:45:12"/>
    <d v="2016-04-13T14:00:00"/>
    <x v="2"/>
    <x v="7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x v="928"/>
    <x v="4"/>
    <x v="11"/>
    <d v="2012-01-25T12:34:02"/>
    <d v="2012-03-23T09:34:02"/>
    <x v="5"/>
    <x v="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x v="929"/>
    <x v="4"/>
    <x v="11"/>
    <d v="2013-10-14T08:24:19"/>
    <d v="2013-11-11T07:24:19"/>
    <x v="4"/>
    <x v="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x v="930"/>
    <x v="4"/>
    <x v="11"/>
    <d v="2010-04-06T09:52:59"/>
    <d v="2010-06-12T18:00:00"/>
    <x v="7"/>
    <x v="6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x v="474"/>
    <x v="4"/>
    <x v="11"/>
    <d v="2014-08-01T09:31:31"/>
    <d v="2014-08-29T07:31:31"/>
    <x v="3"/>
    <x v="1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x v="931"/>
    <x v="4"/>
    <x v="11"/>
    <d v="2012-07-26T08:33:45"/>
    <d v="2012-08-28T06:33:45"/>
    <x v="5"/>
    <x v="3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x v="932"/>
    <x v="4"/>
    <x v="11"/>
    <d v="2013-07-03T12:49:47"/>
    <d v="2013-08-05T10:49:47"/>
    <x v="4"/>
    <x v="3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x v="933"/>
    <x v="4"/>
    <x v="11"/>
    <d v="2009-07-13T08:54:07"/>
    <d v="2009-08-29T18:00:00"/>
    <x v="8"/>
    <x v="3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x v="934"/>
    <x v="4"/>
    <x v="11"/>
    <d v="2012-07-31T05:29:07"/>
    <d v="2012-09-02T03:29:07"/>
    <x v="5"/>
    <x v="3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x v="935"/>
    <x v="4"/>
    <x v="11"/>
    <d v="2014-05-27T05:19:26"/>
    <d v="2014-06-22T16:00:00"/>
    <x v="3"/>
    <x v="5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x v="936"/>
    <x v="4"/>
    <x v="11"/>
    <d v="2014-02-11T18:22:50"/>
    <d v="2014-03-21T15:22:50"/>
    <x v="3"/>
    <x v="2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x v="937"/>
    <x v="4"/>
    <x v="11"/>
    <d v="2010-12-01T10:10:54"/>
    <d v="2011-02-27T08:10:54"/>
    <x v="6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x v="938"/>
    <x v="4"/>
    <x v="11"/>
    <d v="2013-07-08T09:50:36"/>
    <d v="2013-07-26T07:50:36"/>
    <x v="4"/>
    <x v="3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x v="939"/>
    <x v="4"/>
    <x v="11"/>
    <d v="2013-11-08T03:24:15"/>
    <d v="2013-12-06T18:59:00"/>
    <x v="4"/>
    <x v="4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x v="940"/>
    <x v="4"/>
    <x v="11"/>
    <d v="2013-02-15T09:13:09"/>
    <d v="2013-03-08T18:00:00"/>
    <x v="4"/>
    <x v="2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x v="941"/>
    <x v="1"/>
    <x v="6"/>
    <d v="2016-12-07T21:38:02"/>
    <d v="2016-12-29T06:59:00"/>
    <x v="2"/>
    <x v="11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x v="942"/>
    <x v="1"/>
    <x v="6"/>
    <d v="2015-06-05T05:59:35"/>
    <d v="2015-06-18T03:59:35"/>
    <x v="0"/>
    <x v="0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x v="943"/>
    <x v="1"/>
    <x v="6"/>
    <d v="2015-02-04T01:13:47"/>
    <d v="2015-02-15T04:00:00"/>
    <x v="0"/>
    <x v="2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x v="944"/>
    <x v="1"/>
    <x v="6"/>
    <d v="2015-04-13T06:54:16"/>
    <d v="2015-06-10T04:54:16"/>
    <x v="0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x v="945"/>
    <x v="1"/>
    <x v="6"/>
    <d v="2016-07-09T19:42:43"/>
    <d v="2016-08-07T18:00:00"/>
    <x v="2"/>
    <x v="3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x v="946"/>
    <x v="1"/>
    <x v="6"/>
    <d v="2016-12-04T19:14:05"/>
    <d v="2017-01-01T17:14:05"/>
    <x v="1"/>
    <x v="11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x v="947"/>
    <x v="1"/>
    <x v="6"/>
    <d v="2015-03-23T06:45:31"/>
    <d v="2015-04-20T20:59:00"/>
    <x v="0"/>
    <x v="7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x v="948"/>
    <x v="1"/>
    <x v="6"/>
    <d v="2015-03-01T07:39:51"/>
    <d v="2015-04-04T21:00:00"/>
    <x v="0"/>
    <x v="7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x v="949"/>
    <x v="1"/>
    <x v="6"/>
    <d v="2015-09-09T10:20:28"/>
    <d v="2015-10-04T12:59:00"/>
    <x v="0"/>
    <x v="8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x v="950"/>
    <x v="1"/>
    <x v="6"/>
    <d v="2015-10-15T08:49:31"/>
    <d v="2015-11-12T07:49:31"/>
    <x v="0"/>
    <x v="9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x v="951"/>
    <x v="1"/>
    <x v="6"/>
    <d v="2015-10-01T02:53:17"/>
    <d v="2015-10-17T01:00:00"/>
    <x v="0"/>
    <x v="9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x v="952"/>
    <x v="1"/>
    <x v="6"/>
    <d v="2015-06-29T05:44:57"/>
    <d v="2015-07-27T07:00:00"/>
    <x v="0"/>
    <x v="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x v="953"/>
    <x v="1"/>
    <x v="6"/>
    <d v="2016-02-22T17:12:53"/>
    <d v="2016-03-11T14:12:53"/>
    <x v="2"/>
    <x v="2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x v="954"/>
    <x v="1"/>
    <x v="6"/>
    <d v="2016-04-01T09:55:58"/>
    <d v="2016-04-29T07:55:58"/>
    <x v="2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x v="955"/>
    <x v="1"/>
    <x v="6"/>
    <d v="2016-03-29T08:20:32"/>
    <d v="2016-04-26T06:20:32"/>
    <x v="2"/>
    <x v="7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x v="956"/>
    <x v="1"/>
    <x v="6"/>
    <d v="2015-06-14T11:32:39"/>
    <d v="2015-07-12T09:32:39"/>
    <x v="0"/>
    <x v="0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x v="957"/>
    <x v="1"/>
    <x v="6"/>
    <d v="2016-04-23T08:12:18"/>
    <d v="2016-05-30T08:57:00"/>
    <x v="2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x v="958"/>
    <x v="1"/>
    <x v="6"/>
    <d v="2015-07-10T09:59:38"/>
    <d v="2015-07-18T17:00:00"/>
    <x v="0"/>
    <x v="3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x v="73"/>
    <x v="1"/>
    <x v="6"/>
    <d v="2016-10-31T17:23:31"/>
    <d v="2016-11-28T16:23:31"/>
    <x v="2"/>
    <x v="9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x v="959"/>
    <x v="1"/>
    <x v="6"/>
    <d v="2016-07-15T02:35:20"/>
    <d v="2016-07-29T01:00:00"/>
    <x v="2"/>
    <x v="3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x v="960"/>
    <x v="2"/>
    <x v="8"/>
    <d v="2017-01-11T20:40:05"/>
    <d v="2017-03-10T17:40:05"/>
    <x v="1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x v="961"/>
    <x v="2"/>
    <x v="8"/>
    <d v="2016-06-22T07:58:28"/>
    <d v="2016-07-19T07:30:00"/>
    <x v="2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x v="962"/>
    <x v="2"/>
    <x v="8"/>
    <d v="2014-11-04T02:58:54"/>
    <d v="2014-12-02T00:58:54"/>
    <x v="3"/>
    <x v="4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x v="963"/>
    <x v="2"/>
    <x v="8"/>
    <d v="2016-01-18T04:04:39"/>
    <d v="2016-02-15T02:04:39"/>
    <x v="2"/>
    <x v="1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x v="964"/>
    <x v="2"/>
    <x v="8"/>
    <d v="2016-08-29T06:43:32"/>
    <d v="2016-10-06T04:43:32"/>
    <x v="2"/>
    <x v="10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x v="965"/>
    <x v="2"/>
    <x v="8"/>
    <d v="2015-09-10T13:11:08"/>
    <d v="2015-10-13T11:11:08"/>
    <x v="0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x v="966"/>
    <x v="2"/>
    <x v="8"/>
    <d v="2016-07-05T08:00:50"/>
    <d v="2016-08-17T06:00:50"/>
    <x v="2"/>
    <x v="3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x v="967"/>
    <x v="2"/>
    <x v="8"/>
    <d v="2016-10-26T11:15:19"/>
    <d v="2016-11-28T10:15:19"/>
    <x v="2"/>
    <x v="9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x v="138"/>
    <x v="2"/>
    <x v="8"/>
    <d v="2015-03-19T08:52:02"/>
    <d v="2015-04-16T06:52:02"/>
    <x v="0"/>
    <x v="7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x v="968"/>
    <x v="2"/>
    <x v="8"/>
    <d v="2016-02-02T09:01:54"/>
    <d v="2016-03-01T07:01:54"/>
    <x v="2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x v="969"/>
    <x v="2"/>
    <x v="8"/>
    <d v="2016-08-22T08:04:20"/>
    <d v="2016-10-19T06:04:20"/>
    <x v="2"/>
    <x v="1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x v="970"/>
    <x v="2"/>
    <x v="8"/>
    <d v="2015-10-01T03:57:28"/>
    <d v="2015-11-03T15:00:00"/>
    <x v="0"/>
    <x v="9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x v="120"/>
    <x v="2"/>
    <x v="8"/>
    <d v="2016-01-24T15:05:09"/>
    <d v="2016-02-26T13:05:09"/>
    <x v="2"/>
    <x v="1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x v="971"/>
    <x v="2"/>
    <x v="8"/>
    <d v="2016-05-29T21:39:06"/>
    <d v="2016-07-19T04:00:00"/>
    <x v="2"/>
    <x v="5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x v="972"/>
    <x v="2"/>
    <x v="8"/>
    <d v="2014-12-11T17:02:52"/>
    <d v="2015-01-08T15:02:52"/>
    <x v="0"/>
    <x v="11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x v="973"/>
    <x v="2"/>
    <x v="8"/>
    <d v="2014-06-26T11:29:25"/>
    <d v="2014-07-09T06:00:00"/>
    <x v="3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x v="974"/>
    <x v="2"/>
    <x v="8"/>
    <d v="2016-12-01T08:34:06"/>
    <d v="2016-12-28T13:00:00"/>
    <x v="2"/>
    <x v="11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x v="975"/>
    <x v="2"/>
    <x v="8"/>
    <d v="2016-11-23T09:58:57"/>
    <d v="2016-12-21T07:58:57"/>
    <x v="2"/>
    <x v="4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x v="730"/>
    <x v="2"/>
    <x v="8"/>
    <d v="2015-04-21T07:45:25"/>
    <d v="2015-05-19T05:45:25"/>
    <x v="0"/>
    <x v="6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x v="976"/>
    <x v="2"/>
    <x v="8"/>
    <d v="2016-03-22T08:45:46"/>
    <d v="2016-04-23T20:55:00"/>
    <x v="2"/>
    <x v="7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x v="977"/>
    <x v="2"/>
    <x v="8"/>
    <d v="2016-09-13T07:12:32"/>
    <d v="2016-10-11T05:12:32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x v="978"/>
    <x v="2"/>
    <x v="8"/>
    <d v="2016-11-29T18:03:55"/>
    <d v="2016-12-27T16:03:55"/>
    <x v="2"/>
    <x v="4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x v="979"/>
    <x v="2"/>
    <x v="8"/>
    <d v="2014-12-01T11:00:28"/>
    <d v="2015-01-13T09:00:28"/>
    <x v="0"/>
    <x v="11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x v="980"/>
    <x v="2"/>
    <x v="8"/>
    <d v="2015-04-29T08:17:15"/>
    <d v="2015-05-27T06:17:15"/>
    <x v="0"/>
    <x v="6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x v="981"/>
    <x v="2"/>
    <x v="8"/>
    <d v="2016-08-30T07:25:34"/>
    <d v="2016-10-12T05:25:34"/>
    <x v="2"/>
    <x v="10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x v="982"/>
    <x v="2"/>
    <x v="8"/>
    <d v="2014-10-22T21:19:05"/>
    <d v="2014-11-29T20:19:05"/>
    <x v="3"/>
    <x v="9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x v="983"/>
    <x v="2"/>
    <x v="8"/>
    <d v="2016-05-31T22:38:29"/>
    <d v="2016-06-29T18:00:00"/>
    <x v="2"/>
    <x v="5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x v="984"/>
    <x v="2"/>
    <x v="8"/>
    <d v="2016-07-18T04:05:54"/>
    <d v="2016-08-15T02:05:54"/>
    <x v="2"/>
    <x v="3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x v="121"/>
    <x v="2"/>
    <x v="8"/>
    <d v="2016-12-27T17:26:48"/>
    <d v="2017-01-24T15:26:48"/>
    <x v="1"/>
    <x v="11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x v="121"/>
    <x v="2"/>
    <x v="8"/>
    <d v="2014-06-15T18:33:45"/>
    <d v="2014-07-13T16:33:45"/>
    <x v="3"/>
    <x v="0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x v="985"/>
    <x v="2"/>
    <x v="8"/>
    <d v="2016-02-10T10:34:47"/>
    <d v="2016-03-09T08:34:47"/>
    <x v="2"/>
    <x v="2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x v="986"/>
    <x v="2"/>
    <x v="8"/>
    <d v="2015-11-05T14:28:22"/>
    <d v="2015-12-03T12:28:22"/>
    <x v="0"/>
    <x v="4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x v="987"/>
    <x v="2"/>
    <x v="8"/>
    <d v="2014-11-12T12:43:48"/>
    <d v="2014-12-15T10:43:48"/>
    <x v="3"/>
    <x v="4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x v="988"/>
    <x v="2"/>
    <x v="8"/>
    <d v="2017-02-01T05:51:19"/>
    <d v="2017-03-01T03:51:19"/>
    <x v="1"/>
    <x v="2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x v="989"/>
    <x v="2"/>
    <x v="8"/>
    <d v="2015-07-03T11:17:13"/>
    <d v="2015-07-31T09:17:13"/>
    <x v="0"/>
    <x v="3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x v="990"/>
    <x v="2"/>
    <x v="8"/>
    <d v="2014-10-24T07:31:55"/>
    <d v="2014-12-06T06:31:55"/>
    <x v="3"/>
    <x v="9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x v="121"/>
    <x v="2"/>
    <x v="8"/>
    <d v="2014-07-16T06:17:33"/>
    <d v="2014-08-13T04:17:33"/>
    <x v="3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x v="991"/>
    <x v="2"/>
    <x v="8"/>
    <d v="2016-08-30T06:58:37"/>
    <d v="2016-09-29T04:58:37"/>
    <x v="2"/>
    <x v="10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x v="101"/>
    <x v="2"/>
    <x v="8"/>
    <d v="2015-06-17T11:35:39"/>
    <d v="2015-07-15T09:35:39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x v="992"/>
    <x v="2"/>
    <x v="8"/>
    <d v="2016-06-21T04:38:03"/>
    <d v="2016-08-16T17:59:00"/>
    <x v="2"/>
    <x v="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x v="993"/>
    <x v="3"/>
    <x v="9"/>
    <d v="2016-06-01T10:57:19"/>
    <d v="2016-06-28T08:57:19"/>
    <x v="2"/>
    <x v="0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x v="994"/>
    <x v="3"/>
    <x v="9"/>
    <d v="2014-06-09T11:32:39"/>
    <d v="2014-07-12T09:32:39"/>
    <x v="3"/>
    <x v="0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x v="995"/>
    <x v="3"/>
    <x v="9"/>
    <d v="2013-05-27T17:49:11"/>
    <d v="2013-06-24T15:49:11"/>
    <x v="4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x v="996"/>
    <x v="3"/>
    <x v="9"/>
    <d v="2015-02-05T07:18:45"/>
    <d v="2015-03-05T05:18:45"/>
    <x v="0"/>
    <x v="2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x v="997"/>
    <x v="3"/>
    <x v="9"/>
    <d v="2014-11-20T04:08:53"/>
    <d v="2014-12-16T02:08:53"/>
    <x v="3"/>
    <x v="4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x v="998"/>
    <x v="3"/>
    <x v="9"/>
    <d v="2015-11-08T23:58:55"/>
    <d v="2015-12-13T20:59:00"/>
    <x v="0"/>
    <x v="4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x v="999"/>
    <x v="3"/>
    <x v="9"/>
    <d v="2015-11-25T16:18:54"/>
    <d v="2015-12-23T14:18:54"/>
    <x v="0"/>
    <x v="4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x v="1000"/>
    <x v="3"/>
    <x v="9"/>
    <d v="2016-01-13T09:45:44"/>
    <d v="2016-02-10T07:45:44"/>
    <x v="2"/>
    <x v="1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x v="1001"/>
    <x v="3"/>
    <x v="9"/>
    <d v="2015-07-15T05:52:46"/>
    <d v="2015-09-02T17:59:00"/>
    <x v="0"/>
    <x v="3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x v="1002"/>
    <x v="3"/>
    <x v="9"/>
    <d v="2013-02-03T18:49:48"/>
    <d v="2013-03-08T14:00:00"/>
    <x v="4"/>
    <x v="2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x v="1003"/>
    <x v="3"/>
    <x v="9"/>
    <d v="2016-05-12T11:22:59"/>
    <d v="2016-06-09T09:22:59"/>
    <x v="2"/>
    <x v="5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x v="1004"/>
    <x v="3"/>
    <x v="9"/>
    <d v="2012-10-30T22:06:45"/>
    <d v="2012-11-28T00:00:00"/>
    <x v="5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x v="1005"/>
    <x v="3"/>
    <x v="9"/>
    <d v="2013-06-04T16:56:00"/>
    <d v="2013-07-02T14:56:00"/>
    <x v="4"/>
    <x v="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x v="1006"/>
    <x v="3"/>
    <x v="9"/>
    <d v="2013-01-30T15:05:37"/>
    <d v="2013-02-26T19:59:00"/>
    <x v="4"/>
    <x v="1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x v="1007"/>
    <x v="3"/>
    <x v="9"/>
    <d v="2011-05-26T05:42:03"/>
    <d v="2011-06-23T03:42:03"/>
    <x v="6"/>
    <x v="5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x v="1008"/>
    <x v="3"/>
    <x v="9"/>
    <d v="2011-05-05T11:33:10"/>
    <d v="2011-07-04T09:33:10"/>
    <x v="6"/>
    <x v="5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x v="1009"/>
    <x v="3"/>
    <x v="9"/>
    <d v="2012-07-05T13:37:00"/>
    <d v="2012-07-31T11:37:00"/>
    <x v="5"/>
    <x v="3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x v="1010"/>
    <x v="3"/>
    <x v="9"/>
    <d v="2014-05-22T09:12:52"/>
    <d v="2014-06-19T07:12:52"/>
    <x v="3"/>
    <x v="5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x v="1011"/>
    <x v="3"/>
    <x v="9"/>
    <d v="2013-07-09T14:25:31"/>
    <d v="2013-09-05T12:25:31"/>
    <x v="4"/>
    <x v="3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x v="379"/>
    <x v="3"/>
    <x v="9"/>
    <d v="2016-01-27T12:15:27"/>
    <d v="2016-02-12T21:59:00"/>
    <x v="2"/>
    <x v="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x v="1012"/>
    <x v="4"/>
    <x v="11"/>
    <d v="2014-11-08T08:41:46"/>
    <d v="2015-01-05T06:41:46"/>
    <x v="0"/>
    <x v="4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x v="1013"/>
    <x v="4"/>
    <x v="11"/>
    <d v="2015-02-14T09:35:52"/>
    <d v="2015-03-14T06:35:52"/>
    <x v="0"/>
    <x v="2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x v="1014"/>
    <x v="4"/>
    <x v="11"/>
    <d v="2014-10-12T15:54:23"/>
    <d v="2014-11-24T14:54:23"/>
    <x v="3"/>
    <x v="9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x v="1015"/>
    <x v="4"/>
    <x v="11"/>
    <d v="2015-10-14T16:04:10"/>
    <d v="2015-11-11T15:04:10"/>
    <x v="0"/>
    <x v="9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x v="1016"/>
    <x v="4"/>
    <x v="11"/>
    <d v="2015-05-21T20:34:54"/>
    <d v="2015-06-12T18:34:54"/>
    <x v="0"/>
    <x v="5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x v="1017"/>
    <x v="4"/>
    <x v="11"/>
    <d v="2014-03-12T06:15:46"/>
    <d v="2014-04-09T04:15:46"/>
    <x v="3"/>
    <x v="7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x v="1018"/>
    <x v="4"/>
    <x v="11"/>
    <d v="2013-09-30T16:04:50"/>
    <d v="2013-10-13T14:04:50"/>
    <x v="4"/>
    <x v="8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x v="1019"/>
    <x v="4"/>
    <x v="11"/>
    <d v="2015-04-07T10:12:22"/>
    <d v="2015-05-05T08:12:22"/>
    <x v="0"/>
    <x v="6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x v="1020"/>
    <x v="4"/>
    <x v="11"/>
    <d v="2012-06-12T09:45:32"/>
    <d v="2012-07-10T07:45:32"/>
    <x v="5"/>
    <x v="0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x v="1021"/>
    <x v="4"/>
    <x v="11"/>
    <d v="2016-11-30T14:50:33"/>
    <d v="2016-12-28T12:50:33"/>
    <x v="2"/>
    <x v="4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x v="1022"/>
    <x v="4"/>
    <x v="11"/>
    <d v="2016-02-23T19:53:08"/>
    <d v="2016-03-22T16:53:08"/>
    <x v="2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x v="1023"/>
    <x v="4"/>
    <x v="11"/>
    <d v="2016-12-15T17:35:19"/>
    <d v="2017-01-12T15:35:19"/>
    <x v="1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x v="1024"/>
    <x v="4"/>
    <x v="11"/>
    <d v="2016-11-03T08:03:26"/>
    <d v="2016-12-01T07:03:26"/>
    <x v="2"/>
    <x v="4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x v="1025"/>
    <x v="4"/>
    <x v="11"/>
    <d v="2017-01-11T21:16:10"/>
    <d v="2017-01-31T18:11:00"/>
    <x v="1"/>
    <x v="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x v="1026"/>
    <x v="4"/>
    <x v="11"/>
    <d v="2016-07-17T10:13:30"/>
    <d v="2016-07-30T08:13:30"/>
    <x v="2"/>
    <x v="3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x v="1027"/>
    <x v="4"/>
    <x v="11"/>
    <d v="2015-05-06T03:47:56"/>
    <d v="2015-06-03T01:47:56"/>
    <x v="0"/>
    <x v="5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x v="1028"/>
    <x v="4"/>
    <x v="11"/>
    <d v="2015-05-17T10:18:26"/>
    <d v="2015-06-06T16:00:00"/>
    <x v="0"/>
    <x v="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x v="1029"/>
    <x v="4"/>
    <x v="11"/>
    <d v="2016-11-28T21:08:45"/>
    <d v="2016-12-26T19:08:45"/>
    <x v="2"/>
    <x v="4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x v="1030"/>
    <x v="4"/>
    <x v="11"/>
    <d v="2013-04-06T11:12:16"/>
    <d v="2013-05-04T09:12:16"/>
    <x v="4"/>
    <x v="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x v="1031"/>
    <x v="4"/>
    <x v="11"/>
    <d v="2016-12-02T17:47:58"/>
    <d v="2016-12-20T15:47:58"/>
    <x v="2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x v="1032"/>
    <x v="4"/>
    <x v="11"/>
    <d v="2015-06-05T09:38:42"/>
    <d v="2015-07-03T07:38:42"/>
    <x v="0"/>
    <x v="0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x v="1033"/>
    <x v="4"/>
    <x v="11"/>
    <d v="2016-03-04T08:32:01"/>
    <d v="2016-04-27T02:11:00"/>
    <x v="2"/>
    <x v="7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x v="372"/>
    <x v="4"/>
    <x v="11"/>
    <d v="2015-06-29T07:31:29"/>
    <d v="2015-07-27T05:31:29"/>
    <x v="0"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x v="1034"/>
    <x v="4"/>
    <x v="11"/>
    <d v="2015-05-02T14:06:35"/>
    <d v="2015-05-31T18:30:00"/>
    <x v="0"/>
    <x v="5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x v="1035"/>
    <x v="4"/>
    <x v="11"/>
    <d v="2016-09-21T06:45:17"/>
    <d v="2016-10-15T06:14:00"/>
    <x v="2"/>
    <x v="8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x v="1036"/>
    <x v="4"/>
    <x v="11"/>
    <d v="2016-07-14T03:32:37"/>
    <d v="2016-08-11T01:32:37"/>
    <x v="2"/>
    <x v="3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x v="1037"/>
    <x v="4"/>
    <x v="11"/>
    <d v="2015-03-24T11:16:46"/>
    <d v="2015-04-25T07:12:00"/>
    <x v="0"/>
    <x v="7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x v="1038"/>
    <x v="4"/>
    <x v="11"/>
    <d v="2015-07-08T07:36:58"/>
    <d v="2015-08-19T18:59:00"/>
    <x v="0"/>
    <x v="3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x v="1039"/>
    <x v="4"/>
    <x v="11"/>
    <d v="2016-01-31T19:43:06"/>
    <d v="2016-02-29T17:43:06"/>
    <x v="2"/>
    <x v="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x v="1040"/>
    <x v="4"/>
    <x v="11"/>
    <d v="2016-07-02T08:22:03"/>
    <d v="2016-07-30T06:22:03"/>
    <x v="2"/>
    <x v="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x v="1041"/>
    <x v="4"/>
    <x v="11"/>
    <d v="2017-01-16T19:28:46"/>
    <d v="2017-02-26T17:00:00"/>
    <x v="1"/>
    <x v="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x v="1042"/>
    <x v="4"/>
    <x v="11"/>
    <d v="2016-12-15T13:48:01"/>
    <d v="2017-01-12T11:48:01"/>
    <x v="1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x v="1043"/>
    <x v="4"/>
    <x v="11"/>
    <d v="2015-01-14T15:58:02"/>
    <d v="2015-02-11T13:58:02"/>
    <x v="0"/>
    <x v="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x v="1044"/>
    <x v="4"/>
    <x v="11"/>
    <d v="2016-09-27T14:01:50"/>
    <d v="2016-10-25T11:19:00"/>
    <x v="2"/>
    <x v="8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x v="1045"/>
    <x v="4"/>
    <x v="11"/>
    <d v="2016-06-05T12:58:54"/>
    <d v="2016-07-03T10:58:54"/>
    <x v="2"/>
    <x v="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x v="1046"/>
    <x v="4"/>
    <x v="11"/>
    <d v="2014-09-06T16:06:13"/>
    <d v="2014-10-04T14:06:13"/>
    <x v="3"/>
    <x v="8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x v="1047"/>
    <x v="4"/>
    <x v="11"/>
    <d v="2016-05-08T00:11:13"/>
    <d v="2016-06-09T19:30:00"/>
    <x v="2"/>
    <x v="5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x v="1048"/>
    <x v="4"/>
    <x v="11"/>
    <d v="2013-05-05T15:54:34"/>
    <d v="2013-05-24T13:54:34"/>
    <x v="4"/>
    <x v="5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x v="1049"/>
    <x v="4"/>
    <x v="11"/>
    <d v="2015-03-01T17:16:51"/>
    <d v="2015-04-28T14:16:51"/>
    <x v="0"/>
    <x v="7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x v="1050"/>
    <x v="4"/>
    <x v="11"/>
    <d v="2013-06-25T17:30:35"/>
    <d v="2013-07-23T15:30:35"/>
    <x v="4"/>
    <x v="0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x v="1051"/>
    <x v="3"/>
    <x v="22"/>
    <d v="2015-01-28T04:14:45"/>
    <d v="2015-02-20T02:14:45"/>
    <x v="0"/>
    <x v="1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x v="1052"/>
    <x v="3"/>
    <x v="22"/>
    <d v="2014-10-29T08:20:01"/>
    <d v="2014-11-26T07:20:01"/>
    <x v="3"/>
    <x v="9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x v="144"/>
    <x v="3"/>
    <x v="22"/>
    <d v="2015-10-20T02:23:27"/>
    <d v="2015-12-10T00:00:00"/>
    <x v="0"/>
    <x v="9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x v="507"/>
    <x v="3"/>
    <x v="22"/>
    <d v="2014-07-18T04:52:58"/>
    <d v="2014-08-10T02:52:58"/>
    <x v="3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x v="1053"/>
    <x v="3"/>
    <x v="22"/>
    <d v="2015-10-14T12:55:56"/>
    <d v="2015-11-11T11:55:56"/>
    <x v="0"/>
    <x v="9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x v="121"/>
    <x v="3"/>
    <x v="22"/>
    <d v="2014-11-01T19:12:15"/>
    <d v="2014-12-29T18:12:15"/>
    <x v="3"/>
    <x v="4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x v="120"/>
    <x v="3"/>
    <x v="22"/>
    <d v="2016-04-18T23:38:40"/>
    <d v="2016-05-31T21:38:40"/>
    <x v="2"/>
    <x v="6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x v="1054"/>
    <x v="3"/>
    <x v="22"/>
    <d v="2015-01-08T17:25:00"/>
    <d v="2015-02-03T15:25:00"/>
    <x v="0"/>
    <x v="1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x v="1055"/>
    <x v="3"/>
    <x v="22"/>
    <d v="2014-11-03T17:31:39"/>
    <d v="2014-12-01T15:31:39"/>
    <x v="3"/>
    <x v="4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x v="101"/>
    <x v="3"/>
    <x v="22"/>
    <d v="2015-12-22T02:29:30"/>
    <d v="2016-02-18T00:29:30"/>
    <x v="2"/>
    <x v="11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x v="120"/>
    <x v="3"/>
    <x v="22"/>
    <d v="2016-12-03T22:04:27"/>
    <d v="2016-12-31T20:04:27"/>
    <x v="2"/>
    <x v="11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x v="1056"/>
    <x v="3"/>
    <x v="22"/>
    <d v="2015-07-07T08:13:11"/>
    <d v="2015-08-14T06:13:11"/>
    <x v="0"/>
    <x v="3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x v="121"/>
    <x v="3"/>
    <x v="22"/>
    <d v="2015-10-22T14:13:39"/>
    <d v="2015-11-19T13:13:39"/>
    <x v="0"/>
    <x v="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x v="446"/>
    <x v="3"/>
    <x v="22"/>
    <d v="2015-08-15T19:36:14"/>
    <d v="2015-09-13T01:11:00"/>
    <x v="0"/>
    <x v="1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x v="1057"/>
    <x v="3"/>
    <x v="22"/>
    <d v="2016-01-26T02:57:14"/>
    <d v="2016-02-23T00:57:14"/>
    <x v="2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x v="901"/>
    <x v="3"/>
    <x v="22"/>
    <d v="2016-09-09T02:56:59"/>
    <d v="2016-10-07T00:56:59"/>
    <x v="2"/>
    <x v="8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x v="120"/>
    <x v="3"/>
    <x v="22"/>
    <d v="2016-06-03T08:01:26"/>
    <d v="2016-06-26T06:01:26"/>
    <x v="2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x v="101"/>
    <x v="3"/>
    <x v="22"/>
    <d v="2015-01-09T13:58:29"/>
    <d v="2015-02-06T11:58:29"/>
    <x v="0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x v="31"/>
    <x v="3"/>
    <x v="22"/>
    <d v="2016-08-21T21:45:04"/>
    <d v="2016-09-18T19:45:04"/>
    <x v="2"/>
    <x v="1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x v="101"/>
    <x v="3"/>
    <x v="22"/>
    <d v="2015-12-02T00:38:51"/>
    <d v="2015-12-29T22:38:51"/>
    <x v="0"/>
    <x v="11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x v="1058"/>
    <x v="3"/>
    <x v="22"/>
    <d v="2016-11-02T09:13:22"/>
    <d v="2016-11-13T08:13:22"/>
    <x v="2"/>
    <x v="4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x v="121"/>
    <x v="3"/>
    <x v="22"/>
    <d v="2015-03-29T19:09:19"/>
    <d v="2015-04-26T17:09:19"/>
    <x v="0"/>
    <x v="7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x v="121"/>
    <x v="3"/>
    <x v="22"/>
    <d v="2015-06-25T01:22:00"/>
    <d v="2015-08-21T23:22:00"/>
    <x v="0"/>
    <x v="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x v="1059"/>
    <x v="3"/>
    <x v="22"/>
    <d v="2016-08-19T12:26:25"/>
    <d v="2016-09-16T10:26:25"/>
    <x v="2"/>
    <x v="1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x v="2"/>
    <x v="3"/>
    <x v="22"/>
    <d v="2016-03-03T01:06:57"/>
    <d v="2016-03-30T22:06:57"/>
    <x v="2"/>
    <x v="7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x v="121"/>
    <x v="3"/>
    <x v="22"/>
    <d v="2015-03-10T17:27:22"/>
    <d v="2015-04-07T15:27:22"/>
    <x v="0"/>
    <x v="7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x v="128"/>
    <x v="3"/>
    <x v="22"/>
    <d v="2014-11-18T11:31:28"/>
    <d v="2014-12-17T09:31:28"/>
    <x v="3"/>
    <x v="4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x v="1060"/>
    <x v="3"/>
    <x v="22"/>
    <d v="2015-10-26T21:03:36"/>
    <d v="2015-11-23T20:03:36"/>
    <x v="0"/>
    <x v="9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x v="121"/>
    <x v="3"/>
    <x v="22"/>
    <d v="2015-06-20T10:43:48"/>
    <d v="2015-07-18T08:43:48"/>
    <x v="0"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x v="1061"/>
    <x v="3"/>
    <x v="22"/>
    <d v="2016-10-30T07:01:15"/>
    <d v="2016-12-08T01:00:00"/>
    <x v="2"/>
    <x v="9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x v="1062"/>
    <x v="3"/>
    <x v="22"/>
    <d v="2015-05-18T10:24:38"/>
    <d v="2015-06-06T05:00:00"/>
    <x v="0"/>
    <x v="5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x v="507"/>
    <x v="3"/>
    <x v="22"/>
    <d v="2015-09-11T10:43:40"/>
    <d v="2015-10-09T08:43:40"/>
    <x v="0"/>
    <x v="8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x v="1063"/>
    <x v="3"/>
    <x v="22"/>
    <d v="2016-01-22T00:24:17"/>
    <d v="2016-02-18T22:24:17"/>
    <x v="2"/>
    <x v="1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x v="1064"/>
    <x v="3"/>
    <x v="22"/>
    <d v="2014-06-06T04:45:39"/>
    <d v="2014-07-10T18:59:00"/>
    <x v="3"/>
    <x v="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x v="766"/>
    <x v="3"/>
    <x v="22"/>
    <d v="2016-03-28T12:54:59"/>
    <d v="2016-04-25T03:55:00"/>
    <x v="2"/>
    <x v="7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x v="180"/>
    <x v="3"/>
    <x v="22"/>
    <d v="2015-02-05T11:55:01"/>
    <d v="2015-03-05T09:55:01"/>
    <x v="0"/>
    <x v="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x v="120"/>
    <x v="3"/>
    <x v="22"/>
    <d v="2016-04-26T09:57:43"/>
    <d v="2016-05-24T07:57:43"/>
    <x v="2"/>
    <x v="6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x v="1065"/>
    <x v="3"/>
    <x v="22"/>
    <d v="2015-07-13T10:22:49"/>
    <d v="2015-09-09T08:22:49"/>
    <x v="0"/>
    <x v="3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x v="121"/>
    <x v="3"/>
    <x v="22"/>
    <d v="2016-04-25T07:29:18"/>
    <d v="2016-05-23T05:29:18"/>
    <x v="2"/>
    <x v="6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x v="121"/>
    <x v="3"/>
    <x v="22"/>
    <d v="2016-12-03T14:13:29"/>
    <d v="2016-12-31T12:13:29"/>
    <x v="2"/>
    <x v="11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x v="121"/>
    <x v="3"/>
    <x v="22"/>
    <d v="2015-07-14T12:57:42"/>
    <d v="2015-09-10T10:57:42"/>
    <x v="0"/>
    <x v="3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x v="121"/>
    <x v="3"/>
    <x v="22"/>
    <d v="2015-05-15T05:00:55"/>
    <d v="2015-06-12T03:00:55"/>
    <x v="0"/>
    <x v="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x v="121"/>
    <x v="3"/>
    <x v="22"/>
    <d v="2016-04-01T02:44:38"/>
    <d v="2016-04-19T00:44:38"/>
    <x v="2"/>
    <x v="6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x v="384"/>
    <x v="3"/>
    <x v="22"/>
    <d v="2016-06-08T09:32:14"/>
    <d v="2016-07-06T07:32:14"/>
    <x v="2"/>
    <x v="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x v="121"/>
    <x v="3"/>
    <x v="22"/>
    <d v="2015-04-21T14:28:38"/>
    <d v="2015-05-19T19:25:00"/>
    <x v="0"/>
    <x v="6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x v="121"/>
    <x v="3"/>
    <x v="22"/>
    <d v="2015-03-23T11:28:25"/>
    <d v="2015-05-08T09:28:25"/>
    <x v="0"/>
    <x v="7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x v="120"/>
    <x v="3"/>
    <x v="22"/>
    <d v="2016-01-20T20:06:37"/>
    <d v="2016-02-17T18:06:37"/>
    <x v="2"/>
    <x v="1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x v="120"/>
    <x v="3"/>
    <x v="22"/>
    <d v="2014-10-19T15:00:59"/>
    <d v="2014-11-16T14:00:59"/>
    <x v="3"/>
    <x v="9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x v="121"/>
    <x v="3"/>
    <x v="22"/>
    <d v="2014-06-28T08:52:43"/>
    <d v="2014-07-26T06:52:43"/>
    <x v="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x v="121"/>
    <x v="3"/>
    <x v="22"/>
    <d v="2017-03-01T08:42:27"/>
    <d v="2017-04-13T05:42:27"/>
    <x v="1"/>
    <x v="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x v="2"/>
    <x v="3"/>
    <x v="22"/>
    <d v="2016-04-03T12:48:00"/>
    <d v="2016-04-22T11:59:00"/>
    <x v="2"/>
    <x v="6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x v="1066"/>
    <x v="3"/>
    <x v="22"/>
    <d v="2014-07-12T08:08:40"/>
    <d v="2014-09-03T03:39:00"/>
    <x v="3"/>
    <x v="3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x v="1067"/>
    <x v="3"/>
    <x v="22"/>
    <d v="2016-12-04T08:02:45"/>
    <d v="2017-01-01T06:02:45"/>
    <x v="1"/>
    <x v="11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x v="121"/>
    <x v="3"/>
    <x v="22"/>
    <d v="2015-10-12T13:30:44"/>
    <d v="2015-11-09T12:30:44"/>
    <x v="0"/>
    <x v="9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x v="121"/>
    <x v="3"/>
    <x v="22"/>
    <d v="2014-07-11T08:56:00"/>
    <d v="2014-08-08T18:00:00"/>
    <x v="3"/>
    <x v="3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x v="121"/>
    <x v="3"/>
    <x v="22"/>
    <d v="2015-11-03T20:54:56"/>
    <d v="2015-11-30T07:25:00"/>
    <x v="0"/>
    <x v="4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x v="121"/>
    <x v="3"/>
    <x v="22"/>
    <d v="2014-10-03T13:31:38"/>
    <d v="2014-11-28T13:45:00"/>
    <x v="3"/>
    <x v="9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x v="1068"/>
    <x v="3"/>
    <x v="23"/>
    <d v="2014-09-17T07:29:14"/>
    <d v="2014-10-18T14:00:00"/>
    <x v="3"/>
    <x v="8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x v="1069"/>
    <x v="3"/>
    <x v="23"/>
    <d v="2013-03-11T07:54:31"/>
    <d v="2013-04-08T05:54:31"/>
    <x v="4"/>
    <x v="7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x v="1070"/>
    <x v="3"/>
    <x v="23"/>
    <d v="2013-02-21T13:52:18"/>
    <d v="2013-04-05T10:52:18"/>
    <x v="4"/>
    <x v="2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x v="1071"/>
    <x v="3"/>
    <x v="23"/>
    <d v="2013-01-17T07:52:38"/>
    <d v="2013-02-14T05:52:38"/>
    <x v="4"/>
    <x v="1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x v="1072"/>
    <x v="3"/>
    <x v="23"/>
    <d v="2012-02-20T09:37:32"/>
    <d v="2012-03-19T17:00:00"/>
    <x v="5"/>
    <x v="2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x v="1073"/>
    <x v="3"/>
    <x v="23"/>
    <d v="2015-12-01T20:07:46"/>
    <d v="2016-01-09T19:00:00"/>
    <x v="2"/>
    <x v="11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x v="1074"/>
    <x v="3"/>
    <x v="23"/>
    <d v="2012-01-25T11:14:45"/>
    <d v="2012-03-23T08:14:45"/>
    <x v="5"/>
    <x v="1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x v="1075"/>
    <x v="3"/>
    <x v="23"/>
    <d v="2011-04-12T16:20:49"/>
    <d v="2011-06-09T14:20:49"/>
    <x v="6"/>
    <x v="6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x v="1076"/>
    <x v="3"/>
    <x v="23"/>
    <d v="2013-01-16T06:21:49"/>
    <d v="2013-02-13T04:21:49"/>
    <x v="4"/>
    <x v="1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x v="1077"/>
    <x v="3"/>
    <x v="23"/>
    <d v="2012-12-07T11:51:03"/>
    <d v="2012-12-26T09:51:03"/>
    <x v="5"/>
    <x v="11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x v="1078"/>
    <x v="3"/>
    <x v="23"/>
    <d v="2015-03-10T14:58:54"/>
    <d v="2015-04-07T12:58:54"/>
    <x v="0"/>
    <x v="7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x v="1079"/>
    <x v="3"/>
    <x v="23"/>
    <d v="2013-09-16T05:01:43"/>
    <d v="2013-10-14T03:01:43"/>
    <x v="4"/>
    <x v="8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x v="1080"/>
    <x v="3"/>
    <x v="23"/>
    <d v="2012-01-31T15:30:39"/>
    <d v="2012-02-28T13:30:39"/>
    <x v="5"/>
    <x v="1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x v="1081"/>
    <x v="3"/>
    <x v="23"/>
    <d v="2013-08-14T09:28:12"/>
    <d v="2013-09-11T07:28:12"/>
    <x v="4"/>
    <x v="1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x v="1082"/>
    <x v="3"/>
    <x v="23"/>
    <d v="2014-11-17T09:21:03"/>
    <d v="2014-12-17T18:59:00"/>
    <x v="3"/>
    <x v="4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x v="1083"/>
    <x v="3"/>
    <x v="23"/>
    <d v="2011-08-10T17:00:22"/>
    <d v="2011-09-07T15:00:22"/>
    <x v="6"/>
    <x v="10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x v="1084"/>
    <x v="3"/>
    <x v="23"/>
    <d v="2011-10-24T06:46:44"/>
    <d v="2011-12-20T17:00:00"/>
    <x v="6"/>
    <x v="9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x v="1085"/>
    <x v="3"/>
    <x v="23"/>
    <d v="2013-04-30T12:55:13"/>
    <d v="2013-05-12T10:55:13"/>
    <x v="4"/>
    <x v="6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x v="1086"/>
    <x v="3"/>
    <x v="23"/>
    <d v="2014-04-25T09:53:09"/>
    <d v="2014-05-07T17:59:00"/>
    <x v="3"/>
    <x v="6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x v="1087"/>
    <x v="3"/>
    <x v="23"/>
    <d v="2013-07-09T14:24:59"/>
    <d v="2013-07-24T07:00:00"/>
    <x v="4"/>
    <x v="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x v="844"/>
    <x v="3"/>
    <x v="10"/>
    <d v="2013-10-03T14:09:05"/>
    <d v="2013-10-31T12:09:05"/>
    <x v="4"/>
    <x v="9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x v="144"/>
    <x v="3"/>
    <x v="10"/>
    <d v="2012-08-15T12:35:36"/>
    <d v="2012-09-04T21:51:00"/>
    <x v="5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x v="384"/>
    <x v="3"/>
    <x v="10"/>
    <d v="2016-06-26T20:37:55"/>
    <d v="2016-07-19T18:37:55"/>
    <x v="2"/>
    <x v="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x v="121"/>
    <x v="3"/>
    <x v="10"/>
    <d v="2012-05-23T20:49:23"/>
    <d v="2012-07-19T04:51:00"/>
    <x v="5"/>
    <x v="5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x v="73"/>
    <x v="3"/>
    <x v="10"/>
    <d v="2015-05-06T11:06:13"/>
    <d v="2015-06-18T09:06:13"/>
    <x v="0"/>
    <x v="5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x v="587"/>
    <x v="3"/>
    <x v="10"/>
    <d v="2015-01-27T20:02:41"/>
    <d v="2015-02-24T18:02:41"/>
    <x v="0"/>
    <x v="1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x v="121"/>
    <x v="3"/>
    <x v="10"/>
    <d v="2016-07-03T14:01:11"/>
    <d v="2016-07-31T12:01:11"/>
    <x v="2"/>
    <x v="3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x v="88"/>
    <x v="3"/>
    <x v="10"/>
    <d v="2013-12-06T05:31:00"/>
    <d v="2014-01-03T03:31:00"/>
    <x v="3"/>
    <x v="11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x v="121"/>
    <x v="3"/>
    <x v="10"/>
    <d v="2012-10-16T06:40:52"/>
    <d v="2012-11-13T05:40:52"/>
    <x v="5"/>
    <x v="9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x v="1088"/>
    <x v="3"/>
    <x v="10"/>
    <d v="2013-09-03T05:27:54"/>
    <d v="2013-09-30T03:27:54"/>
    <x v="4"/>
    <x v="8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x v="101"/>
    <x v="3"/>
    <x v="10"/>
    <d v="2014-12-18T09:07:23"/>
    <d v="2015-02-13T05:38:00"/>
    <x v="0"/>
    <x v="11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x v="2"/>
    <x v="3"/>
    <x v="10"/>
    <d v="2011-05-19T13:14:06"/>
    <d v="2011-06-16T11:14:06"/>
    <x v="6"/>
    <x v="5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x v="121"/>
    <x v="3"/>
    <x v="10"/>
    <d v="2013-05-17T12:47:55"/>
    <d v="2013-06-14T10:47:55"/>
    <x v="4"/>
    <x v="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x v="1089"/>
    <x v="3"/>
    <x v="10"/>
    <d v="2015-03-04T09:20:13"/>
    <d v="2015-04-01T05:38:00"/>
    <x v="0"/>
    <x v="7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x v="121"/>
    <x v="3"/>
    <x v="10"/>
    <d v="2011-07-28T10:57:11"/>
    <d v="2011-08-25T08:57:11"/>
    <x v="6"/>
    <x v="3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x v="121"/>
    <x v="3"/>
    <x v="10"/>
    <d v="2014-07-18T03:24:19"/>
    <d v="2014-09-14T01:24:19"/>
    <x v="3"/>
    <x v="3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x v="120"/>
    <x v="3"/>
    <x v="10"/>
    <d v="2013-06-19T07:25:22"/>
    <d v="2013-07-29T09:43:00"/>
    <x v="4"/>
    <x v="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x v="1090"/>
    <x v="3"/>
    <x v="10"/>
    <d v="2014-07-20T15:36:18"/>
    <d v="2014-09-01T13:36:18"/>
    <x v="3"/>
    <x v="3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x v="144"/>
    <x v="3"/>
    <x v="10"/>
    <d v="2016-06-05T16:10:33"/>
    <d v="2016-08-02T14:10:33"/>
    <x v="2"/>
    <x v="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x v="1091"/>
    <x v="3"/>
    <x v="10"/>
    <d v="2013-04-01T13:42:37"/>
    <d v="2013-04-29T11:42:37"/>
    <x v="4"/>
    <x v="6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x v="1092"/>
    <x v="8"/>
    <x v="20"/>
    <d v="2015-06-08T06:00:23"/>
    <d v="2015-07-06T04:00:23"/>
    <x v="0"/>
    <x v="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x v="1093"/>
    <x v="8"/>
    <x v="20"/>
    <d v="2016-02-26T05:01:20"/>
    <d v="2016-03-23T12:00:00"/>
    <x v="2"/>
    <x v="2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x v="1094"/>
    <x v="8"/>
    <x v="20"/>
    <d v="2016-08-24T00:20:01"/>
    <d v="2016-10-20T22:20:01"/>
    <x v="2"/>
    <x v="1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x v="1095"/>
    <x v="8"/>
    <x v="20"/>
    <d v="2014-05-13T07:47:04"/>
    <d v="2014-06-07T22:33:00"/>
    <x v="3"/>
    <x v="5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x v="1096"/>
    <x v="8"/>
    <x v="20"/>
    <d v="2016-02-14T02:38:23"/>
    <d v="2016-03-20T10:01:00"/>
    <x v="2"/>
    <x v="2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x v="1097"/>
    <x v="8"/>
    <x v="20"/>
    <d v="2014-06-24T10:51:44"/>
    <d v="2014-07-22T08:51:44"/>
    <x v="3"/>
    <x v="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x v="1098"/>
    <x v="8"/>
    <x v="20"/>
    <d v="2010-03-17T02:48:29"/>
    <d v="2010-05-12T22:10:00"/>
    <x v="7"/>
    <x v="7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x v="1099"/>
    <x v="8"/>
    <x v="20"/>
    <d v="2014-05-27T06:44:41"/>
    <d v="2014-06-25T04:44:41"/>
    <x v="3"/>
    <x v="5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x v="1100"/>
    <x v="8"/>
    <x v="20"/>
    <d v="2017-01-16T04:48:05"/>
    <d v="2017-02-12T12:59:00"/>
    <x v="1"/>
    <x v="1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x v="1101"/>
    <x v="8"/>
    <x v="20"/>
    <d v="2014-06-19T01:14:38"/>
    <d v="2014-07-16T23:14:38"/>
    <x v="3"/>
    <x v="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x v="1102"/>
    <x v="8"/>
    <x v="20"/>
    <d v="2015-10-19T06:00:04"/>
    <d v="2015-11-16T05:00:04"/>
    <x v="0"/>
    <x v="9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x v="1103"/>
    <x v="8"/>
    <x v="20"/>
    <d v="2017-01-06T08:25:39"/>
    <d v="2017-02-03T06:25:39"/>
    <x v="1"/>
    <x v="1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x v="1104"/>
    <x v="8"/>
    <x v="20"/>
    <d v="2014-06-16T07:17:46"/>
    <d v="2014-07-14T05:17:46"/>
    <x v="3"/>
    <x v="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x v="1105"/>
    <x v="8"/>
    <x v="20"/>
    <d v="2015-08-18T06:20:40"/>
    <d v="2015-09-25T04:20:40"/>
    <x v="0"/>
    <x v="1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x v="1106"/>
    <x v="8"/>
    <x v="20"/>
    <d v="2016-02-14T22:04:57"/>
    <d v="2016-03-13T19:04:57"/>
    <x v="2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x v="1107"/>
    <x v="8"/>
    <x v="20"/>
    <d v="2016-09-06T03:11:32"/>
    <d v="2016-10-04T04:00:00"/>
    <x v="2"/>
    <x v="8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x v="1108"/>
    <x v="8"/>
    <x v="20"/>
    <d v="2014-11-05T05:35:53"/>
    <d v="2014-12-03T20:00:00"/>
    <x v="3"/>
    <x v="4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x v="1109"/>
    <x v="8"/>
    <x v="20"/>
    <d v="2014-05-01T11:40:52"/>
    <d v="2014-05-29T09:40:52"/>
    <x v="3"/>
    <x v="5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x v="1110"/>
    <x v="8"/>
    <x v="20"/>
    <d v="2014-05-23T09:48:03"/>
    <d v="2014-06-18T11:59:00"/>
    <x v="3"/>
    <x v="5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x v="1111"/>
    <x v="8"/>
    <x v="20"/>
    <d v="2014-11-12T12:35:13"/>
    <d v="2014-12-16T18:00:00"/>
    <x v="3"/>
    <x v="4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x v="1112"/>
    <x v="8"/>
    <x v="20"/>
    <d v="2016-05-02T20:01:31"/>
    <d v="2016-06-04T18:01:31"/>
    <x v="2"/>
    <x v="5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x v="1113"/>
    <x v="8"/>
    <x v="20"/>
    <d v="2014-09-17T11:55:39"/>
    <d v="2014-10-15T09:55:39"/>
    <x v="3"/>
    <x v="8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x v="1114"/>
    <x v="8"/>
    <x v="20"/>
    <d v="2014-11-21T10:01:56"/>
    <d v="2014-12-20T14:00:00"/>
    <x v="3"/>
    <x v="4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x v="1115"/>
    <x v="8"/>
    <x v="20"/>
    <d v="2017-01-21T04:01:30"/>
    <d v="2017-02-18T02:01:30"/>
    <x v="1"/>
    <x v="1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x v="1116"/>
    <x v="8"/>
    <x v="20"/>
    <d v="2016-07-19T08:52:18"/>
    <d v="2016-08-16T06:52:18"/>
    <x v="2"/>
    <x v="3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x v="1117"/>
    <x v="8"/>
    <x v="20"/>
    <d v="2015-11-30T22:37:27"/>
    <d v="2016-01-16T20:37:27"/>
    <x v="2"/>
    <x v="4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x v="1118"/>
    <x v="8"/>
    <x v="20"/>
    <d v="2017-02-14T06:24:46"/>
    <d v="2017-03-12T03:24:46"/>
    <x v="1"/>
    <x v="2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x v="1119"/>
    <x v="8"/>
    <x v="20"/>
    <d v="2017-01-01T09:35:22"/>
    <d v="2017-01-29T14:00:00"/>
    <x v="1"/>
    <x v="1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x v="1120"/>
    <x v="8"/>
    <x v="20"/>
    <d v="2015-02-17T07:05:20"/>
    <d v="2015-03-17T04:05:20"/>
    <x v="0"/>
    <x v="2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x v="1121"/>
    <x v="8"/>
    <x v="20"/>
    <d v="2015-09-28T10:24:55"/>
    <d v="2015-10-21T08:24:55"/>
    <x v="0"/>
    <x v="8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x v="1122"/>
    <x v="8"/>
    <x v="20"/>
    <d v="2014-10-29T11:15:26"/>
    <d v="2014-11-28T17:00:00"/>
    <x v="3"/>
    <x v="9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x v="1123"/>
    <x v="8"/>
    <x v="20"/>
    <d v="2016-01-22T03:24:25"/>
    <d v="2016-02-13T05:00:00"/>
    <x v="2"/>
    <x v="1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x v="1124"/>
    <x v="8"/>
    <x v="20"/>
    <d v="2016-03-13T16:02:57"/>
    <d v="2016-04-29T17:59:00"/>
    <x v="2"/>
    <x v="7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x v="1125"/>
    <x v="8"/>
    <x v="20"/>
    <d v="2015-08-05T08:11:02"/>
    <d v="2015-09-02T06:11:02"/>
    <x v="0"/>
    <x v="1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x v="1126"/>
    <x v="8"/>
    <x v="20"/>
    <d v="2016-04-24T11:53:51"/>
    <d v="2016-05-21T12:00:00"/>
    <x v="2"/>
    <x v="6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x v="1127"/>
    <x v="8"/>
    <x v="20"/>
    <d v="2015-07-28T11:15:10"/>
    <d v="2015-08-25T09:15:10"/>
    <x v="0"/>
    <x v="3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x v="1128"/>
    <x v="8"/>
    <x v="20"/>
    <d v="2016-06-30T23:33:47"/>
    <d v="2016-08-04T08:00:00"/>
    <x v="2"/>
    <x v="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x v="1129"/>
    <x v="8"/>
    <x v="20"/>
    <d v="2014-12-08T10:46:10"/>
    <d v="2015-01-20T08:46:10"/>
    <x v="0"/>
    <x v="11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x v="1130"/>
    <x v="8"/>
    <x v="20"/>
    <d v="2016-12-01T14:03:39"/>
    <d v="2017-01-01T12:03:39"/>
    <x v="1"/>
    <x v="11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x v="1131"/>
    <x v="8"/>
    <x v="20"/>
    <d v="2014-10-26T16:10:16"/>
    <d v="2014-11-23T15:15:00"/>
    <x v="3"/>
    <x v="9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x v="366"/>
    <x v="8"/>
    <x v="24"/>
    <d v="2014-12-01T09:05:38"/>
    <d v="2014-12-29T07:05:38"/>
    <x v="3"/>
    <x v="11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x v="135"/>
    <x v="8"/>
    <x v="24"/>
    <d v="2015-06-15T15:55:00"/>
    <d v="2015-06-28T13:55:00"/>
    <x v="0"/>
    <x v="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x v="119"/>
    <x v="8"/>
    <x v="24"/>
    <d v="2014-10-23T04:13:54"/>
    <d v="2014-11-20T03:13:54"/>
    <x v="3"/>
    <x v="9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x v="121"/>
    <x v="8"/>
    <x v="24"/>
    <d v="2015-02-17T17:13:44"/>
    <d v="2015-03-29T14:18:00"/>
    <x v="0"/>
    <x v="2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x v="120"/>
    <x v="8"/>
    <x v="24"/>
    <d v="2015-01-27T13:13:54"/>
    <d v="2015-02-28T11:16:00"/>
    <x v="0"/>
    <x v="1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x v="1132"/>
    <x v="8"/>
    <x v="24"/>
    <d v="2014-07-18T21:06:39"/>
    <d v="2014-09-14T19:06:39"/>
    <x v="3"/>
    <x v="3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x v="121"/>
    <x v="8"/>
    <x v="24"/>
    <d v="2017-02-16T02:14:42"/>
    <d v="2017-02-21T00:14:42"/>
    <x v="1"/>
    <x v="2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x v="88"/>
    <x v="8"/>
    <x v="24"/>
    <d v="2015-10-09T13:10:20"/>
    <d v="2015-11-06T12:10:20"/>
    <x v="0"/>
    <x v="9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x v="1133"/>
    <x v="8"/>
    <x v="24"/>
    <d v="2015-10-03T19:15:59"/>
    <d v="2015-10-31T18:15:59"/>
    <x v="0"/>
    <x v="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x v="1134"/>
    <x v="8"/>
    <x v="24"/>
    <d v="2016-04-12T02:47:14"/>
    <d v="2016-05-10T00:47:14"/>
    <x v="2"/>
    <x v="6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x v="121"/>
    <x v="8"/>
    <x v="24"/>
    <d v="2015-04-27T11:47:19"/>
    <d v="2015-05-25T09:47:19"/>
    <x v="0"/>
    <x v="6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x v="1135"/>
    <x v="8"/>
    <x v="24"/>
    <d v="2014-09-10T08:31:48"/>
    <d v="2014-09-28T17:59:00"/>
    <x v="3"/>
    <x v="8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x v="121"/>
    <x v="8"/>
    <x v="24"/>
    <d v="2015-08-02T22:47:27"/>
    <d v="2015-08-30T20:47:27"/>
    <x v="0"/>
    <x v="10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x v="121"/>
    <x v="8"/>
    <x v="24"/>
    <d v="2015-07-02T22:03:10"/>
    <d v="2015-07-30T20:03:10"/>
    <x v="0"/>
    <x v="3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x v="121"/>
    <x v="8"/>
    <x v="24"/>
    <d v="2015-08-25T06:43:52"/>
    <d v="2015-09-15T07:00:00"/>
    <x v="0"/>
    <x v="1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x v="1136"/>
    <x v="8"/>
    <x v="24"/>
    <d v="2016-06-03T19:40:24"/>
    <d v="2016-07-01T17:40:24"/>
    <x v="2"/>
    <x v="0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x v="101"/>
    <x v="8"/>
    <x v="24"/>
    <d v="2014-08-20T07:40:33"/>
    <d v="2014-09-18T05:40:33"/>
    <x v="3"/>
    <x v="10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x v="123"/>
    <x v="8"/>
    <x v="24"/>
    <d v="2015-06-30T01:32:39"/>
    <d v="2015-08-26T02:12:00"/>
    <x v="0"/>
    <x v="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x v="73"/>
    <x v="8"/>
    <x v="24"/>
    <d v="2015-04-13T17:16:39"/>
    <d v="2015-04-26T15:16:39"/>
    <x v="0"/>
    <x v="6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x v="842"/>
    <x v="8"/>
    <x v="24"/>
    <d v="2014-10-23T16:29:53"/>
    <d v="2014-11-10T15:29:53"/>
    <x v="3"/>
    <x v="9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x v="407"/>
    <x v="3"/>
    <x v="25"/>
    <d v="2013-10-07T17:00:03"/>
    <d v="2013-11-04T16:00:03"/>
    <x v="4"/>
    <x v="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x v="121"/>
    <x v="3"/>
    <x v="25"/>
    <d v="2009-09-23T05:35:16"/>
    <d v="2009-11-29T14:50:00"/>
    <x v="8"/>
    <x v="8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x v="665"/>
    <x v="3"/>
    <x v="25"/>
    <d v="2014-01-13T09:49:11"/>
    <d v="2014-03-12T06:49:11"/>
    <x v="3"/>
    <x v="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x v="119"/>
    <x v="3"/>
    <x v="25"/>
    <d v="2015-04-27T00:48:29"/>
    <d v="2015-05-26T10:05:00"/>
    <x v="0"/>
    <x v="6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x v="101"/>
    <x v="3"/>
    <x v="25"/>
    <d v="2011-05-09T09:31:01"/>
    <d v="2011-06-06T07:31:01"/>
    <x v="6"/>
    <x v="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x v="1137"/>
    <x v="3"/>
    <x v="25"/>
    <d v="2016-06-28T14:00:04"/>
    <d v="2016-07-25T12:00:00"/>
    <x v="2"/>
    <x v="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x v="1138"/>
    <x v="3"/>
    <x v="25"/>
    <d v="2014-02-01T14:29:05"/>
    <d v="2014-02-14T14:00:00"/>
    <x v="3"/>
    <x v="2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x v="1139"/>
    <x v="3"/>
    <x v="25"/>
    <d v="2014-11-18T17:29:45"/>
    <d v="2014-12-21T15:29:45"/>
    <x v="3"/>
    <x v="4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x v="121"/>
    <x v="3"/>
    <x v="25"/>
    <d v="2013-04-25T08:18:34"/>
    <d v="2013-05-23T06:18:34"/>
    <x v="4"/>
    <x v="6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x v="1140"/>
    <x v="3"/>
    <x v="25"/>
    <d v="2016-03-09T11:31:22"/>
    <d v="2016-04-06T08:31:22"/>
    <x v="2"/>
    <x v="7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x v="135"/>
    <x v="3"/>
    <x v="25"/>
    <d v="2015-05-20T10:28:03"/>
    <d v="2015-06-17T08:28:03"/>
    <x v="0"/>
    <x v="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x v="694"/>
    <x v="3"/>
    <x v="25"/>
    <d v="2016-02-03T16:47:39"/>
    <d v="2016-02-26T13:59:00"/>
    <x v="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x v="1141"/>
    <x v="3"/>
    <x v="25"/>
    <d v="2017-02-19T16:00:02"/>
    <d v="2017-03-29T17:59:00"/>
    <x v="1"/>
    <x v="2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x v="1142"/>
    <x v="3"/>
    <x v="25"/>
    <d v="2015-01-13T14:15:29"/>
    <d v="2015-02-15T12:15:29"/>
    <x v="0"/>
    <x v="1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x v="1143"/>
    <x v="3"/>
    <x v="25"/>
    <d v="2014-06-09T04:34:56"/>
    <d v="2014-07-07T02:34:56"/>
    <x v="3"/>
    <x v="0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x v="178"/>
    <x v="3"/>
    <x v="25"/>
    <d v="2015-05-16T13:06:08"/>
    <d v="2015-06-28T11:06:08"/>
    <x v="0"/>
    <x v="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x v="446"/>
    <x v="3"/>
    <x v="25"/>
    <d v="2012-05-25T12:20:48"/>
    <d v="2012-07-22T10:20:48"/>
    <x v="5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x v="22"/>
    <x v="3"/>
    <x v="25"/>
    <d v="2010-08-08T17:34:51"/>
    <d v="2010-08-30T16:00:00"/>
    <x v="7"/>
    <x v="1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x v="454"/>
    <x v="3"/>
    <x v="25"/>
    <d v="2013-07-26T15:54:51"/>
    <d v="2013-08-26T13:54:51"/>
    <x v="4"/>
    <x v="3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x v="121"/>
    <x v="3"/>
    <x v="25"/>
    <d v="2012-03-21T17:12:06"/>
    <d v="2012-05-18T15:12:06"/>
    <x v="5"/>
    <x v="7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x v="144"/>
    <x v="8"/>
    <x v="26"/>
    <d v="2015-11-17T02:46:30"/>
    <d v="2015-12-17T00:46:30"/>
    <x v="0"/>
    <x v="4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x v="1144"/>
    <x v="8"/>
    <x v="26"/>
    <d v="2015-08-30T10:57:33"/>
    <d v="2015-10-24T11:20:00"/>
    <x v="0"/>
    <x v="1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x v="2"/>
    <x v="8"/>
    <x v="26"/>
    <d v="2014-08-26T13:43:11"/>
    <d v="2014-09-23T11:43:11"/>
    <x v="3"/>
    <x v="10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x v="121"/>
    <x v="8"/>
    <x v="26"/>
    <d v="2014-05-20T07:35:01"/>
    <d v="2014-05-28T05:35:01"/>
    <x v="3"/>
    <x v="5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x v="1145"/>
    <x v="8"/>
    <x v="26"/>
    <d v="2016-12-03T13:29:28"/>
    <d v="2016-12-23T01:00:00"/>
    <x v="2"/>
    <x v="11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x v="121"/>
    <x v="8"/>
    <x v="26"/>
    <d v="2015-03-05T18:30:22"/>
    <d v="2015-04-02T15:30:22"/>
    <x v="0"/>
    <x v="7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x v="120"/>
    <x v="8"/>
    <x v="26"/>
    <d v="2014-11-13T14:49:25"/>
    <d v="2014-12-11T12:49:25"/>
    <x v="3"/>
    <x v="4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x v="121"/>
    <x v="8"/>
    <x v="26"/>
    <d v="2014-12-31T21:59:59"/>
    <d v="2015-01-29T10:12:00"/>
    <x v="0"/>
    <x v="11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x v="121"/>
    <x v="8"/>
    <x v="26"/>
    <d v="2015-09-09T15:38:06"/>
    <d v="2015-10-07T13:38:06"/>
    <x v="0"/>
    <x v="8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x v="1146"/>
    <x v="8"/>
    <x v="26"/>
    <d v="2015-08-24T12:34:24"/>
    <d v="2015-09-21T10:34:24"/>
    <x v="0"/>
    <x v="1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x v="1147"/>
    <x v="8"/>
    <x v="26"/>
    <d v="2016-03-04T09:25:41"/>
    <d v="2016-04-01T06:25:41"/>
    <x v="2"/>
    <x v="7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x v="121"/>
    <x v="8"/>
    <x v="26"/>
    <d v="2015-02-10T17:44:45"/>
    <d v="2015-03-25T14:44:45"/>
    <x v="0"/>
    <x v="2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x v="120"/>
    <x v="8"/>
    <x v="26"/>
    <d v="2015-01-29T12:17:35"/>
    <d v="2015-02-26T10:17:35"/>
    <x v="0"/>
    <x v="1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x v="442"/>
    <x v="8"/>
    <x v="26"/>
    <d v="2016-03-16T09:06:22"/>
    <d v="2016-05-13T06:21:00"/>
    <x v="2"/>
    <x v="7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x v="379"/>
    <x v="8"/>
    <x v="26"/>
    <d v="2014-05-20T17:12:08"/>
    <d v="2014-06-16T10:13:00"/>
    <x v="3"/>
    <x v="5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x v="384"/>
    <x v="8"/>
    <x v="26"/>
    <d v="2014-10-29T02:19:29"/>
    <d v="2014-12-11T01:19:29"/>
    <x v="3"/>
    <x v="9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x v="121"/>
    <x v="8"/>
    <x v="26"/>
    <d v="2016-08-21T00:29:57"/>
    <d v="2016-09-17T22:29:57"/>
    <x v="2"/>
    <x v="10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x v="120"/>
    <x v="8"/>
    <x v="26"/>
    <d v="2015-05-27T08:00:58"/>
    <d v="2015-07-24T06:00:58"/>
    <x v="0"/>
    <x v="5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x v="121"/>
    <x v="8"/>
    <x v="26"/>
    <d v="2016-03-09T04:56:16"/>
    <d v="2016-04-06T01:56:16"/>
    <x v="2"/>
    <x v="7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x v="1148"/>
    <x v="8"/>
    <x v="26"/>
    <d v="2014-05-31T17:22:32"/>
    <d v="2014-07-12T19:11:00"/>
    <x v="3"/>
    <x v="5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x v="1149"/>
    <x v="4"/>
    <x v="11"/>
    <d v="2011-04-04T18:13:53"/>
    <d v="2011-05-02T16:13:53"/>
    <x v="6"/>
    <x v="6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x v="1150"/>
    <x v="4"/>
    <x v="11"/>
    <d v="2011-09-01T23:08:37"/>
    <d v="2011-10-12T13:00:00"/>
    <x v="6"/>
    <x v="8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x v="1151"/>
    <x v="4"/>
    <x v="11"/>
    <d v="2011-11-28T20:04:19"/>
    <d v="2012-01-25T18:04:19"/>
    <x v="5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x v="1152"/>
    <x v="4"/>
    <x v="11"/>
    <d v="2012-02-06T12:17:15"/>
    <d v="2012-03-15T09:17:15"/>
    <x v="5"/>
    <x v="2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x v="1153"/>
    <x v="4"/>
    <x v="11"/>
    <d v="2011-07-22T16:18:33"/>
    <d v="2011-07-29T21:00:00"/>
    <x v="6"/>
    <x v="3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x v="1154"/>
    <x v="4"/>
    <x v="11"/>
    <d v="2010-12-23T18:40:38"/>
    <d v="2011-03-21T15:40:38"/>
    <x v="6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x v="1155"/>
    <x v="4"/>
    <x v="11"/>
    <d v="2012-05-24T11:24:11"/>
    <d v="2012-06-12T09:24:11"/>
    <x v="5"/>
    <x v="5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x v="1156"/>
    <x v="4"/>
    <x v="11"/>
    <d v="2013-11-29T11:56:26"/>
    <d v="2013-12-29T19:26:00"/>
    <x v="4"/>
    <x v="4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x v="1157"/>
    <x v="4"/>
    <x v="11"/>
    <d v="2011-09-09T16:01:49"/>
    <d v="2011-10-30T22:00:00"/>
    <x v="6"/>
    <x v="8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x v="1158"/>
    <x v="4"/>
    <x v="11"/>
    <d v="2012-11-15T14:11:50"/>
    <d v="2012-12-13T12:11:50"/>
    <x v="5"/>
    <x v="4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x v="1159"/>
    <x v="4"/>
    <x v="11"/>
    <d v="2013-05-14T16:00:32"/>
    <d v="2013-06-02T14:00:32"/>
    <x v="4"/>
    <x v="5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x v="73"/>
    <x v="4"/>
    <x v="11"/>
    <d v="2012-12-03T12:59:44"/>
    <d v="2012-12-31T10:59:44"/>
    <x v="5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x v="1160"/>
    <x v="4"/>
    <x v="11"/>
    <d v="2012-06-21T17:40:02"/>
    <d v="2012-07-19T15:40:02"/>
    <x v="5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x v="1161"/>
    <x v="4"/>
    <x v="11"/>
    <d v="2014-06-04T15:32:49"/>
    <d v="2014-08-01T07:00:00"/>
    <x v="3"/>
    <x v="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x v="1162"/>
    <x v="4"/>
    <x v="11"/>
    <d v="2011-10-28T17:13:16"/>
    <d v="2011-12-10T16:13:16"/>
    <x v="6"/>
    <x v="9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x v="1163"/>
    <x v="4"/>
    <x v="11"/>
    <d v="2012-10-12T09:10:21"/>
    <d v="2012-11-20T12:00:00"/>
    <x v="5"/>
    <x v="9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x v="1164"/>
    <x v="4"/>
    <x v="11"/>
    <d v="2013-09-29T07:56:28"/>
    <d v="2013-10-30T09:00:00"/>
    <x v="4"/>
    <x v="8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x v="1165"/>
    <x v="4"/>
    <x v="11"/>
    <d v="2013-01-27T07:42:15"/>
    <d v="2013-03-06T05:42:15"/>
    <x v="4"/>
    <x v="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x v="1166"/>
    <x v="4"/>
    <x v="11"/>
    <d v="2014-08-24T20:28:06"/>
    <d v="2014-09-12T18:28:06"/>
    <x v="3"/>
    <x v="10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x v="1167"/>
    <x v="4"/>
    <x v="11"/>
    <d v="2013-02-16T00:09:00"/>
    <d v="2013-02-20T22:09:00"/>
    <x v="4"/>
    <x v="2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x v="1168"/>
    <x v="4"/>
    <x v="11"/>
    <d v="2012-04-04T06:33:35"/>
    <d v="2012-05-25T17:59:00"/>
    <x v="5"/>
    <x v="6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x v="1169"/>
    <x v="4"/>
    <x v="11"/>
    <d v="2014-11-06T23:04:34"/>
    <d v="2014-12-14T21:59:00"/>
    <x v="3"/>
    <x v="4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x v="1170"/>
    <x v="4"/>
    <x v="11"/>
    <d v="2013-06-28T08:31:29"/>
    <d v="2013-08-25T06:31:29"/>
    <x v="4"/>
    <x v="0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x v="1171"/>
    <x v="4"/>
    <x v="11"/>
    <d v="2012-11-30T00:48:55"/>
    <d v="2013-01-06T22:48:55"/>
    <x v="4"/>
    <x v="4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x v="1172"/>
    <x v="4"/>
    <x v="11"/>
    <d v="2012-08-14T08:47:33"/>
    <d v="2012-09-09T06:47:33"/>
    <x v="5"/>
    <x v="10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x v="1173"/>
    <x v="4"/>
    <x v="11"/>
    <d v="2013-11-01T12:21:07"/>
    <d v="2013-11-29T11:21:07"/>
    <x v="4"/>
    <x v="4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x v="1174"/>
    <x v="4"/>
    <x v="11"/>
    <d v="2012-10-23T08:58:09"/>
    <d v="2012-11-23T18:59:00"/>
    <x v="5"/>
    <x v="9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x v="1175"/>
    <x v="4"/>
    <x v="11"/>
    <d v="2014-05-15T09:41:22"/>
    <d v="2014-06-15T07:41:22"/>
    <x v="3"/>
    <x v="5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x v="1176"/>
    <x v="4"/>
    <x v="11"/>
    <d v="2014-01-06T12:48:53"/>
    <d v="2014-02-18T10:48:53"/>
    <x v="3"/>
    <x v="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x v="1177"/>
    <x v="4"/>
    <x v="11"/>
    <d v="2012-01-31T12:06:15"/>
    <d v="2012-02-28T20:59:00"/>
    <x v="5"/>
    <x v="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x v="1178"/>
    <x v="4"/>
    <x v="11"/>
    <d v="2012-09-12T12:37:41"/>
    <d v="2012-10-10T10:37:41"/>
    <x v="5"/>
    <x v="8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x v="1179"/>
    <x v="4"/>
    <x v="11"/>
    <d v="2011-07-26T00:10:54"/>
    <d v="2011-09-21T22:10:54"/>
    <x v="6"/>
    <x v="3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x v="1180"/>
    <x v="4"/>
    <x v="11"/>
    <d v="2011-12-19T13:12:36"/>
    <d v="2012-01-13T19:00:00"/>
    <x v="5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x v="1181"/>
    <x v="4"/>
    <x v="11"/>
    <d v="2011-04-24T20:33:21"/>
    <d v="2011-05-30T19:59:00"/>
    <x v="6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x v="1182"/>
    <x v="4"/>
    <x v="11"/>
    <d v="2016-05-12T12:51:01"/>
    <d v="2016-07-09T10:51:01"/>
    <x v="2"/>
    <x v="5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x v="1183"/>
    <x v="4"/>
    <x v="11"/>
    <d v="2011-04-29T18:04:48"/>
    <d v="2011-06-09T18:00:00"/>
    <x v="6"/>
    <x v="6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x v="1184"/>
    <x v="4"/>
    <x v="11"/>
    <d v="2009-11-05T10:02:20"/>
    <d v="2009-12-29T13:39:00"/>
    <x v="8"/>
    <x v="4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x v="1185"/>
    <x v="4"/>
    <x v="11"/>
    <d v="2013-01-14T08:29:28"/>
    <d v="2013-02-26T11:25:00"/>
    <x v="4"/>
    <x v="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x v="1186"/>
    <x v="4"/>
    <x v="11"/>
    <d v="2012-02-02T07:39:25"/>
    <d v="2012-03-01T05:39:25"/>
    <x v="5"/>
    <x v="2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x v="1187"/>
    <x v="4"/>
    <x v="11"/>
    <d v="2010-07-19T21:32:35"/>
    <d v="2010-07-31T15:59:00"/>
    <x v="7"/>
    <x v="3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x v="1188"/>
    <x v="4"/>
    <x v="27"/>
    <d v="2014-11-19T06:19:04"/>
    <d v="2014-12-17T04:19:04"/>
    <x v="3"/>
    <x v="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x v="317"/>
    <x v="4"/>
    <x v="27"/>
    <d v="2011-05-24T16:35:27"/>
    <d v="2011-06-11T14:35:27"/>
    <x v="6"/>
    <x v="5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x v="1189"/>
    <x v="4"/>
    <x v="27"/>
    <d v="2012-08-25T11:46:52"/>
    <d v="2012-09-22T09:46:52"/>
    <x v="5"/>
    <x v="10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x v="1190"/>
    <x v="4"/>
    <x v="27"/>
    <d v="2012-09-22T17:26:00"/>
    <d v="2012-11-19T16:26:00"/>
    <x v="5"/>
    <x v="8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x v="1191"/>
    <x v="4"/>
    <x v="27"/>
    <d v="2013-09-04T06:49:00"/>
    <d v="2013-09-16T04:49:00"/>
    <x v="4"/>
    <x v="8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x v="1192"/>
    <x v="4"/>
    <x v="27"/>
    <d v="2014-07-13T02:48:23"/>
    <d v="2014-08-12T08:11:00"/>
    <x v="3"/>
    <x v="3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x v="1193"/>
    <x v="4"/>
    <x v="27"/>
    <d v="2012-05-10T01:49:37"/>
    <d v="2012-06-06T23:49:37"/>
    <x v="5"/>
    <x v="5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x v="1194"/>
    <x v="4"/>
    <x v="27"/>
    <d v="2011-02-18T08:54:42"/>
    <d v="2011-03-18T05:54:42"/>
    <x v="6"/>
    <x v="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x v="1195"/>
    <x v="4"/>
    <x v="27"/>
    <d v="2014-04-08T08:25:55"/>
    <d v="2014-05-21T06:25:55"/>
    <x v="3"/>
    <x v="6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x v="1196"/>
    <x v="4"/>
    <x v="27"/>
    <d v="2013-09-09T02:27:17"/>
    <d v="2013-10-07T00:27:17"/>
    <x v="4"/>
    <x v="8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x v="1197"/>
    <x v="4"/>
    <x v="27"/>
    <d v="2011-03-23T13:37:00"/>
    <d v="2011-04-23T20:59:00"/>
    <x v="6"/>
    <x v="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x v="1198"/>
    <x v="4"/>
    <x v="27"/>
    <d v="2013-10-25T03:49:53"/>
    <d v="2013-11-22T02:49:53"/>
    <x v="4"/>
    <x v="9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x v="1199"/>
    <x v="4"/>
    <x v="27"/>
    <d v="2011-03-24T12:01:36"/>
    <d v="2011-04-22T10:01:36"/>
    <x v="6"/>
    <x v="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x v="1200"/>
    <x v="4"/>
    <x v="27"/>
    <d v="2012-03-19T13:22:40"/>
    <d v="2012-04-16T11:22:40"/>
    <x v="5"/>
    <x v="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x v="1201"/>
    <x v="4"/>
    <x v="27"/>
    <d v="2012-03-06T11:00:20"/>
    <d v="2012-04-03T08:00:20"/>
    <x v="5"/>
    <x v="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x v="1202"/>
    <x v="4"/>
    <x v="27"/>
    <d v="2012-11-13T14:17:32"/>
    <d v="2012-12-11T12:17:32"/>
    <x v="5"/>
    <x v="4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x v="1203"/>
    <x v="4"/>
    <x v="27"/>
    <d v="2012-04-24T10:46:08"/>
    <d v="2012-05-22T08:46:08"/>
    <x v="5"/>
    <x v="6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x v="1204"/>
    <x v="4"/>
    <x v="27"/>
    <d v="2012-11-09T21:19:27"/>
    <d v="2012-12-16T04:20:00"/>
    <x v="5"/>
    <x v="4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x v="1205"/>
    <x v="4"/>
    <x v="27"/>
    <d v="2013-11-18T13:55:21"/>
    <d v="2013-12-15T02:00:00"/>
    <x v="4"/>
    <x v="4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x v="1206"/>
    <x v="4"/>
    <x v="27"/>
    <d v="2016-03-30T08:39:10"/>
    <d v="2016-04-28T11:59:00"/>
    <x v="2"/>
    <x v="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x v="1207"/>
    <x v="4"/>
    <x v="27"/>
    <d v="2015-12-05T15:57:11"/>
    <d v="2016-01-15T11:00:00"/>
    <x v="2"/>
    <x v="11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x v="1208"/>
    <x v="4"/>
    <x v="27"/>
    <d v="2011-10-31T20:45:36"/>
    <d v="2011-12-28T19:45:36"/>
    <x v="6"/>
    <x v="9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x v="1209"/>
    <x v="4"/>
    <x v="27"/>
    <d v="2015-01-01T16:31:47"/>
    <d v="2015-01-29T14:31:47"/>
    <x v="0"/>
    <x v="1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x v="1210"/>
    <x v="4"/>
    <x v="27"/>
    <d v="2012-01-31T10:16:58"/>
    <d v="2012-03-13T17:59:00"/>
    <x v="5"/>
    <x v="1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x v="1211"/>
    <x v="4"/>
    <x v="27"/>
    <d v="2011-01-21T07:35:13"/>
    <d v="2011-02-19T17:00:00"/>
    <x v="6"/>
    <x v="1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x v="1212"/>
    <x v="4"/>
    <x v="27"/>
    <d v="2013-02-25T22:04:33"/>
    <d v="2013-03-25T19:04:33"/>
    <x v="4"/>
    <x v="2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x v="1213"/>
    <x v="4"/>
    <x v="27"/>
    <d v="2014-02-11T17:41:38"/>
    <d v="2014-03-08T20:59:00"/>
    <x v="3"/>
    <x v="2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x v="1214"/>
    <x v="4"/>
    <x v="27"/>
    <d v="2011-10-28T19:35:39"/>
    <d v="2011-11-25T18:35:39"/>
    <x v="6"/>
    <x v="9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x v="404"/>
    <x v="4"/>
    <x v="27"/>
    <d v="2016-04-01T13:14:36"/>
    <d v="2016-05-29T11:14:36"/>
    <x v="2"/>
    <x v="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x v="1215"/>
    <x v="4"/>
    <x v="27"/>
    <d v="2010-05-15T14:19:59"/>
    <d v="2010-07-02T18:00:00"/>
    <x v="7"/>
    <x v="5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x v="1216"/>
    <x v="4"/>
    <x v="27"/>
    <d v="2016-07-02T05:03:34"/>
    <d v="2016-07-30T03:03:34"/>
    <x v="2"/>
    <x v="3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x v="1217"/>
    <x v="4"/>
    <x v="27"/>
    <d v="2012-05-05T07:45:30"/>
    <d v="2012-06-02T05:45:30"/>
    <x v="5"/>
    <x v="5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x v="1218"/>
    <x v="4"/>
    <x v="27"/>
    <d v="2015-02-04T13:04:52"/>
    <d v="2015-03-04T11:04:52"/>
    <x v="0"/>
    <x v="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x v="1219"/>
    <x v="4"/>
    <x v="27"/>
    <d v="2016-07-18T06:31:46"/>
    <d v="2016-08-15T20:59:00"/>
    <x v="2"/>
    <x v="3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x v="1220"/>
    <x v="4"/>
    <x v="27"/>
    <d v="2011-09-16T09:35:40"/>
    <d v="2011-10-14T12:03:00"/>
    <x v="6"/>
    <x v="8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x v="1221"/>
    <x v="4"/>
    <x v="27"/>
    <d v="2012-03-05T09:25:47"/>
    <d v="2012-04-18T17:59:00"/>
    <x v="5"/>
    <x v="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x v="1222"/>
    <x v="4"/>
    <x v="27"/>
    <d v="2016-02-16T01:46:16"/>
    <d v="2016-04-13T19:59:00"/>
    <x v="2"/>
    <x v="2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x v="1223"/>
    <x v="4"/>
    <x v="27"/>
    <d v="2014-01-23T12:31:11"/>
    <d v="2014-02-04T10:31:11"/>
    <x v="3"/>
    <x v="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x v="372"/>
    <x v="4"/>
    <x v="27"/>
    <d v="2011-06-28T17:39:05"/>
    <d v="2011-07-19T15:39:05"/>
    <x v="6"/>
    <x v="0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x v="1224"/>
    <x v="4"/>
    <x v="27"/>
    <d v="2014-06-12T10:11:07"/>
    <d v="2014-07-10T08:11:07"/>
    <x v="3"/>
    <x v="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x v="1225"/>
    <x v="4"/>
    <x v="28"/>
    <d v="2017-02-07T18:54:44"/>
    <d v="2017-03-26T16:00:00"/>
    <x v="1"/>
    <x v="2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x v="121"/>
    <x v="4"/>
    <x v="28"/>
    <d v="2017-02-12T21:07:40"/>
    <d v="2017-04-11T18:07:40"/>
    <x v="1"/>
    <x v="2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x v="1226"/>
    <x v="4"/>
    <x v="28"/>
    <d v="2017-03-14T10:45:38"/>
    <d v="2017-04-05T08:45:38"/>
    <x v="1"/>
    <x v="7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x v="1227"/>
    <x v="4"/>
    <x v="28"/>
    <d v="2017-02-17T11:34:01"/>
    <d v="2017-03-15T08:34:01"/>
    <x v="1"/>
    <x v="2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x v="1228"/>
    <x v="4"/>
    <x v="28"/>
    <d v="2017-02-21T22:00:23"/>
    <d v="2017-03-21T19:00:23"/>
    <x v="1"/>
    <x v="2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x v="666"/>
    <x v="4"/>
    <x v="28"/>
    <d v="2017-02-26T12:15:19"/>
    <d v="2017-04-25T09:15:19"/>
    <x v="1"/>
    <x v="2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x v="1229"/>
    <x v="4"/>
    <x v="28"/>
    <d v="2017-03-07T17:07:25"/>
    <d v="2017-04-08T10:15:00"/>
    <x v="1"/>
    <x v="7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x v="1230"/>
    <x v="4"/>
    <x v="28"/>
    <d v="2017-03-10T04:49:54"/>
    <d v="2017-04-07T01:49:54"/>
    <x v="1"/>
    <x v="7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x v="1231"/>
    <x v="4"/>
    <x v="28"/>
    <d v="2017-02-14T14:37:10"/>
    <d v="2017-03-14T11:37:10"/>
    <x v="1"/>
    <x v="2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x v="1232"/>
    <x v="4"/>
    <x v="28"/>
    <d v="2017-03-07T02:20:42"/>
    <d v="2017-04-03T23:20:42"/>
    <x v="1"/>
    <x v="7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x v="1233"/>
    <x v="4"/>
    <x v="28"/>
    <d v="2017-03-01T08:50:08"/>
    <d v="2017-03-31T15:00:00"/>
    <x v="1"/>
    <x v="7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x v="1234"/>
    <x v="4"/>
    <x v="28"/>
    <d v="2017-02-21T19:37:47"/>
    <d v="2017-03-24T13:59:00"/>
    <x v="1"/>
    <x v="2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x v="436"/>
    <x v="4"/>
    <x v="28"/>
    <d v="2017-03-09T14:05:12"/>
    <d v="2017-04-07T10:00:00"/>
    <x v="1"/>
    <x v="7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x v="144"/>
    <x v="4"/>
    <x v="28"/>
    <d v="2017-02-25T08:04:34"/>
    <d v="2017-03-24T18:36:00"/>
    <x v="1"/>
    <x v="2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x v="1235"/>
    <x v="4"/>
    <x v="28"/>
    <d v="2017-03-06T16:45:14"/>
    <d v="2017-04-07T15:00:00"/>
    <x v="1"/>
    <x v="7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x v="121"/>
    <x v="4"/>
    <x v="28"/>
    <d v="2017-03-01T17:40:11"/>
    <d v="2017-03-29T14:40:11"/>
    <x v="1"/>
    <x v="7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x v="1236"/>
    <x v="4"/>
    <x v="28"/>
    <d v="2017-03-10T16:47:28"/>
    <d v="2017-04-07T13:47:28"/>
    <x v="1"/>
    <x v="7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x v="121"/>
    <x v="4"/>
    <x v="28"/>
    <d v="2017-03-01T20:59:20"/>
    <d v="2017-03-23T17:33:00"/>
    <x v="1"/>
    <x v="7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x v="1237"/>
    <x v="4"/>
    <x v="28"/>
    <d v="2017-03-12T12:44:05"/>
    <d v="2017-04-09T10:44:05"/>
    <x v="1"/>
    <x v="7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x v="1238"/>
    <x v="4"/>
    <x v="28"/>
    <d v="2017-03-01T17:43:10"/>
    <d v="2017-03-29T18:00:00"/>
    <x v="1"/>
    <x v="7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x v="144"/>
    <x v="4"/>
    <x v="28"/>
    <d v="2014-12-16T07:56:45"/>
    <d v="2015-01-13T05:56:45"/>
    <x v="0"/>
    <x v="11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x v="120"/>
    <x v="4"/>
    <x v="28"/>
    <d v="2015-02-28T12:52:30"/>
    <d v="2015-03-28T09:52:30"/>
    <x v="0"/>
    <x v="2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x v="157"/>
    <x v="4"/>
    <x v="28"/>
    <d v="2015-07-01T22:45:37"/>
    <d v="2015-08-28T20:45:37"/>
    <x v="0"/>
    <x v="3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x v="1239"/>
    <x v="4"/>
    <x v="28"/>
    <d v="2015-01-16T19:21:13"/>
    <d v="2015-02-13T17:21:13"/>
    <x v="0"/>
    <x v="1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x v="121"/>
    <x v="4"/>
    <x v="28"/>
    <d v="2015-08-28T16:24:06"/>
    <d v="2015-09-07T06:00:00"/>
    <x v="0"/>
    <x v="1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x v="121"/>
    <x v="4"/>
    <x v="28"/>
    <d v="2015-06-23T23:21:12"/>
    <d v="2015-08-20T21:21:12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x v="1240"/>
    <x v="4"/>
    <x v="28"/>
    <d v="2016-02-27T09:18:15"/>
    <d v="2016-03-26T06:18:15"/>
    <x v="2"/>
    <x v="2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x v="121"/>
    <x v="4"/>
    <x v="28"/>
    <d v="2016-03-22T12:48:26"/>
    <d v="2016-04-29T10:48:26"/>
    <x v="2"/>
    <x v="7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x v="1241"/>
    <x v="4"/>
    <x v="28"/>
    <d v="2014-07-21T05:31:54"/>
    <d v="2014-08-29T09:39:00"/>
    <x v="3"/>
    <x v="3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x v="447"/>
    <x v="4"/>
    <x v="28"/>
    <d v="2015-12-03T06:11:28"/>
    <d v="2016-01-16T03:00:00"/>
    <x v="2"/>
    <x v="11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x v="1242"/>
    <x v="4"/>
    <x v="28"/>
    <d v="2014-08-01T07:30:34"/>
    <d v="2014-08-30T05:30:34"/>
    <x v="3"/>
    <x v="10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x v="121"/>
    <x v="4"/>
    <x v="28"/>
    <d v="2015-05-01T13:55:53"/>
    <d v="2015-06-28T11:55:53"/>
    <x v="0"/>
    <x v="5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x v="73"/>
    <x v="4"/>
    <x v="28"/>
    <d v="2014-09-05T11:13:32"/>
    <d v="2014-10-03T09:13:32"/>
    <x v="3"/>
    <x v="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x v="1243"/>
    <x v="4"/>
    <x v="28"/>
    <d v="2015-04-01T14:02:41"/>
    <d v="2015-04-29T12:02:41"/>
    <x v="0"/>
    <x v="6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x v="148"/>
    <x v="4"/>
    <x v="28"/>
    <d v="2015-02-28T21:13:05"/>
    <d v="2015-03-28T17:22:00"/>
    <x v="0"/>
    <x v="2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x v="73"/>
    <x v="4"/>
    <x v="28"/>
    <d v="2016-10-30T05:51:39"/>
    <d v="2016-12-07T04:51:39"/>
    <x v="2"/>
    <x v="9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x v="1244"/>
    <x v="4"/>
    <x v="28"/>
    <d v="2016-03-31T15:33:58"/>
    <d v="2016-04-18T18:00:00"/>
    <x v="2"/>
    <x v="7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x v="839"/>
    <x v="4"/>
    <x v="28"/>
    <d v="2016-03-31T06:39:09"/>
    <d v="2016-05-11T18:59:00"/>
    <x v="2"/>
    <x v="7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x v="123"/>
    <x v="4"/>
    <x v="28"/>
    <d v="2014-08-18T04:49:51"/>
    <d v="2014-09-15T02:49:51"/>
    <x v="3"/>
    <x v="10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x v="1245"/>
    <x v="4"/>
    <x v="28"/>
    <d v="2014-10-10T10:47:51"/>
    <d v="2014-11-07T09:47:51"/>
    <x v="3"/>
    <x v="9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x v="121"/>
    <x v="4"/>
    <x v="28"/>
    <d v="2015-11-11T03:04:23"/>
    <d v="2015-12-09T01:04:23"/>
    <x v="0"/>
    <x v="4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x v="120"/>
    <x v="4"/>
    <x v="28"/>
    <d v="2016-02-25T15:03:49"/>
    <d v="2016-03-31T14:10:00"/>
    <x v="2"/>
    <x v="2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x v="1246"/>
    <x v="4"/>
    <x v="28"/>
    <d v="2015-05-05T11:48:35"/>
    <d v="2015-06-28T20:00:00"/>
    <x v="0"/>
    <x v="5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x v="440"/>
    <x v="4"/>
    <x v="28"/>
    <d v="2014-09-30T14:22:42"/>
    <d v="2014-10-28T12:22:42"/>
    <x v="3"/>
    <x v="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x v="1247"/>
    <x v="4"/>
    <x v="28"/>
    <d v="2014-07-25T15:14:09"/>
    <d v="2014-08-22T13:14:09"/>
    <x v="3"/>
    <x v="3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x v="1248"/>
    <x v="4"/>
    <x v="28"/>
    <d v="2014-05-29T14:04:24"/>
    <d v="2014-06-25T12:04:24"/>
    <x v="3"/>
    <x v="5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x v="120"/>
    <x v="4"/>
    <x v="28"/>
    <d v="2015-02-09T14:16:17"/>
    <d v="2015-04-03T01:00:00"/>
    <x v="0"/>
    <x v="2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x v="1249"/>
    <x v="4"/>
    <x v="28"/>
    <d v="2015-09-21T07:01:14"/>
    <d v="2015-10-19T05:01:14"/>
    <x v="0"/>
    <x v="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x v="121"/>
    <x v="4"/>
    <x v="28"/>
    <d v="2016-04-10T17:15:06"/>
    <d v="2016-06-07T15:15:06"/>
    <x v="2"/>
    <x v="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x v="121"/>
    <x v="4"/>
    <x v="28"/>
    <d v="2015-09-24T18:06:23"/>
    <d v="2015-10-22T16:06:23"/>
    <x v="0"/>
    <x v="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x v="121"/>
    <x v="4"/>
    <x v="28"/>
    <d v="2015-05-28T13:45:52"/>
    <d v="2015-06-09T05:00:00"/>
    <x v="0"/>
    <x v="5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x v="121"/>
    <x v="4"/>
    <x v="28"/>
    <d v="2015-11-17T08:24:41"/>
    <d v="2016-01-13T19:00:00"/>
    <x v="2"/>
    <x v="4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x v="121"/>
    <x v="4"/>
    <x v="28"/>
    <d v="2016-09-01T08:12:54"/>
    <d v="2016-09-11T11:30:00"/>
    <x v="2"/>
    <x v="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x v="120"/>
    <x v="4"/>
    <x v="28"/>
    <d v="2015-04-07T16:52:36"/>
    <d v="2015-05-05T14:52:36"/>
    <x v="0"/>
    <x v="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x v="698"/>
    <x v="4"/>
    <x v="28"/>
    <d v="2016-07-08T11:32:25"/>
    <d v="2016-08-05T09:32:25"/>
    <x v="2"/>
    <x v="3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x v="1250"/>
    <x v="4"/>
    <x v="28"/>
    <d v="2015-10-09T12:40:33"/>
    <d v="2015-11-06T11:40:33"/>
    <x v="0"/>
    <x v="9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x v="98"/>
    <x v="4"/>
    <x v="28"/>
    <d v="2015-06-20T14:46:32"/>
    <d v="2015-07-18T12:46:32"/>
    <x v="0"/>
    <x v="0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x v="135"/>
    <x v="4"/>
    <x v="28"/>
    <d v="2014-09-02T12:59:02"/>
    <d v="2014-09-30T10:59:02"/>
    <x v="3"/>
    <x v="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x v="120"/>
    <x v="4"/>
    <x v="28"/>
    <d v="2016-03-06T12:58:52"/>
    <d v="2016-05-02T09:58:52"/>
    <x v="2"/>
    <x v="7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x v="121"/>
    <x v="4"/>
    <x v="28"/>
    <d v="2015-06-16T11:37:02"/>
    <d v="2015-07-14T09:37:02"/>
    <x v="0"/>
    <x v="0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x v="1251"/>
    <x v="8"/>
    <x v="20"/>
    <d v="2015-04-26T07:04:31"/>
    <d v="2015-06-08T05:04:31"/>
    <x v="0"/>
    <x v="6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x v="1252"/>
    <x v="8"/>
    <x v="20"/>
    <d v="2016-12-06T13:02:50"/>
    <d v="2017-01-05T11:00:00"/>
    <x v="1"/>
    <x v="11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x v="1253"/>
    <x v="8"/>
    <x v="20"/>
    <d v="2016-08-04T14:12:55"/>
    <d v="2016-08-24T17:59:00"/>
    <x v="2"/>
    <x v="1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x v="1254"/>
    <x v="8"/>
    <x v="20"/>
    <d v="2015-01-22T06:31:17"/>
    <d v="2015-03-06T03:31:17"/>
    <x v="0"/>
    <x v="1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x v="1255"/>
    <x v="8"/>
    <x v="20"/>
    <d v="2016-11-15T22:13:58"/>
    <d v="2016-12-19T16:00:00"/>
    <x v="2"/>
    <x v="4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x v="1256"/>
    <x v="8"/>
    <x v="20"/>
    <d v="2016-10-24T20:14:27"/>
    <d v="2016-11-21T16:00:00"/>
    <x v="2"/>
    <x v="9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x v="1257"/>
    <x v="8"/>
    <x v="20"/>
    <d v="2015-10-15T02:27:10"/>
    <d v="2015-11-11T05:00:00"/>
    <x v="0"/>
    <x v="9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x v="1258"/>
    <x v="8"/>
    <x v="20"/>
    <d v="2015-08-03T14:49:03"/>
    <d v="2015-08-31T12:49:03"/>
    <x v="0"/>
    <x v="1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x v="1259"/>
    <x v="8"/>
    <x v="20"/>
    <d v="2017-01-23T15:25:21"/>
    <d v="2017-02-27T09:00:00"/>
    <x v="1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x v="1260"/>
    <x v="8"/>
    <x v="20"/>
    <d v="2016-03-25T12:05:04"/>
    <d v="2016-04-17T10:05:04"/>
    <x v="2"/>
    <x v="7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x v="1261"/>
    <x v="8"/>
    <x v="20"/>
    <d v="2015-02-17T10:45:23"/>
    <d v="2015-03-17T07:45:23"/>
    <x v="0"/>
    <x v="2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x v="1262"/>
    <x v="8"/>
    <x v="20"/>
    <d v="2016-09-13T22:04:42"/>
    <d v="2016-10-11T20:04:42"/>
    <x v="2"/>
    <x v="8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x v="1263"/>
    <x v="8"/>
    <x v="20"/>
    <d v="2016-02-20T09:59:28"/>
    <d v="2016-03-19T06:59:28"/>
    <x v="2"/>
    <x v="2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x v="1264"/>
    <x v="8"/>
    <x v="20"/>
    <d v="2015-03-04T13:02:33"/>
    <d v="2015-04-01T10:02:33"/>
    <x v="0"/>
    <x v="7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x v="507"/>
    <x v="8"/>
    <x v="20"/>
    <d v="2015-09-05T10:56:01"/>
    <d v="2015-10-03T08:56:01"/>
    <x v="0"/>
    <x v="8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x v="1265"/>
    <x v="8"/>
    <x v="20"/>
    <d v="2016-07-19T20:01:09"/>
    <d v="2016-08-26T18:01:09"/>
    <x v="2"/>
    <x v="3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x v="1266"/>
    <x v="8"/>
    <x v="20"/>
    <d v="2016-12-29T11:51:23"/>
    <d v="2017-01-26T09:29:00"/>
    <x v="1"/>
    <x v="11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x v="1267"/>
    <x v="8"/>
    <x v="20"/>
    <d v="2016-05-15T14:56:32"/>
    <d v="2016-07-12T12:56:32"/>
    <x v="2"/>
    <x v="5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x v="1268"/>
    <x v="8"/>
    <x v="20"/>
    <d v="2015-03-05T11:53:49"/>
    <d v="2015-03-23T08:53:49"/>
    <x v="0"/>
    <x v="7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x v="1269"/>
    <x v="8"/>
    <x v="20"/>
    <d v="2016-02-05T08:08:33"/>
    <d v="2016-02-23T06:08:33"/>
    <x v="2"/>
    <x v="2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x v="1270"/>
    <x v="8"/>
    <x v="20"/>
    <d v="2015-07-24T05:37:40"/>
    <d v="2015-09-10T03:37:40"/>
    <x v="0"/>
    <x v="3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x v="1271"/>
    <x v="8"/>
    <x v="20"/>
    <d v="2016-02-10T15:34:05"/>
    <d v="2016-03-09T13:34:05"/>
    <x v="2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x v="1272"/>
    <x v="8"/>
    <x v="20"/>
    <d v="2016-09-23T12:50:40"/>
    <d v="2016-10-21T10:50:40"/>
    <x v="2"/>
    <x v="8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x v="1273"/>
    <x v="8"/>
    <x v="20"/>
    <d v="2014-07-05T03:39:39"/>
    <d v="2014-08-01T01:39:39"/>
    <x v="3"/>
    <x v="3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x v="1274"/>
    <x v="8"/>
    <x v="20"/>
    <d v="2014-07-14T15:31:52"/>
    <d v="2014-08-11T13:31:52"/>
    <x v="3"/>
    <x v="3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x v="121"/>
    <x v="8"/>
    <x v="20"/>
    <d v="2014-08-04T12:38:08"/>
    <d v="2014-08-23T10:38:08"/>
    <x v="3"/>
    <x v="1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x v="1275"/>
    <x v="8"/>
    <x v="20"/>
    <d v="2014-07-04T07:48:04"/>
    <d v="2014-08-01T05:48:04"/>
    <x v="3"/>
    <x v="3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x v="1276"/>
    <x v="8"/>
    <x v="20"/>
    <d v="2014-07-29T05:27:24"/>
    <d v="2014-09-25T03:27:24"/>
    <x v="3"/>
    <x v="3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x v="1277"/>
    <x v="8"/>
    <x v="20"/>
    <d v="2014-12-14T11:39:19"/>
    <d v="2015-01-11T09:39:19"/>
    <x v="0"/>
    <x v="11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x v="456"/>
    <x v="8"/>
    <x v="20"/>
    <d v="2014-09-09T10:43:14"/>
    <d v="2014-10-12T08:43:14"/>
    <x v="3"/>
    <x v="8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x v="1278"/>
    <x v="8"/>
    <x v="20"/>
    <d v="2014-09-23T15:30:40"/>
    <d v="2014-10-21T13:30:40"/>
    <x v="3"/>
    <x v="8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x v="1279"/>
    <x v="8"/>
    <x v="20"/>
    <d v="2014-05-07T09:13:56"/>
    <d v="2014-07-04T07:13:56"/>
    <x v="3"/>
    <x v="5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x v="1280"/>
    <x v="8"/>
    <x v="20"/>
    <d v="2014-12-05T10:14:58"/>
    <d v="2015-01-17T08:14:58"/>
    <x v="0"/>
    <x v="11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x v="1281"/>
    <x v="8"/>
    <x v="20"/>
    <d v="2014-10-17T21:14:52"/>
    <d v="2014-11-27T04:59:00"/>
    <x v="3"/>
    <x v="9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x v="1282"/>
    <x v="8"/>
    <x v="20"/>
    <d v="2014-09-09T15:26:00"/>
    <d v="2014-10-22T13:26:00"/>
    <x v="3"/>
    <x v="8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x v="33"/>
    <x v="8"/>
    <x v="20"/>
    <d v="2014-09-23T14:57:51"/>
    <d v="2014-10-27T12:57:51"/>
    <x v="3"/>
    <x v="8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x v="1283"/>
    <x v="8"/>
    <x v="20"/>
    <d v="2015-01-21T00:34:13"/>
    <d v="2015-02-17T22:34:13"/>
    <x v="0"/>
    <x v="1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x v="1284"/>
    <x v="8"/>
    <x v="20"/>
    <d v="2015-02-10T12:43:15"/>
    <d v="2015-03-25T09:43:15"/>
    <x v="0"/>
    <x v="2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x v="1285"/>
    <x v="8"/>
    <x v="20"/>
    <d v="2016-08-03T08:36:20"/>
    <d v="2016-08-31T06:36:20"/>
    <x v="2"/>
    <x v="1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x v="1286"/>
    <x v="8"/>
    <x v="20"/>
    <d v="2016-05-03T06:25:10"/>
    <d v="2016-06-30T04:25:10"/>
    <x v="2"/>
    <x v="5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x v="1287"/>
    <x v="8"/>
    <x v="20"/>
    <d v="2016-08-15T06:49:05"/>
    <d v="2016-09-13T04:49:05"/>
    <x v="2"/>
    <x v="1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x v="1288"/>
    <x v="8"/>
    <x v="20"/>
    <d v="2016-01-19T05:48:09"/>
    <d v="2016-02-19T03:48:09"/>
    <x v="2"/>
    <x v="1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x v="1289"/>
    <x v="8"/>
    <x v="20"/>
    <d v="2015-04-21T14:47:58"/>
    <d v="2015-05-19T12:47:58"/>
    <x v="0"/>
    <x v="6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x v="1290"/>
    <x v="8"/>
    <x v="20"/>
    <d v="2014-12-30T07:44:00"/>
    <d v="2015-01-28T17:25:00"/>
    <x v="0"/>
    <x v="11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x v="1291"/>
    <x v="8"/>
    <x v="20"/>
    <d v="2014-09-14T19:14:15"/>
    <d v="2014-10-13T14:00:00"/>
    <x v="3"/>
    <x v="8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x v="1292"/>
    <x v="8"/>
    <x v="20"/>
    <d v="2014-11-15T05:12:57"/>
    <d v="2014-12-13T03:12:57"/>
    <x v="3"/>
    <x v="4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x v="1293"/>
    <x v="8"/>
    <x v="20"/>
    <d v="2015-03-05T07:43:57"/>
    <d v="2015-04-02T04:43:57"/>
    <x v="0"/>
    <x v="7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x v="1090"/>
    <x v="8"/>
    <x v="20"/>
    <d v="2014-10-01T14:45:42"/>
    <d v="2014-10-29T12:45:42"/>
    <x v="3"/>
    <x v="9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x v="119"/>
    <x v="8"/>
    <x v="20"/>
    <d v="2014-11-12T22:00:03"/>
    <d v="2015-01-09T20:00:03"/>
    <x v="0"/>
    <x v="4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x v="1294"/>
    <x v="8"/>
    <x v="20"/>
    <d v="2015-01-06T08:11:18"/>
    <d v="2015-02-03T06:11:18"/>
    <x v="0"/>
    <x v="1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x v="1295"/>
    <x v="8"/>
    <x v="20"/>
    <d v="2014-11-30T09:46:05"/>
    <d v="2015-01-27T07:46:05"/>
    <x v="0"/>
    <x v="4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x v="1296"/>
    <x v="8"/>
    <x v="20"/>
    <d v="2015-07-03T16:44:42"/>
    <d v="2015-08-07T20:59:00"/>
    <x v="0"/>
    <x v="3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x v="135"/>
    <x v="8"/>
    <x v="20"/>
    <d v="2014-10-28T13:24:00"/>
    <d v="2014-11-25T12:24:00"/>
    <x v="3"/>
    <x v="9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x v="1297"/>
    <x v="8"/>
    <x v="20"/>
    <d v="2015-01-07T05:13:42"/>
    <d v="2015-02-09T03:13:42"/>
    <x v="0"/>
    <x v="1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x v="1298"/>
    <x v="8"/>
    <x v="20"/>
    <d v="2016-09-14T22:55:41"/>
    <d v="2016-10-12T06:00:00"/>
    <x v="2"/>
    <x v="8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x v="1299"/>
    <x v="8"/>
    <x v="20"/>
    <d v="2016-05-25T02:32:46"/>
    <d v="2016-07-22T00:32:46"/>
    <x v="2"/>
    <x v="5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x v="1300"/>
    <x v="8"/>
    <x v="20"/>
    <d v="2016-11-15T05:39:49"/>
    <d v="2016-12-13T03:39:49"/>
    <x v="2"/>
    <x v="4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x v="1301"/>
    <x v="8"/>
    <x v="20"/>
    <d v="2015-12-05T23:50:33"/>
    <d v="2016-02-01T21:50:33"/>
    <x v="2"/>
    <x v="11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x v="1302"/>
    <x v="8"/>
    <x v="20"/>
    <d v="2014-10-22T12:13:28"/>
    <d v="2014-11-09T11:13:28"/>
    <x v="3"/>
    <x v="9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x v="1303"/>
    <x v="8"/>
    <x v="20"/>
    <d v="2016-09-10T06:32:50"/>
    <d v="2016-10-08T04:32:50"/>
    <x v="2"/>
    <x v="8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x v="1304"/>
    <x v="8"/>
    <x v="20"/>
    <d v="2015-11-13T07:51:08"/>
    <d v="2015-12-13T02:10:00"/>
    <x v="0"/>
    <x v="4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x v="1305"/>
    <x v="8"/>
    <x v="20"/>
    <d v="2015-06-04T03:20:30"/>
    <d v="2015-06-25T11:59:00"/>
    <x v="0"/>
    <x v="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x v="1306"/>
    <x v="8"/>
    <x v="20"/>
    <d v="2015-01-13T17:43:02"/>
    <d v="2015-02-11T15:43:02"/>
    <x v="0"/>
    <x v="1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x v="1307"/>
    <x v="8"/>
    <x v="20"/>
    <d v="2015-10-05T08:16:44"/>
    <d v="2015-11-12T07:16:44"/>
    <x v="0"/>
    <x v="9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x v="1308"/>
    <x v="8"/>
    <x v="20"/>
    <d v="2015-08-31T11:17:38"/>
    <d v="2015-09-30T08:00:00"/>
    <x v="0"/>
    <x v="1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x v="1309"/>
    <x v="8"/>
    <x v="20"/>
    <d v="2014-08-26T07:19:09"/>
    <d v="2014-09-28T05:19:09"/>
    <x v="3"/>
    <x v="1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x v="1310"/>
    <x v="8"/>
    <x v="20"/>
    <d v="2014-08-28T17:38:33"/>
    <d v="2014-09-25T15:38:33"/>
    <x v="3"/>
    <x v="1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x v="1311"/>
    <x v="8"/>
    <x v="20"/>
    <d v="2017-01-07T08:20:30"/>
    <d v="2017-02-09T06:20:30"/>
    <x v="1"/>
    <x v="1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x v="1312"/>
    <x v="8"/>
    <x v="20"/>
    <d v="2015-01-25T13:47:19"/>
    <d v="2015-02-27T11:47:19"/>
    <x v="0"/>
    <x v="1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x v="507"/>
    <x v="8"/>
    <x v="20"/>
    <d v="2014-08-09T13:50:26"/>
    <d v="2014-08-19T11:50:26"/>
    <x v="3"/>
    <x v="1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x v="1313"/>
    <x v="8"/>
    <x v="20"/>
    <d v="2014-08-25T02:24:30"/>
    <d v="2014-10-21T18:00:00"/>
    <x v="3"/>
    <x v="1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x v="1314"/>
    <x v="8"/>
    <x v="20"/>
    <d v="2016-06-02T23:38:56"/>
    <d v="2016-06-30T21:38:56"/>
    <x v="2"/>
    <x v="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x v="121"/>
    <x v="8"/>
    <x v="20"/>
    <d v="2014-07-09T13:20:12"/>
    <d v="2014-08-06T11:20:12"/>
    <x v="3"/>
    <x v="3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x v="1315"/>
    <x v="8"/>
    <x v="20"/>
    <d v="2015-01-28T23:32:16"/>
    <d v="2015-02-25T21:32:16"/>
    <x v="0"/>
    <x v="1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x v="121"/>
    <x v="8"/>
    <x v="20"/>
    <d v="2015-06-17T13:45:37"/>
    <d v="2015-06-29T11:45:37"/>
    <x v="0"/>
    <x v="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x v="1316"/>
    <x v="8"/>
    <x v="20"/>
    <d v="2016-06-27T13:01:43"/>
    <d v="2016-07-23T09:00:00"/>
    <x v="2"/>
    <x v="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x v="1317"/>
    <x v="8"/>
    <x v="20"/>
    <d v="2016-12-01T07:53:27"/>
    <d v="2017-01-27T20:59:00"/>
    <x v="1"/>
    <x v="11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x v="121"/>
    <x v="8"/>
    <x v="20"/>
    <d v="2015-03-03T21:37:30"/>
    <d v="2015-03-31T18:37:30"/>
    <x v="0"/>
    <x v="7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x v="1318"/>
    <x v="8"/>
    <x v="20"/>
    <d v="2014-06-30T10:03:16"/>
    <d v="2014-07-28T08:03:16"/>
    <x v="3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x v="1319"/>
    <x v="8"/>
    <x v="20"/>
    <d v="2015-03-01T18:01:30"/>
    <d v="2015-03-29T15:01:30"/>
    <x v="0"/>
    <x v="7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x v="1320"/>
    <x v="4"/>
    <x v="11"/>
    <d v="2012-01-17T23:39:27"/>
    <d v="2012-02-29T21:39:27"/>
    <x v="5"/>
    <x v="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x v="50"/>
    <x v="4"/>
    <x v="11"/>
    <d v="2013-12-26T11:07:42"/>
    <d v="2014-01-29T09:01:00"/>
    <x v="3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x v="1321"/>
    <x v="4"/>
    <x v="11"/>
    <d v="2012-09-24T08:26:16"/>
    <d v="2012-10-22T06:26:16"/>
    <x v="5"/>
    <x v="8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x v="1322"/>
    <x v="4"/>
    <x v="11"/>
    <d v="2013-12-18T13:59:27"/>
    <d v="2014-01-05T16:08:00"/>
    <x v="3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x v="1323"/>
    <x v="4"/>
    <x v="11"/>
    <d v="2013-06-18T12:01:43"/>
    <d v="2013-07-09T10:01:43"/>
    <x v="4"/>
    <x v="0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x v="1324"/>
    <x v="4"/>
    <x v="11"/>
    <d v="2014-01-18T14:10:17"/>
    <d v="2014-02-15T12:10:17"/>
    <x v="3"/>
    <x v="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x v="1325"/>
    <x v="4"/>
    <x v="11"/>
    <d v="2011-01-11T23:49:21"/>
    <d v="2011-02-28T21:49:21"/>
    <x v="6"/>
    <x v="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x v="1326"/>
    <x v="4"/>
    <x v="11"/>
    <d v="2014-04-07T13:35:30"/>
    <d v="2014-05-07T12:00:00"/>
    <x v="3"/>
    <x v="6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x v="1327"/>
    <x v="4"/>
    <x v="11"/>
    <d v="2010-12-03T18:06:11"/>
    <d v="2011-01-19T12:00:00"/>
    <x v="6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x v="1328"/>
    <x v="4"/>
    <x v="11"/>
    <d v="2014-01-25T08:25:07"/>
    <d v="2014-02-22T06:25:07"/>
    <x v="3"/>
    <x v="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x v="1329"/>
    <x v="4"/>
    <x v="11"/>
    <d v="2012-04-27T15:54:23"/>
    <d v="2012-05-10T13:54:23"/>
    <x v="5"/>
    <x v="6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x v="384"/>
    <x v="4"/>
    <x v="11"/>
    <d v="2011-02-02T04:57:07"/>
    <d v="2011-03-02T02:57:07"/>
    <x v="6"/>
    <x v="2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x v="840"/>
    <x v="4"/>
    <x v="11"/>
    <d v="2013-01-28T17:03:23"/>
    <d v="2013-02-27T21:59:00"/>
    <x v="4"/>
    <x v="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x v="1330"/>
    <x v="4"/>
    <x v="11"/>
    <d v="2014-12-15T15:08:15"/>
    <d v="2015-01-22T13:08:15"/>
    <x v="0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x v="1331"/>
    <x v="4"/>
    <x v="11"/>
    <d v="2016-03-01T08:51:11"/>
    <d v="2016-03-29T05:51:11"/>
    <x v="2"/>
    <x v="7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x v="1332"/>
    <x v="4"/>
    <x v="11"/>
    <d v="2013-01-31T11:25:29"/>
    <d v="2013-02-15T09:25:29"/>
    <x v="4"/>
    <x v="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x v="1333"/>
    <x v="4"/>
    <x v="11"/>
    <d v="2012-01-17T17:08:55"/>
    <d v="2012-03-15T14:08:55"/>
    <x v="5"/>
    <x v="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x v="1334"/>
    <x v="4"/>
    <x v="11"/>
    <d v="2011-09-02T10:52:37"/>
    <d v="2011-09-28T17:00:00"/>
    <x v="6"/>
    <x v="8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x v="1335"/>
    <x v="4"/>
    <x v="11"/>
    <d v="2016-09-01T09:19:42"/>
    <d v="2016-09-29T07:19:42"/>
    <x v="2"/>
    <x v="8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x v="1336"/>
    <x v="4"/>
    <x v="11"/>
    <d v="2013-04-17T18:18:30"/>
    <d v="2013-05-04T18:59:00"/>
    <x v="4"/>
    <x v="6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x v="1337"/>
    <x v="4"/>
    <x v="11"/>
    <d v="2014-04-16T12:17:25"/>
    <d v="2014-05-17T18:59:00"/>
    <x v="3"/>
    <x v="6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x v="1338"/>
    <x v="4"/>
    <x v="11"/>
    <d v="2015-01-27T07:09:41"/>
    <d v="2015-02-27T19:59:00"/>
    <x v="0"/>
    <x v="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x v="1339"/>
    <x v="4"/>
    <x v="11"/>
    <d v="2011-01-21T15:52:34"/>
    <d v="2011-02-18T13:52:34"/>
    <x v="6"/>
    <x v="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x v="1340"/>
    <x v="4"/>
    <x v="11"/>
    <d v="2011-05-03T15:21:54"/>
    <d v="2011-06-08T17:00:00"/>
    <x v="6"/>
    <x v="5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x v="1341"/>
    <x v="4"/>
    <x v="11"/>
    <d v="2016-06-01T23:59:58"/>
    <d v="2016-06-14T18:55:00"/>
    <x v="2"/>
    <x v="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x v="1342"/>
    <x v="4"/>
    <x v="11"/>
    <d v="2012-11-15T07:36:17"/>
    <d v="2012-12-13T05:36:17"/>
    <x v="5"/>
    <x v="4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x v="1343"/>
    <x v="4"/>
    <x v="11"/>
    <d v="2015-03-30T21:40:32"/>
    <d v="2015-04-18T19:40:32"/>
    <x v="0"/>
    <x v="7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x v="1344"/>
    <x v="4"/>
    <x v="11"/>
    <d v="2011-05-28T10:54:48"/>
    <d v="2011-07-28T20:59:00"/>
    <x v="6"/>
    <x v="5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x v="1345"/>
    <x v="4"/>
    <x v="11"/>
    <d v="2012-09-17T12:17:39"/>
    <d v="2012-10-15T10:17:39"/>
    <x v="5"/>
    <x v="8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x v="1346"/>
    <x v="4"/>
    <x v="11"/>
    <d v="2014-06-10T15:01:40"/>
    <d v="2014-07-08T13:01:40"/>
    <x v="3"/>
    <x v="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x v="1347"/>
    <x v="4"/>
    <x v="11"/>
    <d v="2014-07-07T13:45:38"/>
    <d v="2014-07-25T15:00:00"/>
    <x v="3"/>
    <x v="3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x v="1348"/>
    <x v="4"/>
    <x v="11"/>
    <d v="2015-03-18T10:30:52"/>
    <d v="2015-04-22T14:00:00"/>
    <x v="0"/>
    <x v="7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x v="1349"/>
    <x v="4"/>
    <x v="11"/>
    <d v="2012-09-24T17:26:57"/>
    <d v="2012-11-11T16:26:57"/>
    <x v="5"/>
    <x v="8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x v="1350"/>
    <x v="4"/>
    <x v="11"/>
    <d v="2013-04-23T16:30:37"/>
    <d v="2013-05-21T14:30:37"/>
    <x v="4"/>
    <x v="6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x v="1351"/>
    <x v="4"/>
    <x v="11"/>
    <d v="2013-11-22T04:55:40"/>
    <d v="2014-01-04T02:55:40"/>
    <x v="3"/>
    <x v="4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x v="1352"/>
    <x v="4"/>
    <x v="11"/>
    <d v="2014-06-27T12:31:12"/>
    <d v="2014-07-16T10:31:12"/>
    <x v="3"/>
    <x v="0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x v="1353"/>
    <x v="4"/>
    <x v="11"/>
    <d v="2014-08-13T10:26:53"/>
    <d v="2014-09-10T08:26:53"/>
    <x v="3"/>
    <x v="10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x v="1354"/>
    <x v="4"/>
    <x v="11"/>
    <d v="2011-10-16T20:48:41"/>
    <d v="2011-12-13T19:48:41"/>
    <x v="6"/>
    <x v="9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x v="1355"/>
    <x v="4"/>
    <x v="11"/>
    <d v="2011-08-23T10:28:49"/>
    <d v="2011-09-20T08:28:49"/>
    <x v="6"/>
    <x v="10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x v="1356"/>
    <x v="4"/>
    <x v="11"/>
    <d v="2014-01-16T09:01:24"/>
    <d v="2014-02-04T07:01:24"/>
    <x v="3"/>
    <x v="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x v="121"/>
    <x v="6"/>
    <x v="18"/>
    <d v="2014-12-26T23:12:21"/>
    <d v="2015-01-23T21:12:21"/>
    <x v="0"/>
    <x v="1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x v="1357"/>
    <x v="6"/>
    <x v="18"/>
    <d v="2017-01-20T03:49:34"/>
    <d v="2017-03-05T21:30:00"/>
    <x v="1"/>
    <x v="1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x v="144"/>
    <x v="6"/>
    <x v="18"/>
    <d v="2014-05-13T11:08:05"/>
    <d v="2014-06-10T09:08:05"/>
    <x v="3"/>
    <x v="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x v="1358"/>
    <x v="6"/>
    <x v="18"/>
    <d v="2014-04-04T09:11:40"/>
    <d v="2014-05-02T07:11:40"/>
    <x v="3"/>
    <x v="6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x v="453"/>
    <x v="6"/>
    <x v="18"/>
    <d v="2016-10-02T00:49:07"/>
    <d v="2016-11-03T23:49:07"/>
    <x v="2"/>
    <x v="9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x v="372"/>
    <x v="6"/>
    <x v="18"/>
    <d v="2017-01-06T21:54:57"/>
    <d v="2017-02-26T18:00:00"/>
    <x v="1"/>
    <x v="1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x v="119"/>
    <x v="6"/>
    <x v="18"/>
    <d v="2016-10-06T14:11:52"/>
    <d v="2016-11-03T12:11:52"/>
    <x v="2"/>
    <x v="9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x v="1359"/>
    <x v="6"/>
    <x v="18"/>
    <d v="2015-11-20T10:42:05"/>
    <d v="2015-12-12T21:59:00"/>
    <x v="0"/>
    <x v="4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x v="121"/>
    <x v="6"/>
    <x v="18"/>
    <d v="2016-12-04T16:04:09"/>
    <d v="2017-01-01T14:04:09"/>
    <x v="1"/>
    <x v="11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x v="1360"/>
    <x v="6"/>
    <x v="18"/>
    <d v="2016-01-02T00:32:15"/>
    <d v="2016-01-28T18:17:00"/>
    <x v="2"/>
    <x v="1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x v="1361"/>
    <x v="6"/>
    <x v="18"/>
    <d v="2014-10-11T10:48:21"/>
    <d v="2014-11-18T09:48:21"/>
    <x v="3"/>
    <x v="9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x v="1362"/>
    <x v="6"/>
    <x v="18"/>
    <d v="2015-05-30T19:06:42"/>
    <d v="2015-06-27T17:06:42"/>
    <x v="0"/>
    <x v="5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x v="666"/>
    <x v="6"/>
    <x v="18"/>
    <d v="2015-06-09T06:46:50"/>
    <d v="2015-07-06T06:45:00"/>
    <x v="0"/>
    <x v="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x v="31"/>
    <x v="6"/>
    <x v="18"/>
    <d v="2016-06-08T15:15:33"/>
    <d v="2016-06-26T13:15:33"/>
    <x v="2"/>
    <x v="0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x v="1363"/>
    <x v="6"/>
    <x v="18"/>
    <d v="2016-06-07T13:35:08"/>
    <d v="2016-08-04T11:35:08"/>
    <x v="2"/>
    <x v="0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x v="121"/>
    <x v="6"/>
    <x v="18"/>
    <d v="2014-05-16T22:50:05"/>
    <d v="2014-06-13T20:50:05"/>
    <x v="3"/>
    <x v="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x v="121"/>
    <x v="6"/>
    <x v="18"/>
    <d v="2015-01-30T16:42:05"/>
    <d v="2015-02-26T14:42:05"/>
    <x v="0"/>
    <x v="1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x v="121"/>
    <x v="6"/>
    <x v="18"/>
    <d v="2014-05-13T16:12:35"/>
    <d v="2014-06-10T14:12:35"/>
    <x v="3"/>
    <x v="5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x v="366"/>
    <x v="6"/>
    <x v="18"/>
    <d v="2016-02-13T07:35:29"/>
    <d v="2016-03-12T04:35:29"/>
    <x v="2"/>
    <x v="2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x v="1364"/>
    <x v="6"/>
    <x v="18"/>
    <d v="2016-03-01T05:36:20"/>
    <d v="2016-03-28T02:36:20"/>
    <x v="2"/>
    <x v="7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x v="1365"/>
    <x v="4"/>
    <x v="14"/>
    <d v="2015-02-07T19:39:49"/>
    <d v="2015-03-07T16:39:49"/>
    <x v="0"/>
    <x v="2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x v="1366"/>
    <x v="4"/>
    <x v="14"/>
    <d v="2012-06-07T14:46:52"/>
    <d v="2012-07-08T13:48:00"/>
    <x v="5"/>
    <x v="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x v="1367"/>
    <x v="4"/>
    <x v="14"/>
    <d v="2012-03-09T14:45:08"/>
    <d v="2012-04-06T11:45:08"/>
    <x v="5"/>
    <x v="7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x v="1368"/>
    <x v="4"/>
    <x v="14"/>
    <d v="2012-10-22T20:45:35"/>
    <d v="2012-11-25T02:00:00"/>
    <x v="5"/>
    <x v="9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x v="1369"/>
    <x v="4"/>
    <x v="14"/>
    <d v="2012-07-08T18:15:10"/>
    <d v="2012-08-08T12:00:00"/>
    <x v="5"/>
    <x v="3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x v="1370"/>
    <x v="4"/>
    <x v="14"/>
    <d v="2014-10-13T13:45:38"/>
    <d v="2014-11-10T12:45:38"/>
    <x v="3"/>
    <x v="9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x v="1371"/>
    <x v="4"/>
    <x v="14"/>
    <d v="2015-11-15T11:12:12"/>
    <d v="2015-12-01T11:30:00"/>
    <x v="0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x v="1372"/>
    <x v="4"/>
    <x v="14"/>
    <d v="2010-04-30T21:45:32"/>
    <d v="2010-05-29T18:59:00"/>
    <x v="7"/>
    <x v="6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x v="1373"/>
    <x v="4"/>
    <x v="14"/>
    <d v="2013-01-25T11:02:26"/>
    <d v="2013-03-09T08:02:26"/>
    <x v="4"/>
    <x v="1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x v="1374"/>
    <x v="4"/>
    <x v="14"/>
    <d v="2012-11-15T10:52:08"/>
    <d v="2012-12-13T08:52:08"/>
    <x v="5"/>
    <x v="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x v="1375"/>
    <x v="4"/>
    <x v="14"/>
    <d v="2010-06-06T11:09:14"/>
    <d v="2010-07-19T20:00:00"/>
    <x v="7"/>
    <x v="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x v="1376"/>
    <x v="4"/>
    <x v="14"/>
    <d v="2011-05-08T07:18:01"/>
    <d v="2011-06-05T05:18:01"/>
    <x v="6"/>
    <x v="5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x v="1377"/>
    <x v="4"/>
    <x v="14"/>
    <d v="2011-03-30T14:36:25"/>
    <d v="2011-04-13T17:59:00"/>
    <x v="6"/>
    <x v="7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x v="1378"/>
    <x v="4"/>
    <x v="14"/>
    <d v="2012-01-12T13:43:03"/>
    <d v="2012-02-10T11:43:03"/>
    <x v="5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x v="1379"/>
    <x v="4"/>
    <x v="14"/>
    <d v="2015-09-20T09:55:22"/>
    <d v="2015-10-18T07:55:22"/>
    <x v="0"/>
    <x v="8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x v="1380"/>
    <x v="4"/>
    <x v="14"/>
    <d v="2012-03-13T09:02:45"/>
    <d v="2012-04-10T07:02:45"/>
    <x v="5"/>
    <x v="7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x v="1381"/>
    <x v="4"/>
    <x v="14"/>
    <d v="2014-02-10T06:00:06"/>
    <d v="2014-03-02T11:00:00"/>
    <x v="3"/>
    <x v="2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x v="1382"/>
    <x v="4"/>
    <x v="14"/>
    <d v="2015-12-27T20:37:53"/>
    <d v="2016-01-30T08:00:00"/>
    <x v="2"/>
    <x v="11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x v="1383"/>
    <x v="4"/>
    <x v="14"/>
    <d v="2015-02-23T14:36:06"/>
    <d v="2015-03-23T11:36:06"/>
    <x v="0"/>
    <x v="2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x v="1384"/>
    <x v="4"/>
    <x v="14"/>
    <d v="2012-09-08T12:55:31"/>
    <d v="2012-10-03T23:59:00"/>
    <x v="5"/>
    <x v="8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x v="1385"/>
    <x v="2"/>
    <x v="29"/>
    <d v="2015-04-22T05:02:09"/>
    <d v="2015-05-20T03:00:00"/>
    <x v="0"/>
    <x v="6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x v="143"/>
    <x v="2"/>
    <x v="29"/>
    <d v="2015-02-02T10:57:27"/>
    <d v="2015-03-02T08:57:27"/>
    <x v="0"/>
    <x v="2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x v="1386"/>
    <x v="2"/>
    <x v="29"/>
    <d v="2016-11-28T10:29:51"/>
    <d v="2017-01-25T08:29:51"/>
    <x v="1"/>
    <x v="4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x v="384"/>
    <x v="2"/>
    <x v="29"/>
    <d v="2015-11-18T08:27:01"/>
    <d v="2015-12-31T06:27:01"/>
    <x v="0"/>
    <x v="4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x v="689"/>
    <x v="2"/>
    <x v="29"/>
    <d v="2014-08-08T14:13:14"/>
    <d v="2014-09-05T12:13:14"/>
    <x v="3"/>
    <x v="1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x v="1387"/>
    <x v="2"/>
    <x v="29"/>
    <d v="2016-05-24T08:06:23"/>
    <d v="2016-06-21T06:06:23"/>
    <x v="2"/>
    <x v="5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x v="1241"/>
    <x v="2"/>
    <x v="29"/>
    <d v="2014-05-08T06:05:25"/>
    <d v="2014-05-21T04:05:25"/>
    <x v="3"/>
    <x v="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x v="1388"/>
    <x v="2"/>
    <x v="29"/>
    <d v="2016-11-29T14:01:40"/>
    <d v="2016-12-27T12:01:40"/>
    <x v="2"/>
    <x v="4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x v="1389"/>
    <x v="2"/>
    <x v="29"/>
    <d v="2014-09-23T02:17:59"/>
    <d v="2014-10-21T00:17:59"/>
    <x v="3"/>
    <x v="8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x v="1390"/>
    <x v="2"/>
    <x v="29"/>
    <d v="2015-09-17T15:06:57"/>
    <d v="2015-10-29T12:45:00"/>
    <x v="0"/>
    <x v="8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x v="119"/>
    <x v="2"/>
    <x v="29"/>
    <d v="2014-07-09T16:48:54"/>
    <d v="2014-08-06T14:48:54"/>
    <x v="3"/>
    <x v="3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x v="1391"/>
    <x v="2"/>
    <x v="29"/>
    <d v="2015-05-04T21:26:00"/>
    <d v="2015-06-01T19:26:00"/>
    <x v="0"/>
    <x v="5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x v="1392"/>
    <x v="2"/>
    <x v="29"/>
    <d v="2014-09-08T04:16:18"/>
    <d v="2014-10-06T02:16:18"/>
    <x v="3"/>
    <x v="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x v="180"/>
    <x v="2"/>
    <x v="29"/>
    <d v="2014-10-16T20:11:13"/>
    <d v="2014-10-29T17:59:00"/>
    <x v="3"/>
    <x v="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x v="453"/>
    <x v="2"/>
    <x v="29"/>
    <d v="2014-08-12T17:10:22"/>
    <d v="2014-08-30T15:10:22"/>
    <x v="3"/>
    <x v="10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x v="1363"/>
    <x v="2"/>
    <x v="29"/>
    <d v="2016-10-13T09:12:55"/>
    <d v="2016-11-05T08:12:55"/>
    <x v="2"/>
    <x v="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x v="1393"/>
    <x v="2"/>
    <x v="29"/>
    <d v="2017-01-10T22:28:53"/>
    <d v="2017-02-07T20:28:53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x v="684"/>
    <x v="2"/>
    <x v="29"/>
    <d v="2014-07-08T10:57:31"/>
    <d v="2014-08-10T08:57:31"/>
    <x v="3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x v="1394"/>
    <x v="2"/>
    <x v="29"/>
    <d v="2015-04-19T13:00:49"/>
    <d v="2015-05-17T11:00:49"/>
    <x v="0"/>
    <x v="6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x v="1395"/>
    <x v="2"/>
    <x v="29"/>
    <d v="2015-09-23T13:01:01"/>
    <d v="2015-10-19T13:00:00"/>
    <x v="0"/>
    <x v="8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x v="1237"/>
    <x v="4"/>
    <x v="14"/>
    <d v="2012-06-13T21:19:03"/>
    <d v="2012-07-11T19:19:03"/>
    <x v="5"/>
    <x v="0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x v="1396"/>
    <x v="4"/>
    <x v="14"/>
    <d v="2013-11-11T22:08:27"/>
    <d v="2013-12-09T20:08:27"/>
    <x v="4"/>
    <x v="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x v="1397"/>
    <x v="4"/>
    <x v="14"/>
    <d v="2011-08-17T12:22:12"/>
    <d v="2011-09-24T18:59:00"/>
    <x v="6"/>
    <x v="1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x v="1398"/>
    <x v="4"/>
    <x v="14"/>
    <d v="2013-12-18T10:15:55"/>
    <d v="2014-01-13T09:33:00"/>
    <x v="3"/>
    <x v="11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x v="1399"/>
    <x v="4"/>
    <x v="14"/>
    <d v="2013-09-18T13:38:08"/>
    <d v="2013-10-08T14:00:00"/>
    <x v="4"/>
    <x v="8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x v="1400"/>
    <x v="4"/>
    <x v="14"/>
    <d v="2010-10-05T14:54:16"/>
    <d v="2010-10-30T14:26:00"/>
    <x v="7"/>
    <x v="9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x v="1401"/>
    <x v="4"/>
    <x v="14"/>
    <d v="2012-02-21T12:40:39"/>
    <d v="2012-03-05T18:59:00"/>
    <x v="5"/>
    <x v="2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x v="1402"/>
    <x v="4"/>
    <x v="14"/>
    <d v="2013-04-07T07:33:14"/>
    <d v="2013-05-05T05:33:14"/>
    <x v="4"/>
    <x v="6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x v="1403"/>
    <x v="4"/>
    <x v="14"/>
    <d v="2011-05-23T16:31:06"/>
    <d v="2011-07-02T14:31:06"/>
    <x v="6"/>
    <x v="5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x v="1404"/>
    <x v="4"/>
    <x v="14"/>
    <d v="2013-05-08T05:24:42"/>
    <d v="2013-07-05T03:24:42"/>
    <x v="4"/>
    <x v="5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x v="1405"/>
    <x v="4"/>
    <x v="14"/>
    <d v="2012-05-08T13:25:09"/>
    <d v="2012-05-19T17:30:00"/>
    <x v="5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x v="1406"/>
    <x v="4"/>
    <x v="14"/>
    <d v="2012-01-03T11:26:13"/>
    <d v="2012-01-22T09:26:13"/>
    <x v="5"/>
    <x v="1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x v="1407"/>
    <x v="4"/>
    <x v="14"/>
    <d v="2014-08-27T19:08:27"/>
    <d v="2014-09-24T17:08:27"/>
    <x v="3"/>
    <x v="1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x v="1408"/>
    <x v="4"/>
    <x v="14"/>
    <d v="2011-11-18T12:48:41"/>
    <d v="2011-12-22T19:00:00"/>
    <x v="6"/>
    <x v="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x v="1409"/>
    <x v="4"/>
    <x v="14"/>
    <d v="2014-05-14T14:22:51"/>
    <d v="2014-06-18T18:59:00"/>
    <x v="3"/>
    <x v="5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x v="1410"/>
    <x v="4"/>
    <x v="14"/>
    <d v="2011-11-05T13:21:10"/>
    <d v="2011-12-03T19:59:00"/>
    <x v="6"/>
    <x v="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x v="1411"/>
    <x v="4"/>
    <x v="14"/>
    <d v="2012-05-29T18:51:21"/>
    <d v="2012-06-12T17:59:00"/>
    <x v="5"/>
    <x v="5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x v="1412"/>
    <x v="4"/>
    <x v="14"/>
    <d v="2013-05-31T22:13:51"/>
    <d v="2013-06-29T19:00:00"/>
    <x v="4"/>
    <x v="5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x v="1413"/>
    <x v="4"/>
    <x v="14"/>
    <d v="2013-02-08T15:38:28"/>
    <d v="2013-03-08T12:38:28"/>
    <x v="4"/>
    <x v="2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x v="1414"/>
    <x v="4"/>
    <x v="14"/>
    <d v="2011-05-07T04:10:33"/>
    <d v="2011-06-12T17:59:00"/>
    <x v="6"/>
    <x v="5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x v="1415"/>
    <x v="2"/>
    <x v="30"/>
    <d v="2014-04-14T22:58:51"/>
    <d v="2014-05-12T20:58:51"/>
    <x v="3"/>
    <x v="6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x v="1416"/>
    <x v="2"/>
    <x v="30"/>
    <d v="2011-04-05T11:52:20"/>
    <d v="2011-07-02T09:52:20"/>
    <x v="6"/>
    <x v="6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x v="1417"/>
    <x v="2"/>
    <x v="30"/>
    <d v="2016-06-26T22:28:36"/>
    <d v="2016-08-08T20:28:36"/>
    <x v="2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x v="1418"/>
    <x v="2"/>
    <x v="30"/>
    <d v="2014-04-01T06:01:30"/>
    <d v="2014-04-29T04:01:30"/>
    <x v="3"/>
    <x v="6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x v="1419"/>
    <x v="2"/>
    <x v="30"/>
    <d v="2015-06-01T22:02:38"/>
    <d v="2015-07-09T20:02:38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x v="1420"/>
    <x v="2"/>
    <x v="30"/>
    <d v="2014-02-18T19:36:01"/>
    <d v="2014-04-17T16:36:01"/>
    <x v="3"/>
    <x v="2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x v="1421"/>
    <x v="2"/>
    <x v="30"/>
    <d v="2009-10-16T14:02:00"/>
    <d v="2009-11-20T19:59:00"/>
    <x v="8"/>
    <x v="9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x v="1422"/>
    <x v="2"/>
    <x v="30"/>
    <d v="2016-04-13T06:30:09"/>
    <d v="2016-06-04T07:02:00"/>
    <x v="2"/>
    <x v="6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x v="1423"/>
    <x v="2"/>
    <x v="30"/>
    <d v="2014-06-10T02:09:11"/>
    <d v="2014-07-08T00:09:11"/>
    <x v="3"/>
    <x v="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x v="1424"/>
    <x v="2"/>
    <x v="30"/>
    <d v="2011-03-21T20:21:13"/>
    <d v="2011-04-19T18:21:13"/>
    <x v="6"/>
    <x v="7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x v="1425"/>
    <x v="2"/>
    <x v="30"/>
    <d v="2016-10-08T02:05:37"/>
    <d v="2016-11-05T01:05:37"/>
    <x v="2"/>
    <x v="9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x v="1426"/>
    <x v="2"/>
    <x v="30"/>
    <d v="2013-09-09T06:33:35"/>
    <d v="2013-10-14T04:33:35"/>
    <x v="4"/>
    <x v="8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x v="1427"/>
    <x v="2"/>
    <x v="30"/>
    <d v="2012-02-01T20:47:45"/>
    <d v="2012-02-28T17:00:00"/>
    <x v="5"/>
    <x v="2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x v="1428"/>
    <x v="2"/>
    <x v="30"/>
    <d v="2016-01-25T05:56:16"/>
    <d v="2016-03-09T19:00:00"/>
    <x v="2"/>
    <x v="1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x v="1429"/>
    <x v="2"/>
    <x v="30"/>
    <d v="2012-04-20T22:31:21"/>
    <d v="2012-05-21T09:00:00"/>
    <x v="5"/>
    <x v="6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x v="1430"/>
    <x v="2"/>
    <x v="30"/>
    <d v="2015-03-04T14:10:05"/>
    <d v="2015-04-16T11:10:05"/>
    <x v="0"/>
    <x v="7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x v="1431"/>
    <x v="2"/>
    <x v="30"/>
    <d v="2012-09-26T18:21:53"/>
    <d v="2012-10-24T16:21:53"/>
    <x v="5"/>
    <x v="8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x v="1432"/>
    <x v="2"/>
    <x v="30"/>
    <d v="2013-02-21T15:42:41"/>
    <d v="2013-03-21T12:42:41"/>
    <x v="4"/>
    <x v="2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x v="1433"/>
    <x v="2"/>
    <x v="30"/>
    <d v="2014-08-20T12:17:40"/>
    <d v="2014-09-28T14:00:00"/>
    <x v="3"/>
    <x v="1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x v="1434"/>
    <x v="2"/>
    <x v="30"/>
    <d v="2014-11-21T00:42:21"/>
    <d v="2014-12-18T22:42:21"/>
    <x v="3"/>
    <x v="4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x v="1435"/>
    <x v="2"/>
    <x v="30"/>
    <d v="2012-08-26T20:40:17"/>
    <d v="2012-10-03T17:59:00"/>
    <x v="5"/>
    <x v="1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x v="1436"/>
    <x v="2"/>
    <x v="30"/>
    <d v="2014-04-13T10:43:56"/>
    <d v="2014-05-11T08:43:56"/>
    <x v="3"/>
    <x v="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x v="1437"/>
    <x v="2"/>
    <x v="30"/>
    <d v="2014-08-12T02:18:54"/>
    <d v="2014-09-14T00:18:54"/>
    <x v="3"/>
    <x v="1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x v="1438"/>
    <x v="2"/>
    <x v="30"/>
    <d v="2016-03-22T22:32:52"/>
    <d v="2016-04-19T20:32:52"/>
    <x v="2"/>
    <x v="7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x v="1439"/>
    <x v="2"/>
    <x v="30"/>
    <d v="2011-12-20T18:08:30"/>
    <d v="2012-01-09T15:00:00"/>
    <x v="5"/>
    <x v="11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x v="1440"/>
    <x v="2"/>
    <x v="30"/>
    <d v="2014-07-15T04:58:18"/>
    <d v="2014-08-12T02:58:18"/>
    <x v="3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x v="1441"/>
    <x v="2"/>
    <x v="30"/>
    <d v="2014-04-01T07:55:29"/>
    <d v="2014-04-29T05:55:29"/>
    <x v="3"/>
    <x v="6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x v="1442"/>
    <x v="2"/>
    <x v="30"/>
    <d v="2016-11-02T06:05:15"/>
    <d v="2016-12-01T05:05:15"/>
    <x v="2"/>
    <x v="4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x v="1443"/>
    <x v="2"/>
    <x v="30"/>
    <d v="2016-07-06T11:01:08"/>
    <d v="2016-08-03T09:01:08"/>
    <x v="2"/>
    <x v="3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x v="1444"/>
    <x v="2"/>
    <x v="30"/>
    <d v="2013-02-18T20:38:21"/>
    <d v="2013-04-17T17:38:21"/>
    <x v="4"/>
    <x v="2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x v="1445"/>
    <x v="2"/>
    <x v="30"/>
    <d v="2013-10-14T04:01:01"/>
    <d v="2013-11-12T18:00:00"/>
    <x v="4"/>
    <x v="9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x v="1446"/>
    <x v="2"/>
    <x v="30"/>
    <d v="2012-10-18T16:17:24"/>
    <d v="2012-11-15T15:17:24"/>
    <x v="5"/>
    <x v="9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x v="1447"/>
    <x v="2"/>
    <x v="30"/>
    <d v="2016-06-28T09:21:04"/>
    <d v="2016-08-03T21:00:00"/>
    <x v="2"/>
    <x v="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x v="1448"/>
    <x v="2"/>
    <x v="30"/>
    <d v="2013-06-20T00:01:09"/>
    <d v="2013-08-16T22:01:09"/>
    <x v="4"/>
    <x v="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x v="1449"/>
    <x v="2"/>
    <x v="30"/>
    <d v="2013-02-08T10:07:31"/>
    <d v="2013-03-08T08:07:31"/>
    <x v="4"/>
    <x v="2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x v="1450"/>
    <x v="2"/>
    <x v="30"/>
    <d v="2013-06-13T13:35:25"/>
    <d v="2013-07-11T11:35:25"/>
    <x v="4"/>
    <x v="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x v="1451"/>
    <x v="2"/>
    <x v="30"/>
    <d v="2015-11-02T21:12:20"/>
    <d v="2015-12-16T21:59:00"/>
    <x v="0"/>
    <x v="4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x v="1452"/>
    <x v="2"/>
    <x v="30"/>
    <d v="2012-05-09T21:24:52"/>
    <d v="2012-06-09T21:00:00"/>
    <x v="5"/>
    <x v="5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x v="1453"/>
    <x v="2"/>
    <x v="30"/>
    <d v="2015-10-13T03:02:26"/>
    <d v="2015-11-16T18:59:00"/>
    <x v="0"/>
    <x v="9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x v="1454"/>
    <x v="2"/>
    <x v="30"/>
    <d v="2016-02-23T05:01:02"/>
    <d v="2016-04-01T02:01:02"/>
    <x v="2"/>
    <x v="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x v="1455"/>
    <x v="8"/>
    <x v="31"/>
    <d v="2014-06-09T09:24:25"/>
    <d v="2014-07-07T07:24:25"/>
    <x v="3"/>
    <x v="0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x v="121"/>
    <x v="8"/>
    <x v="31"/>
    <d v="2016-11-04T06:04:47"/>
    <d v="2016-12-02T05:04:47"/>
    <x v="2"/>
    <x v="4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x v="1456"/>
    <x v="8"/>
    <x v="31"/>
    <d v="2016-08-10T16:16:58"/>
    <d v="2016-08-30T21:00:00"/>
    <x v="2"/>
    <x v="1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x v="1457"/>
    <x v="8"/>
    <x v="31"/>
    <d v="2014-10-01T10:58:01"/>
    <d v="2014-11-28T09:58:01"/>
    <x v="3"/>
    <x v="9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x v="800"/>
    <x v="8"/>
    <x v="31"/>
    <d v="2016-07-04T08:46:11"/>
    <d v="2016-07-31T13:00:00"/>
    <x v="2"/>
    <x v="3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x v="120"/>
    <x v="8"/>
    <x v="31"/>
    <d v="2016-02-13T02:24:43"/>
    <d v="2016-03-11T23:24:43"/>
    <x v="2"/>
    <x v="2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x v="1458"/>
    <x v="8"/>
    <x v="31"/>
    <d v="2015-01-30T07:21:16"/>
    <d v="2015-02-27T05:21:16"/>
    <x v="0"/>
    <x v="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x v="384"/>
    <x v="8"/>
    <x v="31"/>
    <d v="2015-07-21T10:19:02"/>
    <d v="2015-08-18T08:19:02"/>
    <x v="0"/>
    <x v="3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x v="73"/>
    <x v="8"/>
    <x v="31"/>
    <d v="2016-11-11T08:20:08"/>
    <d v="2016-12-09T06:20:08"/>
    <x v="2"/>
    <x v="4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x v="1459"/>
    <x v="8"/>
    <x v="31"/>
    <d v="2016-01-28T20:42:12"/>
    <d v="2016-02-10T18:42:12"/>
    <x v="2"/>
    <x v="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x v="1460"/>
    <x v="8"/>
    <x v="31"/>
    <d v="2015-06-12T13:26:26"/>
    <d v="2015-07-01T11:26:26"/>
    <x v="0"/>
    <x v="0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x v="120"/>
    <x v="8"/>
    <x v="31"/>
    <d v="2015-01-18T19:26:31"/>
    <d v="2015-02-15T17:26:31"/>
    <x v="0"/>
    <x v="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x v="121"/>
    <x v="8"/>
    <x v="31"/>
    <d v="2015-11-21T06:07:17"/>
    <d v="2015-12-19T04:07:17"/>
    <x v="0"/>
    <x v="4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x v="121"/>
    <x v="8"/>
    <x v="31"/>
    <d v="2016-10-07T16:09:02"/>
    <d v="2016-12-04T15:09:02"/>
    <x v="2"/>
    <x v="9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x v="438"/>
    <x v="8"/>
    <x v="31"/>
    <d v="2015-06-26T13:38:56"/>
    <d v="2015-07-14T11:38:56"/>
    <x v="0"/>
    <x v="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x v="121"/>
    <x v="8"/>
    <x v="31"/>
    <d v="2014-06-10T11:40:11"/>
    <d v="2014-07-08T09:40:11"/>
    <x v="3"/>
    <x v="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x v="121"/>
    <x v="8"/>
    <x v="31"/>
    <d v="2014-07-27T14:20:12"/>
    <d v="2014-08-24T12:20:12"/>
    <x v="3"/>
    <x v="3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x v="1461"/>
    <x v="8"/>
    <x v="31"/>
    <d v="2014-06-16T18:50:38"/>
    <d v="2014-07-29T16:50:38"/>
    <x v="3"/>
    <x v="0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x v="1462"/>
    <x v="8"/>
    <x v="31"/>
    <d v="2014-10-14T03:35:08"/>
    <d v="2014-11-11T02:35:08"/>
    <x v="3"/>
    <x v="9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x v="384"/>
    <x v="8"/>
    <x v="31"/>
    <d v="2015-12-07T14:50:13"/>
    <d v="2016-01-04T12:50:13"/>
    <x v="2"/>
    <x v="1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x v="1463"/>
    <x v="2"/>
    <x v="30"/>
    <d v="2015-05-11T21:01:56"/>
    <d v="2015-06-10T10:00:00"/>
    <x v="0"/>
    <x v="5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x v="1464"/>
    <x v="2"/>
    <x v="30"/>
    <d v="2016-12-24T09:05:43"/>
    <d v="2017-01-21T07:05:43"/>
    <x v="1"/>
    <x v="11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x v="1465"/>
    <x v="2"/>
    <x v="30"/>
    <d v="2010-06-17T19:00:52"/>
    <d v="2010-06-30T13:00:00"/>
    <x v="7"/>
    <x v="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x v="1466"/>
    <x v="2"/>
    <x v="30"/>
    <d v="2014-06-10T06:31:03"/>
    <d v="2014-07-08T04:31:03"/>
    <x v="3"/>
    <x v="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x v="1467"/>
    <x v="2"/>
    <x v="30"/>
    <d v="2013-09-18T11:30:18"/>
    <d v="2013-10-13T17:59:00"/>
    <x v="4"/>
    <x v="8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x v="1468"/>
    <x v="2"/>
    <x v="30"/>
    <d v="2014-10-29T04:00:45"/>
    <d v="2014-12-01T03:00:45"/>
    <x v="3"/>
    <x v="9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x v="1469"/>
    <x v="2"/>
    <x v="30"/>
    <d v="2010-06-18T12:06:26"/>
    <d v="2010-08-21T18:00:00"/>
    <x v="7"/>
    <x v="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x v="1470"/>
    <x v="2"/>
    <x v="30"/>
    <d v="2011-08-06T06:30:22"/>
    <d v="2011-09-17T04:30:22"/>
    <x v="6"/>
    <x v="1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x v="1471"/>
    <x v="2"/>
    <x v="30"/>
    <d v="2016-10-17T23:45:43"/>
    <d v="2016-11-20T22:45:43"/>
    <x v="2"/>
    <x v="9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x v="1472"/>
    <x v="2"/>
    <x v="30"/>
    <d v="2016-07-19T15:54:51"/>
    <d v="2016-08-16T13:54:51"/>
    <x v="2"/>
    <x v="3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x v="1473"/>
    <x v="2"/>
    <x v="30"/>
    <d v="2015-12-09T00:36:13"/>
    <d v="2016-01-09T13:00:00"/>
    <x v="2"/>
    <x v="11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x v="1474"/>
    <x v="2"/>
    <x v="30"/>
    <d v="2015-01-06T11:44:01"/>
    <d v="2015-02-03T09:44:01"/>
    <x v="0"/>
    <x v="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x v="1475"/>
    <x v="2"/>
    <x v="30"/>
    <d v="2016-05-09T15:03:34"/>
    <d v="2016-07-06T13:03:34"/>
    <x v="2"/>
    <x v="5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x v="1476"/>
    <x v="2"/>
    <x v="30"/>
    <d v="2013-02-18T21:08:59"/>
    <d v="2013-03-22T18:08:59"/>
    <x v="4"/>
    <x v="2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x v="1477"/>
    <x v="2"/>
    <x v="30"/>
    <d v="2011-08-10T13:02:43"/>
    <d v="2011-09-07T11:02:43"/>
    <x v="6"/>
    <x v="1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x v="1478"/>
    <x v="2"/>
    <x v="30"/>
    <d v="2013-02-07T13:08:19"/>
    <d v="2013-03-07T11:08:19"/>
    <x v="4"/>
    <x v="2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x v="1479"/>
    <x v="2"/>
    <x v="30"/>
    <d v="2012-02-21T17:22:35"/>
    <d v="2012-03-21T18:00:00"/>
    <x v="5"/>
    <x v="2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x v="1480"/>
    <x v="2"/>
    <x v="30"/>
    <d v="2015-07-14T00:46:49"/>
    <d v="2015-08-10T22:46:49"/>
    <x v="0"/>
    <x v="3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x v="1481"/>
    <x v="2"/>
    <x v="30"/>
    <d v="2016-08-23T09:00:21"/>
    <d v="2016-09-20T07:00:21"/>
    <x v="2"/>
    <x v="1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x v="1482"/>
    <x v="2"/>
    <x v="30"/>
    <d v="2014-04-07T18:20:24"/>
    <d v="2014-05-12T13:04:00"/>
    <x v="3"/>
    <x v="6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x v="1483"/>
    <x v="2"/>
    <x v="30"/>
    <d v="2014-08-09T17:41:37"/>
    <d v="2014-09-21T15:41:37"/>
    <x v="3"/>
    <x v="1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x v="1484"/>
    <x v="2"/>
    <x v="30"/>
    <d v="2016-05-12T05:39:32"/>
    <d v="2016-06-09T03:39:32"/>
    <x v="2"/>
    <x v="5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x v="1485"/>
    <x v="2"/>
    <x v="30"/>
    <d v="2015-05-12T02:05:53"/>
    <d v="2015-06-09T00:05:53"/>
    <x v="0"/>
    <x v="5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x v="1486"/>
    <x v="2"/>
    <x v="30"/>
    <d v="2012-07-09T15:12:24"/>
    <d v="2012-08-10T17:00:00"/>
    <x v="5"/>
    <x v="3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x v="1487"/>
    <x v="2"/>
    <x v="30"/>
    <d v="2015-05-11T20:25:46"/>
    <d v="2015-06-08T18:25:46"/>
    <x v="0"/>
    <x v="5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x v="1488"/>
    <x v="2"/>
    <x v="30"/>
    <d v="2014-03-06T09:39:45"/>
    <d v="2014-04-18T17:59:00"/>
    <x v="3"/>
    <x v="7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x v="1489"/>
    <x v="2"/>
    <x v="30"/>
    <d v="2015-02-13T11:31:59"/>
    <d v="2015-03-28T08:31:59"/>
    <x v="0"/>
    <x v="2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x v="1490"/>
    <x v="2"/>
    <x v="30"/>
    <d v="2010-02-06T14:03:26"/>
    <d v="2010-03-13T11:55:00"/>
    <x v="7"/>
    <x v="2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x v="1491"/>
    <x v="2"/>
    <x v="30"/>
    <d v="2014-07-27T16:31:21"/>
    <d v="2014-08-24T14:31:21"/>
    <x v="3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x v="1492"/>
    <x v="2"/>
    <x v="30"/>
    <d v="2012-10-30T15:54:56"/>
    <d v="2012-11-27T13:54:56"/>
    <x v="5"/>
    <x v="9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x v="1493"/>
    <x v="2"/>
    <x v="30"/>
    <d v="2014-12-01T23:54:13"/>
    <d v="2015-01-06T15:00:00"/>
    <x v="0"/>
    <x v="11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x v="1494"/>
    <x v="2"/>
    <x v="30"/>
    <d v="2016-11-15T05:34:34"/>
    <d v="2016-12-12T19:00:00"/>
    <x v="2"/>
    <x v="4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x v="1495"/>
    <x v="2"/>
    <x v="30"/>
    <d v="2014-03-26T17:58:38"/>
    <d v="2014-04-23T15:58:38"/>
    <x v="3"/>
    <x v="7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x v="1496"/>
    <x v="2"/>
    <x v="30"/>
    <d v="2015-03-12T19:07:13"/>
    <d v="2015-05-04T20:58:00"/>
    <x v="0"/>
    <x v="7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x v="1497"/>
    <x v="2"/>
    <x v="30"/>
    <d v="2015-11-03T07:00:07"/>
    <d v="2015-12-16T15:00:00"/>
    <x v="0"/>
    <x v="4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x v="1498"/>
    <x v="2"/>
    <x v="30"/>
    <d v="2014-04-09T12:45:19"/>
    <d v="2014-05-07T10:45:19"/>
    <x v="3"/>
    <x v="6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x v="1499"/>
    <x v="2"/>
    <x v="30"/>
    <d v="2013-10-30T21:02:33"/>
    <d v="2013-12-27T20:02:33"/>
    <x v="4"/>
    <x v="9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x v="1500"/>
    <x v="2"/>
    <x v="30"/>
    <d v="2013-05-29T22:30:21"/>
    <d v="2013-06-29T08:00:00"/>
    <x v="4"/>
    <x v="5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x v="1501"/>
    <x v="2"/>
    <x v="30"/>
    <d v="2016-11-01T02:32:05"/>
    <d v="2016-11-28T18:59:00"/>
    <x v="2"/>
    <x v="4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x v="1502"/>
    <x v="2"/>
    <x v="30"/>
    <d v="2013-10-31T14:15:03"/>
    <d v="2013-11-13T13:15:03"/>
    <x v="4"/>
    <x v="9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x v="1503"/>
    <x v="2"/>
    <x v="30"/>
    <d v="2016-10-11T04:37:07"/>
    <d v="2016-11-08T03:37:07"/>
    <x v="2"/>
    <x v="9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x v="1504"/>
    <x v="2"/>
    <x v="30"/>
    <d v="2015-11-23T08:59:34"/>
    <d v="2016-01-20T06:59:34"/>
    <x v="2"/>
    <x v="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x v="1505"/>
    <x v="2"/>
    <x v="30"/>
    <d v="2016-10-17T20:14:37"/>
    <d v="2016-12-08T18:59:00"/>
    <x v="2"/>
    <x v="9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x v="1506"/>
    <x v="2"/>
    <x v="30"/>
    <d v="2015-05-14T08:25:14"/>
    <d v="2015-06-11T06:25:14"/>
    <x v="0"/>
    <x v="5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x v="1507"/>
    <x v="2"/>
    <x v="30"/>
    <d v="2012-06-08T18:07:27"/>
    <d v="2012-07-06T16:07:27"/>
    <x v="5"/>
    <x v="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x v="1508"/>
    <x v="2"/>
    <x v="30"/>
    <d v="2013-04-22T20:07:24"/>
    <d v="2013-05-20T18:07:24"/>
    <x v="4"/>
    <x v="6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x v="1509"/>
    <x v="2"/>
    <x v="30"/>
    <d v="2015-03-18T13:41:10"/>
    <d v="2015-04-14T14:00:00"/>
    <x v="0"/>
    <x v="7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x v="1510"/>
    <x v="2"/>
    <x v="30"/>
    <d v="2013-04-23T07:38:11"/>
    <d v="2013-05-21T05:38:11"/>
    <x v="4"/>
    <x v="6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x v="1511"/>
    <x v="2"/>
    <x v="30"/>
    <d v="2013-10-28T04:39:23"/>
    <d v="2013-11-30T12:59:00"/>
    <x v="4"/>
    <x v="9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x v="1512"/>
    <x v="2"/>
    <x v="30"/>
    <d v="2015-04-20T17:42:58"/>
    <d v="2015-05-28T15:42:58"/>
    <x v="0"/>
    <x v="6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x v="1513"/>
    <x v="2"/>
    <x v="30"/>
    <d v="2013-11-25T16:32:17"/>
    <d v="2013-12-23T14:32:17"/>
    <x v="4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x v="1514"/>
    <x v="2"/>
    <x v="30"/>
    <d v="2016-01-05T18:00:53"/>
    <d v="2016-02-17T16:00:53"/>
    <x v="2"/>
    <x v="1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x v="1515"/>
    <x v="2"/>
    <x v="30"/>
    <d v="2015-10-26T06:49:11"/>
    <d v="2015-11-23T05:49:11"/>
    <x v="0"/>
    <x v="9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x v="1516"/>
    <x v="2"/>
    <x v="30"/>
    <d v="2014-04-02T04:30:10"/>
    <d v="2014-04-30T02:30:10"/>
    <x v="3"/>
    <x v="6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x v="1517"/>
    <x v="2"/>
    <x v="30"/>
    <d v="2014-11-03T08:10:43"/>
    <d v="2014-11-30T18:00:00"/>
    <x v="3"/>
    <x v="4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x v="1518"/>
    <x v="2"/>
    <x v="30"/>
    <d v="2013-03-18T10:15:42"/>
    <d v="2013-04-15T08:15:42"/>
    <x v="4"/>
    <x v="7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x v="1519"/>
    <x v="2"/>
    <x v="30"/>
    <d v="2016-01-27T03:52:12"/>
    <d v="2016-02-24T01:52:12"/>
    <x v="2"/>
    <x v="1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x v="1520"/>
    <x v="2"/>
    <x v="30"/>
    <d v="2015-01-22T00:53:50"/>
    <d v="2015-02-28T10:00:00"/>
    <x v="0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x v="1521"/>
    <x v="2"/>
    <x v="30"/>
    <d v="2015-12-23T06:27:34"/>
    <d v="2016-01-29T11:59:00"/>
    <x v="2"/>
    <x v="11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x v="1522"/>
    <x v="2"/>
    <x v="30"/>
    <d v="2014-05-24T07:25:50"/>
    <d v="2014-07-21T05:25:50"/>
    <x v="3"/>
    <x v="5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x v="1523"/>
    <x v="2"/>
    <x v="30"/>
    <d v="2016-12-01T10:20:54"/>
    <d v="2016-12-29T08:20:54"/>
    <x v="2"/>
    <x v="11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x v="1524"/>
    <x v="2"/>
    <x v="30"/>
    <d v="2016-02-23T01:11:38"/>
    <d v="2016-03-21T22:11:38"/>
    <x v="2"/>
    <x v="2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x v="1525"/>
    <x v="2"/>
    <x v="30"/>
    <d v="2016-04-12T09:35:01"/>
    <d v="2016-05-13T07:35:01"/>
    <x v="2"/>
    <x v="6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x v="1526"/>
    <x v="2"/>
    <x v="30"/>
    <d v="2013-04-25T00:45:23"/>
    <d v="2013-05-29T02:00:00"/>
    <x v="4"/>
    <x v="6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x v="1527"/>
    <x v="2"/>
    <x v="30"/>
    <d v="2013-11-25T00:00:29"/>
    <d v="2013-12-22T22:00:29"/>
    <x v="4"/>
    <x v="4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x v="1528"/>
    <x v="2"/>
    <x v="30"/>
    <d v="2014-07-24T10:31:23"/>
    <d v="2014-08-21T08:31:23"/>
    <x v="3"/>
    <x v="3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x v="1529"/>
    <x v="2"/>
    <x v="30"/>
    <d v="2015-04-21T12:29:36"/>
    <d v="2015-05-22T10:29:36"/>
    <x v="0"/>
    <x v="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x v="1530"/>
    <x v="2"/>
    <x v="30"/>
    <d v="2016-09-20T12:11:55"/>
    <d v="2016-10-18T10:11:55"/>
    <x v="2"/>
    <x v="8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x v="1531"/>
    <x v="2"/>
    <x v="30"/>
    <d v="2015-12-02T15:19:51"/>
    <d v="2015-12-31T13:19:51"/>
    <x v="0"/>
    <x v="1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x v="1532"/>
    <x v="2"/>
    <x v="30"/>
    <d v="2016-05-29T07:45:23"/>
    <d v="2016-06-26T05:45:23"/>
    <x v="2"/>
    <x v="5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x v="1533"/>
    <x v="2"/>
    <x v="30"/>
    <d v="2016-08-17T22:41:24"/>
    <d v="2016-09-29T20:41:24"/>
    <x v="2"/>
    <x v="1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x v="1534"/>
    <x v="2"/>
    <x v="30"/>
    <d v="2016-04-07T05:57:12"/>
    <d v="2016-05-05T03:57:12"/>
    <x v="2"/>
    <x v="6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x v="1535"/>
    <x v="2"/>
    <x v="30"/>
    <d v="2015-03-24T08:01:58"/>
    <d v="2015-05-06T06:01:58"/>
    <x v="0"/>
    <x v="7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x v="1536"/>
    <x v="2"/>
    <x v="30"/>
    <d v="2016-04-06T11:49:42"/>
    <d v="2016-05-04T09:49:42"/>
    <x v="2"/>
    <x v="6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x v="1537"/>
    <x v="2"/>
    <x v="30"/>
    <d v="2013-06-25T08:21:28"/>
    <d v="2013-07-23T06:21:28"/>
    <x v="4"/>
    <x v="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x v="1538"/>
    <x v="2"/>
    <x v="30"/>
    <d v="2014-06-13T13:08:09"/>
    <d v="2014-07-21T11:08:09"/>
    <x v="3"/>
    <x v="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x v="1539"/>
    <x v="2"/>
    <x v="30"/>
    <d v="2015-04-08T17:01:16"/>
    <d v="2015-06-03T11:00:00"/>
    <x v="0"/>
    <x v="6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x v="1540"/>
    <x v="2"/>
    <x v="30"/>
    <d v="2016-11-18T10:30:57"/>
    <d v="2016-12-16T08:30:57"/>
    <x v="2"/>
    <x v="4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x v="1541"/>
    <x v="2"/>
    <x v="30"/>
    <d v="2015-05-26T09:03:13"/>
    <d v="2015-06-23T09:00:00"/>
    <x v="0"/>
    <x v="5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x v="1542"/>
    <x v="2"/>
    <x v="30"/>
    <d v="2015-10-12T14:58:20"/>
    <d v="2015-11-09T13:58:20"/>
    <x v="0"/>
    <x v="9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x v="1543"/>
    <x v="4"/>
    <x v="14"/>
    <d v="2012-04-04T19:45:55"/>
    <d v="2012-05-13T18:59:00"/>
    <x v="5"/>
    <x v="6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x v="1544"/>
    <x v="4"/>
    <x v="14"/>
    <d v="2011-09-24T18:53:16"/>
    <d v="2011-11-21T17:53:16"/>
    <x v="6"/>
    <x v="8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x v="447"/>
    <x v="4"/>
    <x v="14"/>
    <d v="2012-05-05T09:19:55"/>
    <d v="2012-06-02T07:19:55"/>
    <x v="5"/>
    <x v="5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x v="1545"/>
    <x v="4"/>
    <x v="14"/>
    <d v="2014-04-02T11:59:42"/>
    <d v="2014-05-01T20:59:00"/>
    <x v="3"/>
    <x v="6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x v="1546"/>
    <x v="4"/>
    <x v="14"/>
    <d v="2012-06-15T12:03:07"/>
    <d v="2012-07-13T10:03:07"/>
    <x v="5"/>
    <x v="0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x v="1547"/>
    <x v="4"/>
    <x v="14"/>
    <d v="2011-11-13T08:05:32"/>
    <d v="2011-12-11T18:59:00"/>
    <x v="6"/>
    <x v="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x v="1548"/>
    <x v="4"/>
    <x v="14"/>
    <d v="2011-08-08T20:54:18"/>
    <d v="2011-09-05T18:54:18"/>
    <x v="6"/>
    <x v="1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x v="1549"/>
    <x v="4"/>
    <x v="14"/>
    <d v="2010-08-05T09:09:12"/>
    <d v="2010-09-08T17:59:00"/>
    <x v="7"/>
    <x v="10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x v="1550"/>
    <x v="4"/>
    <x v="14"/>
    <d v="2013-06-27T17:49:54"/>
    <d v="2013-07-30T15:49:54"/>
    <x v="4"/>
    <x v="0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x v="1551"/>
    <x v="4"/>
    <x v="14"/>
    <d v="2013-01-25T01:09:15"/>
    <d v="2013-02-21T23:09:15"/>
    <x v="4"/>
    <x v="1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x v="1552"/>
    <x v="4"/>
    <x v="14"/>
    <d v="2011-01-11T23:44:38"/>
    <d v="2011-02-27T10:00:00"/>
    <x v="6"/>
    <x v="1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x v="1553"/>
    <x v="4"/>
    <x v="14"/>
    <d v="2011-08-08T08:58:52"/>
    <d v="2011-10-05T06:58:52"/>
    <x v="6"/>
    <x v="10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x v="1554"/>
    <x v="4"/>
    <x v="14"/>
    <d v="2012-10-23T12:30:32"/>
    <d v="2012-12-20T11:30:32"/>
    <x v="5"/>
    <x v="9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x v="1555"/>
    <x v="4"/>
    <x v="14"/>
    <d v="2012-01-30T16:28:50"/>
    <d v="2012-03-02T17:00:00"/>
    <x v="5"/>
    <x v="1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x v="386"/>
    <x v="4"/>
    <x v="14"/>
    <d v="2011-08-03T09:36:13"/>
    <d v="2011-09-30T07:36:13"/>
    <x v="6"/>
    <x v="10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x v="1556"/>
    <x v="4"/>
    <x v="14"/>
    <d v="2012-10-10T10:12:15"/>
    <d v="2012-10-23T17:59:00"/>
    <x v="5"/>
    <x v="9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x v="1557"/>
    <x v="4"/>
    <x v="14"/>
    <d v="2011-10-02T06:02:15"/>
    <d v="2011-11-29T05:02:15"/>
    <x v="6"/>
    <x v="9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x v="1558"/>
    <x v="4"/>
    <x v="14"/>
    <d v="2012-02-06T18:43:55"/>
    <d v="2012-03-05T16:43:55"/>
    <x v="5"/>
    <x v="2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x v="1559"/>
    <x v="4"/>
    <x v="14"/>
    <d v="2015-06-18T09:54:44"/>
    <d v="2015-06-29T17:40:00"/>
    <x v="0"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x v="1560"/>
    <x v="4"/>
    <x v="14"/>
    <d v="2012-06-14T12:02:21"/>
    <d v="2012-06-27T17:59:00"/>
    <x v="5"/>
    <x v="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x v="1561"/>
    <x v="4"/>
    <x v="14"/>
    <d v="2011-12-14T19:35:14"/>
    <d v="2012-02-10T17:35:14"/>
    <x v="5"/>
    <x v="11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x v="1562"/>
    <x v="4"/>
    <x v="14"/>
    <d v="2011-04-05T12:50:48"/>
    <d v="2011-05-03T10:50:48"/>
    <x v="6"/>
    <x v="6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x v="1563"/>
    <x v="4"/>
    <x v="14"/>
    <d v="2012-10-10T10:07:07"/>
    <d v="2012-11-07T09:07:07"/>
    <x v="5"/>
    <x v="9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x v="138"/>
    <x v="4"/>
    <x v="14"/>
    <d v="2013-04-29T17:47:14"/>
    <d v="2013-05-28T14:00:00"/>
    <x v="4"/>
    <x v="6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x v="1564"/>
    <x v="4"/>
    <x v="14"/>
    <d v="2014-11-08T10:55:53"/>
    <d v="2014-11-18T18:00:00"/>
    <x v="3"/>
    <x v="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x v="1565"/>
    <x v="4"/>
    <x v="14"/>
    <d v="2012-12-26T21:09:34"/>
    <d v="2013-01-23T19:09:34"/>
    <x v="4"/>
    <x v="11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x v="1566"/>
    <x v="4"/>
    <x v="14"/>
    <d v="2014-10-22T09:03:13"/>
    <d v="2014-11-10T08:03:13"/>
    <x v="3"/>
    <x v="9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x v="1567"/>
    <x v="4"/>
    <x v="14"/>
    <d v="2012-08-13T20:13:00"/>
    <d v="2012-09-07T17:55:00"/>
    <x v="5"/>
    <x v="1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x v="1568"/>
    <x v="4"/>
    <x v="14"/>
    <d v="2015-06-05T09:00:17"/>
    <d v="2015-07-03T07:00:17"/>
    <x v="0"/>
    <x v="0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x v="1569"/>
    <x v="4"/>
    <x v="14"/>
    <d v="2014-04-30T08:06:09"/>
    <d v="2014-05-25T18:59:00"/>
    <x v="3"/>
    <x v="6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x v="1570"/>
    <x v="4"/>
    <x v="14"/>
    <d v="2011-06-08T20:43:45"/>
    <d v="2011-08-12T15:00:00"/>
    <x v="6"/>
    <x v="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x v="50"/>
    <x v="4"/>
    <x v="14"/>
    <d v="2013-04-01T14:16:33"/>
    <d v="2013-04-13T12:16:33"/>
    <x v="4"/>
    <x v="6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x v="1571"/>
    <x v="4"/>
    <x v="14"/>
    <d v="2014-08-19T12:46:16"/>
    <d v="2014-09-21T10:46:16"/>
    <x v="3"/>
    <x v="10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x v="1572"/>
    <x v="4"/>
    <x v="14"/>
    <d v="2010-10-07T11:34:30"/>
    <d v="2010-12-06T18:59:00"/>
    <x v="7"/>
    <x v="9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x v="1573"/>
    <x v="4"/>
    <x v="14"/>
    <d v="2011-01-20T17:56:41"/>
    <d v="2011-02-17T15:56:41"/>
    <x v="6"/>
    <x v="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x v="1574"/>
    <x v="4"/>
    <x v="14"/>
    <d v="2012-08-15T10:40:03"/>
    <d v="2012-09-30T08:40:03"/>
    <x v="5"/>
    <x v="10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x v="1575"/>
    <x v="4"/>
    <x v="14"/>
    <d v="2015-10-12T17:25:49"/>
    <d v="2015-10-24T18:59:00"/>
    <x v="0"/>
    <x v="9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x v="1576"/>
    <x v="4"/>
    <x v="14"/>
    <d v="2011-06-24T12:08:56"/>
    <d v="2011-07-22T10:08:56"/>
    <x v="6"/>
    <x v="0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x v="1577"/>
    <x v="4"/>
    <x v="14"/>
    <d v="2012-07-16T19:07:25"/>
    <d v="2012-08-13T17:07:25"/>
    <x v="5"/>
    <x v="3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x v="1578"/>
    <x v="4"/>
    <x v="14"/>
    <d v="2013-11-13T15:08:56"/>
    <d v="2013-12-30T13:08:56"/>
    <x v="4"/>
    <x v="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x v="1579"/>
    <x v="6"/>
    <x v="17"/>
    <d v="2016-12-12T09:49:08"/>
    <d v="2017-01-09T07:49:08"/>
    <x v="1"/>
    <x v="11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x v="1580"/>
    <x v="6"/>
    <x v="17"/>
    <d v="2016-12-07T23:12:49"/>
    <d v="2017-01-04T21:12:49"/>
    <x v="1"/>
    <x v="11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x v="119"/>
    <x v="6"/>
    <x v="17"/>
    <d v="2010-01-20T02:11:47"/>
    <d v="2010-03-12T20:59:00"/>
    <x v="7"/>
    <x v="1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x v="1581"/>
    <x v="6"/>
    <x v="17"/>
    <d v="2010-10-12T16:40:35"/>
    <d v="2010-11-27T19:00:00"/>
    <x v="7"/>
    <x v="9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x v="1582"/>
    <x v="6"/>
    <x v="17"/>
    <d v="2015-07-05T16:33:53"/>
    <d v="2015-08-02T14:33:53"/>
    <x v="0"/>
    <x v="3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x v="144"/>
    <x v="6"/>
    <x v="17"/>
    <d v="2014-11-08T15:21:27"/>
    <d v="2014-12-06T13:21:27"/>
    <x v="3"/>
    <x v="4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x v="1583"/>
    <x v="6"/>
    <x v="17"/>
    <d v="2015-02-10T04:07:43"/>
    <d v="2015-03-10T01:07:43"/>
    <x v="0"/>
    <x v="2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x v="384"/>
    <x v="6"/>
    <x v="17"/>
    <d v="2014-07-23T10:32:49"/>
    <d v="2014-09-19T08:32:49"/>
    <x v="3"/>
    <x v="3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x v="1584"/>
    <x v="6"/>
    <x v="17"/>
    <d v="2016-02-08T16:35:00"/>
    <d v="2016-03-07T14:35:00"/>
    <x v="2"/>
    <x v="2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x v="1241"/>
    <x v="6"/>
    <x v="17"/>
    <d v="2014-07-11T18:04:23"/>
    <d v="2014-08-13T16:04:23"/>
    <x v="3"/>
    <x v="3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x v="1585"/>
    <x v="6"/>
    <x v="17"/>
    <d v="2015-06-11T20:58:11"/>
    <d v="2015-07-09T18:58:11"/>
    <x v="0"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x v="1586"/>
    <x v="6"/>
    <x v="17"/>
    <d v="2014-01-04T03:41:32"/>
    <d v="2014-02-01T01:41:32"/>
    <x v="3"/>
    <x v="1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x v="1587"/>
    <x v="6"/>
    <x v="17"/>
    <d v="2011-03-16T18:19:59"/>
    <d v="2011-04-21T20:59:00"/>
    <x v="6"/>
    <x v="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x v="1588"/>
    <x v="6"/>
    <x v="17"/>
    <d v="2013-03-28T13:16:31"/>
    <d v="2013-04-25T11:16:31"/>
    <x v="4"/>
    <x v="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x v="1589"/>
    <x v="6"/>
    <x v="17"/>
    <d v="2012-09-04T15:07:13"/>
    <d v="2012-10-02T13:07:13"/>
    <x v="5"/>
    <x v="8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x v="1590"/>
    <x v="6"/>
    <x v="17"/>
    <d v="2013-09-19T04:13:06"/>
    <d v="2013-10-17T02:13:06"/>
    <x v="4"/>
    <x v="8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x v="1591"/>
    <x v="6"/>
    <x v="17"/>
    <d v="2014-11-05T10:30:29"/>
    <d v="2014-12-03T08:30:29"/>
    <x v="3"/>
    <x v="4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x v="1592"/>
    <x v="6"/>
    <x v="17"/>
    <d v="2013-10-09T16:18:59"/>
    <d v="2013-11-06T15:18:59"/>
    <x v="4"/>
    <x v="9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x v="1593"/>
    <x v="6"/>
    <x v="17"/>
    <d v="2016-10-04T10:00:08"/>
    <d v="2016-11-01T08:00:08"/>
    <x v="2"/>
    <x v="9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x v="1594"/>
    <x v="6"/>
    <x v="17"/>
    <d v="2012-12-12T12:00:24"/>
    <d v="2013-01-09T10:00:24"/>
    <x v="4"/>
    <x v="11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x v="121"/>
    <x v="6"/>
    <x v="17"/>
    <d v="2014-10-14T21:39:19"/>
    <d v="2014-11-11T20:39:19"/>
    <x v="3"/>
    <x v="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x v="1595"/>
    <x v="6"/>
    <x v="17"/>
    <d v="2015-12-02T08:50:10"/>
    <d v="2015-12-28T06:50:10"/>
    <x v="0"/>
    <x v="1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x v="834"/>
    <x v="6"/>
    <x v="17"/>
    <d v="2010-06-03T13:16:52"/>
    <d v="2010-07-19T09:00:00"/>
    <x v="7"/>
    <x v="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x v="1596"/>
    <x v="6"/>
    <x v="17"/>
    <d v="2013-08-13T05:07:20"/>
    <d v="2013-09-12T03:07:20"/>
    <x v="4"/>
    <x v="1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x v="1597"/>
    <x v="6"/>
    <x v="17"/>
    <d v="2013-10-27T21:41:54"/>
    <d v="2013-11-24T20:41:54"/>
    <x v="4"/>
    <x v="9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x v="120"/>
    <x v="6"/>
    <x v="17"/>
    <d v="2016-01-28T08:18:30"/>
    <d v="2016-02-09T06:18:30"/>
    <x v="2"/>
    <x v="1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x v="1598"/>
    <x v="6"/>
    <x v="17"/>
    <d v="2014-10-14T23:05:48"/>
    <d v="2014-11-13T22:05:48"/>
    <x v="3"/>
    <x v="9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x v="120"/>
    <x v="6"/>
    <x v="17"/>
    <d v="2015-03-03T09:36:22"/>
    <d v="2015-03-31T06:36:22"/>
    <x v="0"/>
    <x v="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x v="121"/>
    <x v="6"/>
    <x v="17"/>
    <d v="2010-06-25T16:35:56"/>
    <d v="2010-07-28T14:00:00"/>
    <x v="7"/>
    <x v="0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x v="1599"/>
    <x v="6"/>
    <x v="17"/>
    <d v="2016-06-12T22:49:59"/>
    <d v="2016-07-10T20:49:59"/>
    <x v="2"/>
    <x v="0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x v="1584"/>
    <x v="6"/>
    <x v="17"/>
    <d v="2016-05-30T12:20:14"/>
    <d v="2016-06-27T10:20:14"/>
    <x v="2"/>
    <x v="5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x v="385"/>
    <x v="6"/>
    <x v="17"/>
    <d v="2014-02-13T11:58:29"/>
    <d v="2014-03-13T08:58:29"/>
    <x v="3"/>
    <x v="2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x v="439"/>
    <x v="6"/>
    <x v="17"/>
    <d v="2014-12-01T13:51:58"/>
    <d v="2015-01-07T21:59:00"/>
    <x v="0"/>
    <x v="11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x v="120"/>
    <x v="6"/>
    <x v="17"/>
    <d v="2014-01-08T07:10:27"/>
    <d v="2014-01-26T05:10:27"/>
    <x v="3"/>
    <x v="1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x v="1581"/>
    <x v="6"/>
    <x v="17"/>
    <d v="2016-03-01T09:56:25"/>
    <d v="2016-03-29T06:56:25"/>
    <x v="2"/>
    <x v="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x v="1600"/>
    <x v="6"/>
    <x v="17"/>
    <d v="2013-08-02T12:30:06"/>
    <d v="2013-09-14T10:30:06"/>
    <x v="4"/>
    <x v="10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x v="1601"/>
    <x v="6"/>
    <x v="17"/>
    <d v="2016-11-20T15:33:03"/>
    <d v="2016-12-20T21:59:00"/>
    <x v="2"/>
    <x v="4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x v="1602"/>
    <x v="6"/>
    <x v="17"/>
    <d v="2012-12-21T12:29:34"/>
    <d v="2013-02-02T10:29:34"/>
    <x v="4"/>
    <x v="11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x v="31"/>
    <x v="6"/>
    <x v="17"/>
    <d v="2011-06-16T09:32:54"/>
    <d v="2011-07-14T07:32:54"/>
    <x v="6"/>
    <x v="0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x v="1603"/>
    <x v="6"/>
    <x v="17"/>
    <d v="2012-04-19T09:05:05"/>
    <d v="2012-05-17T07:05:05"/>
    <x v="5"/>
    <x v="6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x v="1604"/>
    <x v="4"/>
    <x v="11"/>
    <d v="2015-08-24T12:27:39"/>
    <d v="2015-09-21T10:27:39"/>
    <x v="0"/>
    <x v="10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x v="1605"/>
    <x v="4"/>
    <x v="11"/>
    <d v="2014-06-23T10:23:11"/>
    <d v="2014-07-22T08:23:11"/>
    <x v="3"/>
    <x v="0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x v="1606"/>
    <x v="4"/>
    <x v="11"/>
    <d v="2015-04-17T13:35:20"/>
    <d v="2015-06-05T17:50:00"/>
    <x v="0"/>
    <x v="6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x v="1607"/>
    <x v="4"/>
    <x v="11"/>
    <d v="2016-05-25T09:13:34"/>
    <d v="2016-06-22T17:59:00"/>
    <x v="2"/>
    <x v="5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x v="1608"/>
    <x v="4"/>
    <x v="11"/>
    <d v="2016-03-09T08:00:35"/>
    <d v="2016-04-06T05:00:35"/>
    <x v="2"/>
    <x v="7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x v="1609"/>
    <x v="4"/>
    <x v="11"/>
    <d v="2014-10-21T12:06:58"/>
    <d v="2014-12-03T11:06:58"/>
    <x v="3"/>
    <x v="9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x v="381"/>
    <x v="4"/>
    <x v="11"/>
    <d v="2012-08-31T17:35:37"/>
    <d v="2012-09-12T15:35:37"/>
    <x v="5"/>
    <x v="10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x v="1610"/>
    <x v="4"/>
    <x v="11"/>
    <d v="2017-01-10T06:24:21"/>
    <d v="2017-02-07T19:00:00"/>
    <x v="1"/>
    <x v="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x v="1611"/>
    <x v="4"/>
    <x v="11"/>
    <d v="2017-02-27T08:49:11"/>
    <d v="2017-02-28T06:49:11"/>
    <x v="1"/>
    <x v="2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x v="1612"/>
    <x v="4"/>
    <x v="11"/>
    <d v="2015-07-13T10:00:22"/>
    <d v="2015-08-20T08:00:22"/>
    <x v="0"/>
    <x v="3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x v="1613"/>
    <x v="4"/>
    <x v="11"/>
    <d v="2015-05-17T14:58:15"/>
    <d v="2015-06-19T19:00:00"/>
    <x v="0"/>
    <x v="5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x v="926"/>
    <x v="4"/>
    <x v="11"/>
    <d v="2015-03-19T05:55:20"/>
    <d v="2015-04-16T03:55:20"/>
    <x v="0"/>
    <x v="7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x v="1614"/>
    <x v="4"/>
    <x v="11"/>
    <d v="2013-08-09T08:37:23"/>
    <d v="2013-09-07T17:59:00"/>
    <x v="4"/>
    <x v="1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x v="1615"/>
    <x v="4"/>
    <x v="11"/>
    <d v="2016-04-05T05:01:47"/>
    <d v="2016-05-03T03:01:47"/>
    <x v="2"/>
    <x v="6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x v="1616"/>
    <x v="4"/>
    <x v="11"/>
    <d v="2016-07-13T16:13:06"/>
    <d v="2016-07-18T14:13:06"/>
    <x v="2"/>
    <x v="3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x v="1617"/>
    <x v="4"/>
    <x v="11"/>
    <d v="2015-04-02T07:11:49"/>
    <d v="2015-04-30T05:11:49"/>
    <x v="0"/>
    <x v="6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x v="1618"/>
    <x v="4"/>
    <x v="11"/>
    <d v="2016-05-11T22:01:07"/>
    <d v="2016-06-03T20:01:07"/>
    <x v="2"/>
    <x v="5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x v="1619"/>
    <x v="4"/>
    <x v="11"/>
    <d v="2016-12-19T07:16:37"/>
    <d v="2017-01-16T05:16:37"/>
    <x v="1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x v="1620"/>
    <x v="4"/>
    <x v="11"/>
    <d v="2015-03-11T20:06:32"/>
    <d v="2015-04-08T18:06:32"/>
    <x v="0"/>
    <x v="7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x v="1621"/>
    <x v="4"/>
    <x v="11"/>
    <d v="2015-10-02T08:04:28"/>
    <d v="2015-11-11T07:04:28"/>
    <x v="0"/>
    <x v="9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x v="1622"/>
    <x v="6"/>
    <x v="32"/>
    <d v="2017-02-06T16:07:33"/>
    <d v="2017-02-18T14:07:33"/>
    <x v="1"/>
    <x v="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x v="1623"/>
    <x v="6"/>
    <x v="32"/>
    <d v="2014-08-28T13:37:05"/>
    <d v="2014-09-30T11:37:05"/>
    <x v="3"/>
    <x v="10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x v="1624"/>
    <x v="6"/>
    <x v="32"/>
    <d v="2017-01-10T00:46:17"/>
    <d v="2017-02-06T19:00:00"/>
    <x v="1"/>
    <x v="1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x v="1625"/>
    <x v="6"/>
    <x v="32"/>
    <d v="2016-01-11T08:34:01"/>
    <d v="2016-01-23T06:00:00"/>
    <x v="2"/>
    <x v="1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x v="1626"/>
    <x v="6"/>
    <x v="32"/>
    <d v="2013-02-14T00:23:59"/>
    <d v="2013-03-23T22:23:59"/>
    <x v="4"/>
    <x v="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x v="1627"/>
    <x v="6"/>
    <x v="32"/>
    <d v="2016-08-01T06:45:43"/>
    <d v="2016-09-04T16:00:00"/>
    <x v="2"/>
    <x v="1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x v="1628"/>
    <x v="6"/>
    <x v="32"/>
    <d v="2015-03-04T21:01:06"/>
    <d v="2015-03-31T17:59:00"/>
    <x v="0"/>
    <x v="7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x v="1629"/>
    <x v="6"/>
    <x v="32"/>
    <d v="2016-09-20T06:04:01"/>
    <d v="2016-10-23T07:00:00"/>
    <x v="2"/>
    <x v="8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x v="1630"/>
    <x v="6"/>
    <x v="32"/>
    <d v="2016-04-07T10:55:00"/>
    <d v="2016-04-19T12:00:00"/>
    <x v="2"/>
    <x v="6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x v="1631"/>
    <x v="6"/>
    <x v="32"/>
    <d v="2016-02-17T07:00:04"/>
    <d v="2016-03-20T20:59:00"/>
    <x v="2"/>
    <x v="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x v="1632"/>
    <x v="6"/>
    <x v="32"/>
    <d v="2017-02-02T12:00:27"/>
    <d v="2017-02-12T10:00:27"/>
    <x v="1"/>
    <x v="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x v="1633"/>
    <x v="6"/>
    <x v="32"/>
    <d v="2016-11-17T12:25:44"/>
    <d v="2016-12-13T13:00:00"/>
    <x v="2"/>
    <x v="4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x v="1634"/>
    <x v="6"/>
    <x v="32"/>
    <d v="2016-10-21T01:44:32"/>
    <d v="2016-11-18T18:59:00"/>
    <x v="2"/>
    <x v="9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x v="1635"/>
    <x v="6"/>
    <x v="32"/>
    <d v="2016-02-25T10:11:30"/>
    <d v="2016-03-24T07:11:30"/>
    <x v="2"/>
    <x v="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x v="1636"/>
    <x v="6"/>
    <x v="32"/>
    <d v="2015-07-12T10:31:40"/>
    <d v="2015-08-09T08:31:40"/>
    <x v="0"/>
    <x v="3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x v="1637"/>
    <x v="6"/>
    <x v="32"/>
    <d v="2016-11-01T03:41:42"/>
    <d v="2016-11-29T21:00:00"/>
    <x v="2"/>
    <x v="4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x v="1638"/>
    <x v="6"/>
    <x v="32"/>
    <d v="2015-01-29T06:00:59"/>
    <d v="2015-02-26T04:00:59"/>
    <x v="0"/>
    <x v="1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x v="1639"/>
    <x v="6"/>
    <x v="32"/>
    <d v="2015-10-15T04:20:00"/>
    <d v="2015-11-12T03:20:00"/>
    <x v="0"/>
    <x v="9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x v="1640"/>
    <x v="6"/>
    <x v="32"/>
    <d v="2015-09-15T01:59:58"/>
    <d v="2015-10-12T23:59:58"/>
    <x v="0"/>
    <x v="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x v="1641"/>
    <x v="6"/>
    <x v="32"/>
    <d v="2015-06-08T07:01:08"/>
    <d v="2015-07-03T17:00:00"/>
    <x v="0"/>
    <x v="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x v="1642"/>
    <x v="4"/>
    <x v="15"/>
    <d v="2013-01-02T12:19:25"/>
    <d v="2013-01-14T10:19:25"/>
    <x v="4"/>
    <x v="1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x v="1643"/>
    <x v="4"/>
    <x v="15"/>
    <d v="2012-10-02T12:22:48"/>
    <d v="2012-10-30T10:22:48"/>
    <x v="5"/>
    <x v="9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x v="1644"/>
    <x v="4"/>
    <x v="15"/>
    <d v="2015-08-25T12:38:02"/>
    <d v="2015-09-22T10:38:02"/>
    <x v="0"/>
    <x v="1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x v="1645"/>
    <x v="4"/>
    <x v="15"/>
    <d v="2013-02-06T23:28:39"/>
    <d v="2013-03-06T21:28:39"/>
    <x v="4"/>
    <x v="2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x v="1312"/>
    <x v="4"/>
    <x v="15"/>
    <d v="2012-05-02T11:43:09"/>
    <d v="2012-05-30T09:43:09"/>
    <x v="5"/>
    <x v="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x v="1646"/>
    <x v="4"/>
    <x v="15"/>
    <d v="2012-03-28T22:10:24"/>
    <d v="2012-04-13T20:10:24"/>
    <x v="5"/>
    <x v="7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x v="1647"/>
    <x v="4"/>
    <x v="15"/>
    <d v="2013-10-16T20:39:33"/>
    <d v="2013-11-13T19:39:33"/>
    <x v="4"/>
    <x v="9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x v="1648"/>
    <x v="4"/>
    <x v="15"/>
    <d v="2012-02-07T13:10:26"/>
    <d v="2012-04-04T18:00:00"/>
    <x v="5"/>
    <x v="2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x v="1649"/>
    <x v="4"/>
    <x v="15"/>
    <d v="2014-04-03T03:30:44"/>
    <d v="2014-04-12T13:00:00"/>
    <x v="3"/>
    <x v="6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x v="1650"/>
    <x v="4"/>
    <x v="15"/>
    <d v="2012-02-16T17:35:10"/>
    <d v="2012-04-12T07:36:00"/>
    <x v="5"/>
    <x v="2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x v="610"/>
    <x v="4"/>
    <x v="15"/>
    <d v="2014-03-18T10:50:25"/>
    <d v="2014-04-07T20:59:00"/>
    <x v="3"/>
    <x v="7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x v="1651"/>
    <x v="4"/>
    <x v="15"/>
    <d v="2013-10-01T09:56:17"/>
    <d v="2013-11-01T15:00:00"/>
    <x v="4"/>
    <x v="9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x v="119"/>
    <x v="4"/>
    <x v="15"/>
    <d v="2015-04-15T11:49:39"/>
    <d v="2015-05-13T09:49:39"/>
    <x v="0"/>
    <x v="6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x v="1652"/>
    <x v="4"/>
    <x v="15"/>
    <d v="2014-01-07T11:00:48"/>
    <d v="2014-02-04T09:00:48"/>
    <x v="3"/>
    <x v="1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x v="1653"/>
    <x v="4"/>
    <x v="15"/>
    <d v="2012-02-19T09:12:52"/>
    <d v="2012-03-10T20:59:00"/>
    <x v="5"/>
    <x v="2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x v="1654"/>
    <x v="4"/>
    <x v="15"/>
    <d v="2015-07-09T10:02:25"/>
    <d v="2015-07-21T08:02:25"/>
    <x v="0"/>
    <x v="3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x v="1655"/>
    <x v="4"/>
    <x v="15"/>
    <d v="2015-10-22T10:38:33"/>
    <d v="2015-10-30T22:00:00"/>
    <x v="0"/>
    <x v="9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x v="1656"/>
    <x v="4"/>
    <x v="15"/>
    <d v="2012-08-06T11:29:43"/>
    <d v="2012-08-26T14:00:00"/>
    <x v="5"/>
    <x v="1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x v="1657"/>
    <x v="4"/>
    <x v="15"/>
    <d v="2015-07-20T09:15:12"/>
    <d v="2015-08-17T07:15:12"/>
    <x v="0"/>
    <x v="3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x v="1658"/>
    <x v="4"/>
    <x v="15"/>
    <d v="2013-06-26T17:27:16"/>
    <d v="2013-07-24T15:27:16"/>
    <x v="4"/>
    <x v="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x v="1659"/>
    <x v="6"/>
    <x v="32"/>
    <d v="2016-03-23T08:00:09"/>
    <d v="2016-04-20T14:00:00"/>
    <x v="2"/>
    <x v="7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x v="1660"/>
    <x v="6"/>
    <x v="32"/>
    <d v="2011-12-29T10:54:07"/>
    <d v="2012-01-26T08:54:07"/>
    <x v="5"/>
    <x v="11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x v="1661"/>
    <x v="6"/>
    <x v="32"/>
    <d v="2015-05-28T07:22:48"/>
    <d v="2015-06-25T05:22:48"/>
    <x v="0"/>
    <x v="5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x v="1662"/>
    <x v="6"/>
    <x v="32"/>
    <d v="2016-10-01T08:01:15"/>
    <d v="2016-10-27T09:00:00"/>
    <x v="2"/>
    <x v="9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x v="1663"/>
    <x v="6"/>
    <x v="32"/>
    <d v="2014-08-22T11:00:15"/>
    <d v="2014-09-19T09:00:15"/>
    <x v="3"/>
    <x v="1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x v="1664"/>
    <x v="6"/>
    <x v="32"/>
    <d v="2016-01-12T11:10:22"/>
    <d v="2016-02-09T18:59:00"/>
    <x v="2"/>
    <x v="1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x v="1665"/>
    <x v="6"/>
    <x v="32"/>
    <d v="2013-10-14T11:22:35"/>
    <d v="2013-11-11T10:22:35"/>
    <x v="4"/>
    <x v="9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x v="1666"/>
    <x v="6"/>
    <x v="32"/>
    <d v="2015-07-16T22:40:36"/>
    <d v="2015-08-13T20:40:36"/>
    <x v="0"/>
    <x v="3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x v="1667"/>
    <x v="6"/>
    <x v="32"/>
    <d v="2013-07-29T07:56:31"/>
    <d v="2013-08-31T18:00:00"/>
    <x v="4"/>
    <x v="3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x v="1668"/>
    <x v="6"/>
    <x v="32"/>
    <d v="2014-03-26T13:08:47"/>
    <d v="2014-04-23T11:08:47"/>
    <x v="3"/>
    <x v="7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x v="1669"/>
    <x v="6"/>
    <x v="32"/>
    <d v="2013-05-29T13:51:41"/>
    <d v="2013-06-22T19:00:00"/>
    <x v="4"/>
    <x v="5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x v="1670"/>
    <x v="6"/>
    <x v="32"/>
    <d v="2014-06-16T11:03:28"/>
    <d v="2014-07-16T17:00:00"/>
    <x v="3"/>
    <x v="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x v="1671"/>
    <x v="6"/>
    <x v="32"/>
    <d v="2015-11-23T01:05:39"/>
    <d v="2015-12-11T14:00:00"/>
    <x v="0"/>
    <x v="4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x v="1672"/>
    <x v="6"/>
    <x v="32"/>
    <d v="2016-12-06T11:47:27"/>
    <d v="2017-01-03T09:47:27"/>
    <x v="1"/>
    <x v="11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x v="1673"/>
    <x v="6"/>
    <x v="32"/>
    <d v="2015-02-26T16:31:51"/>
    <d v="2015-03-26T13:31:51"/>
    <x v="0"/>
    <x v="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x v="1674"/>
    <x v="6"/>
    <x v="32"/>
    <d v="2016-01-02T06:48:43"/>
    <d v="2016-01-30T04:48:43"/>
    <x v="2"/>
    <x v="1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x v="1675"/>
    <x v="6"/>
    <x v="32"/>
    <d v="2014-10-02T16:04:43"/>
    <d v="2014-11-09T21:59:00"/>
    <x v="3"/>
    <x v="9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x v="1676"/>
    <x v="6"/>
    <x v="32"/>
    <d v="2017-02-08T06:55:16"/>
    <d v="2017-03-08T04:55:16"/>
    <x v="1"/>
    <x v="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x v="1677"/>
    <x v="6"/>
    <x v="32"/>
    <d v="2013-10-25T15:00:14"/>
    <d v="2013-11-28T18:02:00"/>
    <x v="4"/>
    <x v="9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x v="1678"/>
    <x v="6"/>
    <x v="32"/>
    <d v="2016-03-23T11:49:04"/>
    <d v="2016-04-20T09:49:04"/>
    <x v="2"/>
    <x v="7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x v="1679"/>
    <x v="6"/>
    <x v="32"/>
    <d v="2017-01-31T11:51:40"/>
    <d v="2017-02-28T09:51:40"/>
    <x v="1"/>
    <x v="1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x v="1680"/>
    <x v="6"/>
    <x v="32"/>
    <d v="2013-10-22T05:48:53"/>
    <d v="2013-11-24T17:02:00"/>
    <x v="4"/>
    <x v="9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x v="1681"/>
    <x v="6"/>
    <x v="32"/>
    <d v="2017-03-06T10:01:30"/>
    <d v="2017-03-10T17:00:00"/>
    <x v="1"/>
    <x v="7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x v="1682"/>
    <x v="6"/>
    <x v="32"/>
    <d v="2016-10-04T11:39:06"/>
    <d v="2016-10-14T10:30:00"/>
    <x v="2"/>
    <x v="9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x v="1683"/>
    <x v="6"/>
    <x v="32"/>
    <d v="2014-01-21T09:00:17"/>
    <d v="2014-02-19T08:00:00"/>
    <x v="3"/>
    <x v="1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x v="1684"/>
    <x v="6"/>
    <x v="32"/>
    <d v="2015-08-05T11:00:10"/>
    <d v="2015-09-02T09:00:10"/>
    <x v="0"/>
    <x v="10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x v="1685"/>
    <x v="6"/>
    <x v="32"/>
    <d v="2015-07-15T07:59:25"/>
    <d v="2015-07-27T05:59:25"/>
    <x v="0"/>
    <x v="3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x v="1686"/>
    <x v="6"/>
    <x v="32"/>
    <d v="2016-11-14T13:01:18"/>
    <d v="2016-12-12T11:01:18"/>
    <x v="2"/>
    <x v="4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x v="1687"/>
    <x v="6"/>
    <x v="32"/>
    <d v="2013-03-03T08:52:45"/>
    <d v="2013-03-31T05:52:45"/>
    <x v="4"/>
    <x v="7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x v="1688"/>
    <x v="6"/>
    <x v="32"/>
    <d v="2016-11-02T16:07:53"/>
    <d v="2016-11-30T15:07:53"/>
    <x v="2"/>
    <x v="4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x v="1689"/>
    <x v="6"/>
    <x v="32"/>
    <d v="2014-07-26T00:17:57"/>
    <d v="2014-08-13T22:17:57"/>
    <x v="3"/>
    <x v="3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x v="1690"/>
    <x v="6"/>
    <x v="32"/>
    <d v="2016-07-21T23:52:18"/>
    <d v="2016-08-03T21:52:18"/>
    <x v="2"/>
    <x v="3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x v="1691"/>
    <x v="6"/>
    <x v="32"/>
    <d v="2015-10-19T07:09:07"/>
    <d v="2015-11-16T06:09:07"/>
    <x v="0"/>
    <x v="9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x v="1692"/>
    <x v="6"/>
    <x v="32"/>
    <d v="2017-01-17T07:32:48"/>
    <d v="2017-01-22T05:32:48"/>
    <x v="1"/>
    <x v="1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x v="1693"/>
    <x v="6"/>
    <x v="32"/>
    <d v="2016-04-07T14:50:51"/>
    <d v="2016-05-05T12:50:51"/>
    <x v="2"/>
    <x v="6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x v="1694"/>
    <x v="6"/>
    <x v="32"/>
    <d v="2016-11-08T02:50:46"/>
    <d v="2016-11-20T00:50:46"/>
    <x v="2"/>
    <x v="4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x v="1695"/>
    <x v="6"/>
    <x v="32"/>
    <d v="2016-05-15T14:28:49"/>
    <d v="2016-06-17T13:00:00"/>
    <x v="2"/>
    <x v="5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x v="1696"/>
    <x v="6"/>
    <x v="32"/>
    <d v="2015-05-12T10:01:27"/>
    <d v="2015-06-09T08:01:27"/>
    <x v="0"/>
    <x v="5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x v="1697"/>
    <x v="6"/>
    <x v="32"/>
    <d v="2016-11-28T11:18:56"/>
    <d v="2016-12-06T09:18:56"/>
    <x v="2"/>
    <x v="4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x v="1698"/>
    <x v="6"/>
    <x v="32"/>
    <d v="2014-02-24T16:24:10"/>
    <d v="2014-03-24T13:24:10"/>
    <x v="3"/>
    <x v="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x v="1699"/>
    <x v="6"/>
    <x v="32"/>
    <d v="2017-01-24T09:23:40"/>
    <d v="2017-02-12T07:23:40"/>
    <x v="1"/>
    <x v="1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x v="1700"/>
    <x v="6"/>
    <x v="32"/>
    <d v="2014-10-14T06:02:38"/>
    <d v="2014-11-15T14:00:00"/>
    <x v="3"/>
    <x v="9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x v="1701"/>
    <x v="6"/>
    <x v="32"/>
    <d v="2015-01-10T11:58:33"/>
    <d v="2015-01-29T09:58:33"/>
    <x v="0"/>
    <x v="1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x v="1702"/>
    <x v="6"/>
    <x v="32"/>
    <d v="2016-05-06T05:58:34"/>
    <d v="2016-05-20T17:00:00"/>
    <x v="2"/>
    <x v="5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x v="1703"/>
    <x v="6"/>
    <x v="32"/>
    <d v="2016-11-15T12:28:27"/>
    <d v="2016-11-20T10:28:27"/>
    <x v="2"/>
    <x v="4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x v="1704"/>
    <x v="6"/>
    <x v="32"/>
    <d v="2016-04-09T12:59:52"/>
    <d v="2016-04-24T16:00:00"/>
    <x v="2"/>
    <x v="6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x v="1705"/>
    <x v="6"/>
    <x v="32"/>
    <d v="2014-11-25T11:54:57"/>
    <d v="2014-12-18T15:00:00"/>
    <x v="3"/>
    <x v="4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x v="1706"/>
    <x v="6"/>
    <x v="32"/>
    <d v="2017-02-09T17:58:35"/>
    <d v="2017-03-09T15:58:35"/>
    <x v="1"/>
    <x v="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x v="1707"/>
    <x v="6"/>
    <x v="32"/>
    <d v="2017-02-10T08:54:23"/>
    <d v="2017-03-04T19:00:00"/>
    <x v="1"/>
    <x v="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x v="1708"/>
    <x v="6"/>
    <x v="32"/>
    <d v="2016-12-21T12:51:53"/>
    <d v="2017-01-08T11:59:00"/>
    <x v="1"/>
    <x v="11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x v="1709"/>
    <x v="6"/>
    <x v="32"/>
    <d v="2016-11-09T16:00:04"/>
    <d v="2016-12-07T14:00:04"/>
    <x v="2"/>
    <x v="4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x v="1710"/>
    <x v="6"/>
    <x v="32"/>
    <d v="2015-11-07T08:47:16"/>
    <d v="2015-12-05T06:47:16"/>
    <x v="0"/>
    <x v="4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x v="1711"/>
    <x v="6"/>
    <x v="32"/>
    <d v="2017-02-15T05:10:42"/>
    <d v="2017-03-10T02:10:42"/>
    <x v="1"/>
    <x v="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x v="1712"/>
    <x v="6"/>
    <x v="32"/>
    <d v="2014-01-24T04:00:57"/>
    <d v="2014-02-21T02:00:57"/>
    <x v="3"/>
    <x v="1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x v="1713"/>
    <x v="6"/>
    <x v="32"/>
    <d v="2014-11-22T06:47:59"/>
    <d v="2014-12-20T04:47:59"/>
    <x v="3"/>
    <x v="4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x v="1714"/>
    <x v="6"/>
    <x v="32"/>
    <d v="2013-12-06T07:38:09"/>
    <d v="2014-01-03T05:38:09"/>
    <x v="3"/>
    <x v="11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x v="1715"/>
    <x v="6"/>
    <x v="32"/>
    <d v="2012-01-28T08:17:03"/>
    <d v="2012-02-25T06:17:03"/>
    <x v="5"/>
    <x v="1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x v="1716"/>
    <x v="6"/>
    <x v="32"/>
    <d v="2015-11-30T09:01:07"/>
    <d v="2016-01-01T12:59:00"/>
    <x v="2"/>
    <x v="4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x v="1717"/>
    <x v="6"/>
    <x v="32"/>
    <d v="2015-01-16T11:21:39"/>
    <d v="2015-02-01T18:00:00"/>
    <x v="0"/>
    <x v="1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x v="1718"/>
    <x v="6"/>
    <x v="32"/>
    <d v="2015-08-18T06:59:51"/>
    <d v="2015-09-15T04:59:51"/>
    <x v="0"/>
    <x v="10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x v="1719"/>
    <x v="4"/>
    <x v="11"/>
    <d v="2011-05-23T22:51:37"/>
    <d v="2011-07-22T20:50:00"/>
    <x v="6"/>
    <x v="5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x v="1720"/>
    <x v="4"/>
    <x v="11"/>
    <d v="2015-11-14T20:11:26"/>
    <d v="2016-01-11T18:11:26"/>
    <x v="2"/>
    <x v="4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x v="1721"/>
    <x v="4"/>
    <x v="11"/>
    <d v="2012-03-09T19:00:04"/>
    <d v="2012-05-06T16:00:04"/>
    <x v="5"/>
    <x v="7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x v="1722"/>
    <x v="4"/>
    <x v="11"/>
    <d v="2011-02-11T11:07:25"/>
    <d v="2011-03-09T18:00:00"/>
    <x v="6"/>
    <x v="2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x v="1723"/>
    <x v="4"/>
    <x v="11"/>
    <d v="2012-05-29T20:27:23"/>
    <d v="2012-06-26T18:27:23"/>
    <x v="5"/>
    <x v="5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x v="1724"/>
    <x v="4"/>
    <x v="11"/>
    <d v="2013-08-08T15:07:34"/>
    <d v="2013-09-03T17:59:00"/>
    <x v="4"/>
    <x v="1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x v="1725"/>
    <x v="4"/>
    <x v="11"/>
    <d v="2014-06-02T08:01:00"/>
    <d v="2014-06-21T06:01:00"/>
    <x v="3"/>
    <x v="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x v="1726"/>
    <x v="4"/>
    <x v="11"/>
    <d v="2012-06-07T11:51:29"/>
    <d v="2012-06-24T08:00:00"/>
    <x v="5"/>
    <x v="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x v="1727"/>
    <x v="4"/>
    <x v="11"/>
    <d v="2013-10-24T15:57:40"/>
    <d v="2013-12-04T13:22:00"/>
    <x v="4"/>
    <x v="9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x v="1728"/>
    <x v="4"/>
    <x v="11"/>
    <d v="2009-09-13T22:05:30"/>
    <d v="2009-11-29T07:00:00"/>
    <x v="8"/>
    <x v="8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x v="1729"/>
    <x v="4"/>
    <x v="11"/>
    <d v="2012-03-19T15:26:58"/>
    <d v="2012-04-20T18:00:00"/>
    <x v="5"/>
    <x v="7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x v="1730"/>
    <x v="4"/>
    <x v="11"/>
    <d v="2012-03-19T08:44:36"/>
    <d v="2012-04-16T06:44:36"/>
    <x v="5"/>
    <x v="7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x v="1731"/>
    <x v="4"/>
    <x v="11"/>
    <d v="2012-08-30T08:59:59"/>
    <d v="2012-09-22T17:59:00"/>
    <x v="5"/>
    <x v="1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x v="1732"/>
    <x v="4"/>
    <x v="11"/>
    <d v="2012-12-21T09:21:20"/>
    <d v="2013-01-18T07:21:20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x v="1733"/>
    <x v="4"/>
    <x v="11"/>
    <d v="2012-12-27T14:54:16"/>
    <d v="2013-01-24T12:54:16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x v="1734"/>
    <x v="4"/>
    <x v="11"/>
    <d v="2012-01-19T09:33:46"/>
    <d v="2012-02-21T07:33:46"/>
    <x v="5"/>
    <x v="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x v="1735"/>
    <x v="4"/>
    <x v="11"/>
    <d v="2012-02-08T17:00:49"/>
    <d v="2012-03-11T17:59:00"/>
    <x v="5"/>
    <x v="2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x v="1736"/>
    <x v="4"/>
    <x v="11"/>
    <d v="2014-02-24T12:10:33"/>
    <d v="2014-03-24T09:10:33"/>
    <x v="3"/>
    <x v="2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x v="1737"/>
    <x v="4"/>
    <x v="11"/>
    <d v="2011-01-21T16:46:49"/>
    <d v="2011-02-03T14:46:49"/>
    <x v="6"/>
    <x v="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x v="1738"/>
    <x v="4"/>
    <x v="11"/>
    <d v="2012-06-14T09:26:56"/>
    <d v="2012-06-26T07:26:56"/>
    <x v="5"/>
    <x v="0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x v="1739"/>
    <x v="4"/>
    <x v="14"/>
    <d v="2013-05-21T19:31:36"/>
    <d v="2013-06-18T17:31:36"/>
    <x v="4"/>
    <x v="5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x v="1740"/>
    <x v="4"/>
    <x v="14"/>
    <d v="2013-11-27T12:50:34"/>
    <d v="2013-12-28T21:00:00"/>
    <x v="4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x v="1741"/>
    <x v="4"/>
    <x v="14"/>
    <d v="2011-11-02T18:39:56"/>
    <d v="2011-12-10T17:39:56"/>
    <x v="6"/>
    <x v="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x v="1742"/>
    <x v="4"/>
    <x v="14"/>
    <d v="2010-11-20T11:34:51"/>
    <d v="2010-12-29T18:59:00"/>
    <x v="7"/>
    <x v="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x v="1743"/>
    <x v="4"/>
    <x v="14"/>
    <d v="2014-07-14T08:41:12"/>
    <d v="2014-08-06T08:00:00"/>
    <x v="3"/>
    <x v="3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x v="1744"/>
    <x v="4"/>
    <x v="14"/>
    <d v="2012-02-08T20:02:09"/>
    <d v="2012-03-07T18:02:09"/>
    <x v="5"/>
    <x v="2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x v="1745"/>
    <x v="4"/>
    <x v="14"/>
    <d v="2012-04-05T11:15:33"/>
    <d v="2012-05-03T09:15:28"/>
    <x v="5"/>
    <x v="6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x v="1746"/>
    <x v="4"/>
    <x v="14"/>
    <d v="2014-07-31T15:06:36"/>
    <d v="2014-08-26T15:00:00"/>
    <x v="3"/>
    <x v="3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x v="1747"/>
    <x v="4"/>
    <x v="14"/>
    <d v="2013-02-02T15:42:17"/>
    <d v="2013-03-07T13:42:17"/>
    <x v="4"/>
    <x v="2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x v="1748"/>
    <x v="4"/>
    <x v="14"/>
    <d v="2013-02-19T11:03:35"/>
    <d v="2013-03-19T08:03:35"/>
    <x v="4"/>
    <x v="2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x v="1749"/>
    <x v="4"/>
    <x v="14"/>
    <d v="2014-04-06T16:06:29"/>
    <d v="2014-05-04T14:06:29"/>
    <x v="3"/>
    <x v="6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x v="1750"/>
    <x v="4"/>
    <x v="14"/>
    <d v="2014-03-18T07:11:18"/>
    <d v="2014-04-16T13:00:00"/>
    <x v="3"/>
    <x v="7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x v="1751"/>
    <x v="4"/>
    <x v="14"/>
    <d v="2012-04-03T15:00:26"/>
    <d v="2012-05-01T13:00:26"/>
    <x v="5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x v="1752"/>
    <x v="4"/>
    <x v="14"/>
    <d v="2012-05-08T05:14:17"/>
    <d v="2012-06-05T03:14:17"/>
    <x v="5"/>
    <x v="5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x v="1753"/>
    <x v="4"/>
    <x v="14"/>
    <d v="2012-04-05T09:25:43"/>
    <d v="2012-05-03T07:25:43"/>
    <x v="5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x v="1754"/>
    <x v="4"/>
    <x v="14"/>
    <d v="2009-09-23T09:24:10"/>
    <d v="2009-12-07T08:24:00"/>
    <x v="8"/>
    <x v="8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x v="1755"/>
    <x v="4"/>
    <x v="14"/>
    <d v="2010-01-14T05:00:49"/>
    <d v="2010-02-12T19:00:00"/>
    <x v="7"/>
    <x v="1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x v="1756"/>
    <x v="4"/>
    <x v="14"/>
    <d v="2009-08-25T07:26:54"/>
    <d v="2009-09-23T17:59:00"/>
    <x v="8"/>
    <x v="1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x v="1757"/>
    <x v="4"/>
    <x v="14"/>
    <d v="2013-11-14T17:58:05"/>
    <d v="2013-12-12T15:58:05"/>
    <x v="4"/>
    <x v="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x v="1758"/>
    <x v="4"/>
    <x v="14"/>
    <d v="2014-02-26T11:36:40"/>
    <d v="2014-03-31T08:36:40"/>
    <x v="3"/>
    <x v="2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x v="1759"/>
    <x v="7"/>
    <x v="33"/>
    <d v="2017-03-04T22:15:01"/>
    <d v="2017-04-01T19:15:01"/>
    <x v="1"/>
    <x v="7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x v="1241"/>
    <x v="7"/>
    <x v="33"/>
    <d v="2017-03-10T13:29:29"/>
    <d v="2017-04-07T10:29:29"/>
    <x v="1"/>
    <x v="7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x v="180"/>
    <x v="7"/>
    <x v="33"/>
    <d v="2017-03-13T10:07:27"/>
    <d v="2017-03-18T08:07:27"/>
    <x v="1"/>
    <x v="7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x v="1760"/>
    <x v="7"/>
    <x v="33"/>
    <d v="2017-02-24T13:14:45"/>
    <d v="2017-03-24T10:14:45"/>
    <x v="1"/>
    <x v="2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x v="1761"/>
    <x v="7"/>
    <x v="33"/>
    <d v="2017-02-27T16:32:11"/>
    <d v="2017-03-27T13:32:11"/>
    <x v="1"/>
    <x v="2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x v="1762"/>
    <x v="7"/>
    <x v="33"/>
    <d v="2017-03-09T16:49:08"/>
    <d v="2017-04-28T07:00:00"/>
    <x v="1"/>
    <x v="7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x v="1763"/>
    <x v="7"/>
    <x v="33"/>
    <d v="2014-07-22T14:00:40"/>
    <d v="2014-08-24T12:00:40"/>
    <x v="3"/>
    <x v="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x v="1764"/>
    <x v="7"/>
    <x v="33"/>
    <d v="2015-05-15T10:45:37"/>
    <d v="2015-06-12T08:45:37"/>
    <x v="0"/>
    <x v="5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x v="1765"/>
    <x v="7"/>
    <x v="33"/>
    <d v="2014-06-17T06:59:06"/>
    <d v="2014-07-15T04:59:06"/>
    <x v="3"/>
    <x v="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x v="1766"/>
    <x v="7"/>
    <x v="33"/>
    <d v="2015-11-24T13:35:43"/>
    <d v="2015-12-22T14:00:00"/>
    <x v="0"/>
    <x v="4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x v="1767"/>
    <x v="7"/>
    <x v="33"/>
    <d v="2014-07-18T16:08:10"/>
    <d v="2014-08-15T14:08:10"/>
    <x v="3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x v="1768"/>
    <x v="7"/>
    <x v="33"/>
    <d v="2015-01-07T07:04:31"/>
    <d v="2015-02-04T05:04:31"/>
    <x v="0"/>
    <x v="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x v="1769"/>
    <x v="7"/>
    <x v="33"/>
    <d v="2014-05-08T07:36:30"/>
    <d v="2014-05-27T07:50:00"/>
    <x v="3"/>
    <x v="5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x v="1770"/>
    <x v="7"/>
    <x v="33"/>
    <d v="2014-10-06T08:04:58"/>
    <d v="2014-11-03T07:34:00"/>
    <x v="3"/>
    <x v="9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x v="1771"/>
    <x v="7"/>
    <x v="33"/>
    <d v="2014-05-12T05:44:03"/>
    <d v="2014-06-09T03:44:03"/>
    <x v="3"/>
    <x v="5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x v="1772"/>
    <x v="7"/>
    <x v="33"/>
    <d v="2014-01-27T14:11:35"/>
    <d v="2014-03-06T12:11:35"/>
    <x v="3"/>
    <x v="1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x v="1773"/>
    <x v="7"/>
    <x v="33"/>
    <d v="2014-05-27T07:22:23"/>
    <d v="2014-06-24T05:22:23"/>
    <x v="3"/>
    <x v="5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x v="1774"/>
    <x v="7"/>
    <x v="33"/>
    <d v="2014-05-30T13:31:24"/>
    <d v="2014-06-27T11:31:24"/>
    <x v="3"/>
    <x v="5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x v="1775"/>
    <x v="7"/>
    <x v="33"/>
    <d v="2016-11-18T11:11:49"/>
    <d v="2016-12-16T21:59:00"/>
    <x v="2"/>
    <x v="4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x v="1776"/>
    <x v="7"/>
    <x v="33"/>
    <d v="2016-09-30T07:25:38"/>
    <d v="2016-10-28T05:25:38"/>
    <x v="2"/>
    <x v="8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x v="121"/>
    <x v="2"/>
    <x v="7"/>
    <d v="2015-06-12T11:31:44"/>
    <d v="2015-07-10T09:31:44"/>
    <x v="0"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x v="121"/>
    <x v="2"/>
    <x v="7"/>
    <d v="2014-09-15T08:51:10"/>
    <d v="2014-10-03T19:00:00"/>
    <x v="3"/>
    <x v="8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x v="468"/>
    <x v="2"/>
    <x v="7"/>
    <d v="2015-11-19T11:48:25"/>
    <d v="2016-01-06T09:47:00"/>
    <x v="2"/>
    <x v="4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x v="120"/>
    <x v="2"/>
    <x v="7"/>
    <d v="2016-05-25T09:27:49"/>
    <d v="2016-06-22T07:27:49"/>
    <x v="2"/>
    <x v="5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x v="121"/>
    <x v="2"/>
    <x v="7"/>
    <d v="2015-02-24T16:02:36"/>
    <d v="2015-03-29T13:39:00"/>
    <x v="0"/>
    <x v="2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x v="31"/>
    <x v="2"/>
    <x v="7"/>
    <d v="2016-09-02T11:10:31"/>
    <d v="2016-10-15T09:10:31"/>
    <x v="2"/>
    <x v="8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x v="2"/>
    <x v="2"/>
    <x v="7"/>
    <d v="2016-07-26T06:34:36"/>
    <d v="2016-08-23T04:34:36"/>
    <x v="2"/>
    <x v="3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x v="1237"/>
    <x v="2"/>
    <x v="7"/>
    <d v="2015-12-22T14:22:18"/>
    <d v="2016-02-18T12:22:18"/>
    <x v="2"/>
    <x v="11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x v="121"/>
    <x v="2"/>
    <x v="7"/>
    <d v="2015-07-13T10:37:08"/>
    <d v="2015-08-09T08:37:08"/>
    <x v="0"/>
    <x v="3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x v="121"/>
    <x v="2"/>
    <x v="7"/>
    <d v="2016-12-04T12:12:50"/>
    <d v="2017-01-01T10:12:50"/>
    <x v="1"/>
    <x v="11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x v="1777"/>
    <x v="2"/>
    <x v="7"/>
    <d v="2015-03-30T18:25:39"/>
    <d v="2015-04-27T16:25:39"/>
    <x v="0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x v="121"/>
    <x v="2"/>
    <x v="7"/>
    <d v="2015-04-07T07:12:32"/>
    <d v="2015-06-04T05:12:32"/>
    <x v="0"/>
    <x v="6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x v="121"/>
    <x v="2"/>
    <x v="7"/>
    <d v="2015-04-09T08:13:42"/>
    <d v="2015-04-19T06:13:42"/>
    <x v="0"/>
    <x v="6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x v="384"/>
    <x v="2"/>
    <x v="7"/>
    <d v="2014-11-11T09:21:00"/>
    <d v="2015-01-08T07:21:00"/>
    <x v="0"/>
    <x v="4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x v="446"/>
    <x v="2"/>
    <x v="7"/>
    <d v="2015-04-02T14:02:16"/>
    <d v="2015-04-30T12:02:16"/>
    <x v="0"/>
    <x v="6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x v="121"/>
    <x v="2"/>
    <x v="7"/>
    <d v="2015-05-06T10:48:24"/>
    <d v="2015-06-03T08:48:24"/>
    <x v="0"/>
    <x v="5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x v="121"/>
    <x v="2"/>
    <x v="7"/>
    <d v="2015-09-17T06:52:58"/>
    <d v="2015-10-15T04:52:58"/>
    <x v="0"/>
    <x v="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x v="121"/>
    <x v="2"/>
    <x v="7"/>
    <d v="2014-12-05T14:20:36"/>
    <d v="2015-01-28T14:39:00"/>
    <x v="0"/>
    <x v="11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x v="1778"/>
    <x v="2"/>
    <x v="7"/>
    <d v="2015-06-04T07:35:24"/>
    <d v="2015-08-01T05:35:24"/>
    <x v="0"/>
    <x v="0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x v="453"/>
    <x v="2"/>
    <x v="7"/>
    <d v="2016-01-08T08:58:00"/>
    <d v="2016-02-05T06:58:00"/>
    <x v="2"/>
    <x v="1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x v="121"/>
    <x v="2"/>
    <x v="7"/>
    <d v="2016-04-06T12:36:48"/>
    <d v="2016-04-28T12:00:00"/>
    <x v="2"/>
    <x v="6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x v="88"/>
    <x v="2"/>
    <x v="7"/>
    <d v="2014-11-11T08:31:10"/>
    <d v="2014-12-09T06:31:10"/>
    <x v="3"/>
    <x v="4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x v="121"/>
    <x v="2"/>
    <x v="7"/>
    <d v="2015-11-13T16:16:40"/>
    <d v="2015-12-26T14:16:40"/>
    <x v="0"/>
    <x v="4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x v="121"/>
    <x v="2"/>
    <x v="7"/>
    <d v="2015-09-01T14:25:56"/>
    <d v="2015-10-24T12:25:56"/>
    <x v="0"/>
    <x v="8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x v="121"/>
    <x v="2"/>
    <x v="7"/>
    <d v="2015-12-08T09:40:25"/>
    <d v="2016-01-15T13:00:00"/>
    <x v="2"/>
    <x v="11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x v="1779"/>
    <x v="2"/>
    <x v="7"/>
    <d v="2015-09-21T04:45:33"/>
    <d v="2015-10-19T02:45:33"/>
    <x v="0"/>
    <x v="8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x v="1780"/>
    <x v="2"/>
    <x v="7"/>
    <d v="2016-02-25T15:16:56"/>
    <d v="2016-04-23T12:16:56"/>
    <x v="2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x v="73"/>
    <x v="2"/>
    <x v="7"/>
    <d v="2015-02-28T09:19:25"/>
    <d v="2015-04-12T06:19:25"/>
    <x v="0"/>
    <x v="2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x v="121"/>
    <x v="2"/>
    <x v="7"/>
    <d v="2016-01-11T11:30:11"/>
    <d v="2016-02-08T09:30:11"/>
    <x v="2"/>
    <x v="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x v="442"/>
    <x v="2"/>
    <x v="7"/>
    <d v="2014-11-17T20:32:21"/>
    <d v="2014-12-15T18:32:21"/>
    <x v="3"/>
    <x v="4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x v="121"/>
    <x v="2"/>
    <x v="7"/>
    <d v="2015-05-26T10:39:56"/>
    <d v="2015-06-23T08:39:56"/>
    <x v="0"/>
    <x v="5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x v="180"/>
    <x v="2"/>
    <x v="7"/>
    <d v="2015-03-24T17:39:31"/>
    <d v="2015-04-21T15:39:31"/>
    <x v="0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x v="73"/>
    <x v="2"/>
    <x v="7"/>
    <d v="2015-07-30T07:53:44"/>
    <d v="2015-08-27T05:53:44"/>
    <x v="0"/>
    <x v="3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x v="119"/>
    <x v="2"/>
    <x v="7"/>
    <d v="2015-01-13T12:14:20"/>
    <d v="2015-02-10T10:14:20"/>
    <x v="0"/>
    <x v="1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x v="121"/>
    <x v="2"/>
    <x v="7"/>
    <d v="2016-08-10T12:03:57"/>
    <d v="2016-09-07T10:03:57"/>
    <x v="2"/>
    <x v="10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x v="1781"/>
    <x v="2"/>
    <x v="7"/>
    <d v="2015-11-10T14:12:46"/>
    <d v="2015-12-08T12:12:46"/>
    <x v="0"/>
    <x v="4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x v="121"/>
    <x v="2"/>
    <x v="7"/>
    <d v="2016-10-26T12:53:03"/>
    <d v="2016-11-23T11:53:03"/>
    <x v="2"/>
    <x v="9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x v="121"/>
    <x v="2"/>
    <x v="7"/>
    <d v="2015-07-27T16:18:50"/>
    <d v="2015-08-23T14:18:50"/>
    <x v="0"/>
    <x v="3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x v="121"/>
    <x v="2"/>
    <x v="7"/>
    <d v="2015-08-20T16:23:36"/>
    <d v="2015-10-02T14:23:36"/>
    <x v="0"/>
    <x v="10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x v="1782"/>
    <x v="2"/>
    <x v="7"/>
    <d v="2015-09-01T11:02:22"/>
    <d v="2015-09-29T09:02:22"/>
    <x v="0"/>
    <x v="8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x v="1783"/>
    <x v="2"/>
    <x v="7"/>
    <d v="2015-03-11T14:27:28"/>
    <d v="2015-04-08T12:27:28"/>
    <x v="0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x v="839"/>
    <x v="2"/>
    <x v="7"/>
    <d v="2015-07-09T20:30:03"/>
    <d v="2015-08-01T18:30:03"/>
    <x v="0"/>
    <x v="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x v="1784"/>
    <x v="2"/>
    <x v="7"/>
    <d v="2015-01-22T17:21:47"/>
    <d v="2015-02-19T15:21:47"/>
    <x v="0"/>
    <x v="1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x v="120"/>
    <x v="2"/>
    <x v="7"/>
    <d v="2014-10-14T17:37:23"/>
    <d v="2014-11-11T16:37:23"/>
    <x v="3"/>
    <x v="9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x v="1785"/>
    <x v="2"/>
    <x v="7"/>
    <d v="2015-07-06T08:50:32"/>
    <d v="2015-08-03T06:50:32"/>
    <x v="0"/>
    <x v="3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x v="121"/>
    <x v="2"/>
    <x v="7"/>
    <d v="2014-11-11T12:07:04"/>
    <d v="2015-01-08T10:07:04"/>
    <x v="0"/>
    <x v="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x v="1786"/>
    <x v="2"/>
    <x v="7"/>
    <d v="2016-06-07T07:02:20"/>
    <d v="2016-07-20T05:02:20"/>
    <x v="2"/>
    <x v="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x v="1787"/>
    <x v="2"/>
    <x v="7"/>
    <d v="2014-12-16T12:29:19"/>
    <d v="2015-01-13T09:29:00"/>
    <x v="0"/>
    <x v="11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x v="180"/>
    <x v="2"/>
    <x v="7"/>
    <d v="2015-06-24T07:40:52"/>
    <d v="2015-07-23T11:59:00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x v="121"/>
    <x v="2"/>
    <x v="7"/>
    <d v="2014-11-24T22:17:44"/>
    <d v="2015-01-01T20:17:44"/>
    <x v="0"/>
    <x v="4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x v="384"/>
    <x v="2"/>
    <x v="7"/>
    <d v="2015-03-01T11:04:04"/>
    <d v="2015-03-29T08:04:04"/>
    <x v="0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x v="121"/>
    <x v="2"/>
    <x v="7"/>
    <d v="2015-09-28T18:53:43"/>
    <d v="2015-10-26T16:53:43"/>
    <x v="0"/>
    <x v="8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x v="73"/>
    <x v="2"/>
    <x v="7"/>
    <d v="2015-07-09T07:33:37"/>
    <d v="2015-08-06T05:33:37"/>
    <x v="0"/>
    <x v="3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x v="1788"/>
    <x v="2"/>
    <x v="7"/>
    <d v="2015-01-27T00:41:33"/>
    <d v="2015-02-23T22:41:33"/>
    <x v="0"/>
    <x v="1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x v="121"/>
    <x v="2"/>
    <x v="7"/>
    <d v="2016-12-12T18:54:47"/>
    <d v="2017-01-07T22:57:00"/>
    <x v="1"/>
    <x v="11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x v="119"/>
    <x v="2"/>
    <x v="7"/>
    <d v="2015-09-15T12:22:38"/>
    <d v="2015-10-13T10:22:38"/>
    <x v="0"/>
    <x v="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x v="121"/>
    <x v="2"/>
    <x v="7"/>
    <d v="2014-12-03T13:14:16"/>
    <d v="2014-12-31T11:14:16"/>
    <x v="3"/>
    <x v="11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x v="121"/>
    <x v="2"/>
    <x v="7"/>
    <d v="2015-06-02T13:59:44"/>
    <d v="2015-06-30T11:59:44"/>
    <x v="0"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x v="121"/>
    <x v="2"/>
    <x v="7"/>
    <d v="2014-11-13T12:28:26"/>
    <d v="2014-12-16T10:28:26"/>
    <x v="3"/>
    <x v="4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x v="121"/>
    <x v="2"/>
    <x v="7"/>
    <d v="2016-03-14T22:26:04"/>
    <d v="2016-04-11T20:26:04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x v="1789"/>
    <x v="7"/>
    <x v="19"/>
    <d v="2016-01-05T11:44:56"/>
    <d v="2016-03-03T09:44:56"/>
    <x v="2"/>
    <x v="1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x v="368"/>
    <x v="7"/>
    <x v="19"/>
    <d v="2015-04-13T08:18:51"/>
    <d v="2015-05-11T06:18:51"/>
    <x v="0"/>
    <x v="6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x v="1790"/>
    <x v="7"/>
    <x v="19"/>
    <d v="2016-01-30T13:10:58"/>
    <d v="2016-03-28T10:10:58"/>
    <x v="2"/>
    <x v="1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x v="121"/>
    <x v="7"/>
    <x v="19"/>
    <d v="2015-12-03T16:56:47"/>
    <d v="2015-12-31T14:56:47"/>
    <x v="0"/>
    <x v="11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x v="1791"/>
    <x v="7"/>
    <x v="19"/>
    <d v="2016-08-13T06:02:55"/>
    <d v="2016-09-01T04:02:55"/>
    <x v="2"/>
    <x v="10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x v="1792"/>
    <x v="7"/>
    <x v="19"/>
    <d v="2014-12-09T18:39:50"/>
    <d v="2015-01-16T16:39:50"/>
    <x v="0"/>
    <x v="11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x v="1793"/>
    <x v="7"/>
    <x v="19"/>
    <d v="2015-03-19T05:48:48"/>
    <d v="2015-04-08T20:00:00"/>
    <x v="0"/>
    <x v="7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x v="2"/>
    <x v="7"/>
    <x v="19"/>
    <d v="2014-10-06T19:22:37"/>
    <d v="2014-11-03T18:22:37"/>
    <x v="3"/>
    <x v="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x v="474"/>
    <x v="7"/>
    <x v="19"/>
    <d v="2015-07-19T13:01:15"/>
    <d v="2015-08-16T11:01:15"/>
    <x v="0"/>
    <x v="3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x v="121"/>
    <x v="7"/>
    <x v="19"/>
    <d v="2015-08-08T01:47:55"/>
    <d v="2015-09-04T23:47:55"/>
    <x v="0"/>
    <x v="10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x v="690"/>
    <x v="7"/>
    <x v="19"/>
    <d v="2015-07-26T09:34:42"/>
    <d v="2015-08-23T07:34:42"/>
    <x v="0"/>
    <x v="3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x v="121"/>
    <x v="7"/>
    <x v="19"/>
    <d v="2016-10-12T09:41:13"/>
    <d v="2016-11-24T08:41:13"/>
    <x v="2"/>
    <x v="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x v="1585"/>
    <x v="7"/>
    <x v="19"/>
    <d v="2014-04-30T18:38:02"/>
    <d v="2014-05-29T13:30:00"/>
    <x v="3"/>
    <x v="6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x v="1794"/>
    <x v="7"/>
    <x v="19"/>
    <d v="2015-07-13T08:41:00"/>
    <d v="2015-08-19T17:59:00"/>
    <x v="0"/>
    <x v="3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x v="1795"/>
    <x v="7"/>
    <x v="19"/>
    <d v="2016-06-15T12:42:26"/>
    <d v="2016-07-13T10:42:26"/>
    <x v="2"/>
    <x v="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x v="144"/>
    <x v="7"/>
    <x v="19"/>
    <d v="2015-01-15T09:42:23"/>
    <d v="2015-03-12T05:00:00"/>
    <x v="0"/>
    <x v="1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x v="121"/>
    <x v="7"/>
    <x v="19"/>
    <d v="2014-07-11T13:13:07"/>
    <d v="2014-08-08T11:13:07"/>
    <x v="3"/>
    <x v="3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x v="120"/>
    <x v="7"/>
    <x v="19"/>
    <d v="2015-01-23T12:34:04"/>
    <d v="2015-03-22T09:34:04"/>
    <x v="0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x v="121"/>
    <x v="7"/>
    <x v="19"/>
    <d v="2014-12-20T09:43:09"/>
    <d v="2015-02-16T07:43:09"/>
    <x v="0"/>
    <x v="11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x v="1796"/>
    <x v="7"/>
    <x v="19"/>
    <d v="2014-09-10T16:41:35"/>
    <d v="2014-11-07T15:41:35"/>
    <x v="3"/>
    <x v="8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x v="120"/>
    <x v="7"/>
    <x v="19"/>
    <d v="2015-01-22T08:29:56"/>
    <d v="2015-02-19T06:29:56"/>
    <x v="0"/>
    <x v="1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x v="120"/>
    <x v="7"/>
    <x v="19"/>
    <d v="2015-02-09T09:23:56"/>
    <d v="2015-03-09T06:23:56"/>
    <x v="0"/>
    <x v="2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x v="1797"/>
    <x v="7"/>
    <x v="19"/>
    <d v="2014-12-01T08:54:50"/>
    <d v="2014-12-29T06:54:50"/>
    <x v="3"/>
    <x v="11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x v="1798"/>
    <x v="7"/>
    <x v="19"/>
    <d v="2014-09-27T13:25:08"/>
    <d v="2014-10-25T11:25:08"/>
    <x v="3"/>
    <x v="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x v="120"/>
    <x v="7"/>
    <x v="19"/>
    <d v="2016-05-12T13:55:49"/>
    <d v="2016-05-25T12:04:00"/>
    <x v="2"/>
    <x v="5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x v="121"/>
    <x v="7"/>
    <x v="19"/>
    <d v="2015-06-08T20:04:52"/>
    <d v="2015-08-05T18:04:52"/>
    <x v="0"/>
    <x v="0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x v="120"/>
    <x v="7"/>
    <x v="19"/>
    <d v="2016-02-11T23:38:53"/>
    <d v="2016-03-20T20:38:53"/>
    <x v="2"/>
    <x v="2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x v="120"/>
    <x v="7"/>
    <x v="19"/>
    <d v="2015-02-10T10:49:11"/>
    <d v="2015-03-10T07:49:11"/>
    <x v="0"/>
    <x v="2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x v="1799"/>
    <x v="7"/>
    <x v="19"/>
    <d v="2016-12-30T13:06:06"/>
    <d v="2017-02-03T06:44:00"/>
    <x v="1"/>
    <x v="11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x v="689"/>
    <x v="7"/>
    <x v="19"/>
    <d v="2016-01-12T19:08:24"/>
    <d v="2016-02-09T17:08:24"/>
    <x v="2"/>
    <x v="1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x v="120"/>
    <x v="7"/>
    <x v="19"/>
    <d v="2016-04-28T18:23:33"/>
    <d v="2016-06-25T16:23:33"/>
    <x v="2"/>
    <x v="6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x v="120"/>
    <x v="7"/>
    <x v="19"/>
    <d v="2015-02-05T21:14:57"/>
    <d v="2015-03-05T19:14:57"/>
    <x v="0"/>
    <x v="2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x v="121"/>
    <x v="7"/>
    <x v="19"/>
    <d v="2016-01-28T13:35:43"/>
    <d v="2016-02-25T11:35:43"/>
    <x v="2"/>
    <x v="1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x v="31"/>
    <x v="7"/>
    <x v="19"/>
    <d v="2015-06-24T20:27:54"/>
    <d v="2015-08-01T18:27:54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x v="1800"/>
    <x v="7"/>
    <x v="19"/>
    <d v="2015-09-04T22:39:46"/>
    <d v="2015-10-02T20:39:46"/>
    <x v="0"/>
    <x v="8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x v="381"/>
    <x v="7"/>
    <x v="19"/>
    <d v="2015-11-30T06:46:10"/>
    <d v="2016-01-27T04:46:10"/>
    <x v="2"/>
    <x v="4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x v="121"/>
    <x v="7"/>
    <x v="19"/>
    <d v="2015-01-27T15:09:48"/>
    <d v="2015-03-15T08:00:00"/>
    <x v="0"/>
    <x v="1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x v="73"/>
    <x v="7"/>
    <x v="19"/>
    <d v="2015-10-08T13:57:42"/>
    <d v="2015-12-05T12:57:42"/>
    <x v="0"/>
    <x v="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x v="121"/>
    <x v="7"/>
    <x v="19"/>
    <d v="2015-09-18T11:38:49"/>
    <d v="2015-10-16T09:38:49"/>
    <x v="0"/>
    <x v="8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x v="144"/>
    <x v="7"/>
    <x v="19"/>
    <d v="2016-01-14T13:35:13"/>
    <d v="2016-02-11T11:35:13"/>
    <x v="2"/>
    <x v="1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x v="1801"/>
    <x v="7"/>
    <x v="33"/>
    <d v="2015-07-01T19:00:54"/>
    <d v="2015-07-20T18:59:00"/>
    <x v="0"/>
    <x v="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x v="1802"/>
    <x v="7"/>
    <x v="33"/>
    <d v="2015-02-17T08:00:28"/>
    <d v="2015-03-17T05:00:28"/>
    <x v="0"/>
    <x v="2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x v="1803"/>
    <x v="7"/>
    <x v="33"/>
    <d v="2014-07-16T07:00:22"/>
    <d v="2014-08-13T05:00:22"/>
    <x v="3"/>
    <x v="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x v="1804"/>
    <x v="7"/>
    <x v="33"/>
    <d v="2016-04-25T10:06:31"/>
    <d v="2016-05-23T08:06:31"/>
    <x v="2"/>
    <x v="6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x v="1805"/>
    <x v="7"/>
    <x v="33"/>
    <d v="2015-08-26T20:33:41"/>
    <d v="2015-09-23T18:33:41"/>
    <x v="0"/>
    <x v="1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x v="1806"/>
    <x v="7"/>
    <x v="33"/>
    <d v="2016-10-27T06:27:51"/>
    <d v="2016-11-24T05:27:51"/>
    <x v="2"/>
    <x v="9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x v="1807"/>
    <x v="7"/>
    <x v="33"/>
    <d v="2016-10-11T03:16:33"/>
    <d v="2016-11-09T18:00:00"/>
    <x v="2"/>
    <x v="9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x v="1808"/>
    <x v="7"/>
    <x v="33"/>
    <d v="2016-08-24T23:35:13"/>
    <d v="2016-08-28T19:36:00"/>
    <x v="2"/>
    <x v="1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x v="472"/>
    <x v="7"/>
    <x v="33"/>
    <d v="2014-10-30T19:25:15"/>
    <d v="2014-11-27T18:25:15"/>
    <x v="3"/>
    <x v="9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x v="1809"/>
    <x v="7"/>
    <x v="33"/>
    <d v="2014-09-19T17:44:16"/>
    <d v="2014-10-25T17:11:00"/>
    <x v="3"/>
    <x v="8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x v="1810"/>
    <x v="7"/>
    <x v="33"/>
    <d v="2017-02-13T13:48:10"/>
    <d v="2017-03-03T11:48:10"/>
    <x v="1"/>
    <x v="2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x v="1811"/>
    <x v="7"/>
    <x v="33"/>
    <d v="2015-11-30T12:15:00"/>
    <d v="2015-12-27T13:00:00"/>
    <x v="0"/>
    <x v="4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x v="1812"/>
    <x v="7"/>
    <x v="33"/>
    <d v="2017-01-03T08:36:49"/>
    <d v="2017-01-31T06:36:49"/>
    <x v="1"/>
    <x v="1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x v="1813"/>
    <x v="7"/>
    <x v="33"/>
    <d v="2017-02-03T20:50:08"/>
    <d v="2017-03-08T18:50:08"/>
    <x v="1"/>
    <x v="2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x v="1814"/>
    <x v="7"/>
    <x v="33"/>
    <d v="2016-03-23T10:45:50"/>
    <d v="2016-04-18T08:45:50"/>
    <x v="2"/>
    <x v="7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x v="1815"/>
    <x v="7"/>
    <x v="33"/>
    <d v="2017-01-26T15:03:59"/>
    <d v="2017-02-23T13:03:59"/>
    <x v="1"/>
    <x v="1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x v="1816"/>
    <x v="7"/>
    <x v="33"/>
    <d v="2016-02-23T06:27:36"/>
    <d v="2016-03-22T03:27:36"/>
    <x v="2"/>
    <x v="2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x v="1817"/>
    <x v="7"/>
    <x v="33"/>
    <d v="2016-05-05T12:55:18"/>
    <d v="2016-06-07T09:00:00"/>
    <x v="2"/>
    <x v="5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x v="1818"/>
    <x v="7"/>
    <x v="33"/>
    <d v="2016-02-07T07:18:05"/>
    <d v="2016-03-21T04:18:05"/>
    <x v="2"/>
    <x v="2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x v="1819"/>
    <x v="7"/>
    <x v="33"/>
    <d v="2016-11-29T20:29:27"/>
    <d v="2016-12-31T18:17:00"/>
    <x v="2"/>
    <x v="4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x v="1820"/>
    <x v="4"/>
    <x v="14"/>
    <d v="2011-08-28T16:18:17"/>
    <d v="2011-09-28T17:00:00"/>
    <x v="6"/>
    <x v="1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x v="1821"/>
    <x v="4"/>
    <x v="14"/>
    <d v="2012-06-28T20:28:16"/>
    <d v="2012-07-16T18:28:16"/>
    <x v="5"/>
    <x v="0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x v="1144"/>
    <x v="4"/>
    <x v="14"/>
    <d v="2013-03-07T18:40:25"/>
    <d v="2013-04-14T09:00:00"/>
    <x v="4"/>
    <x v="7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x v="1822"/>
    <x v="4"/>
    <x v="14"/>
    <d v="2015-09-01T13:36:37"/>
    <d v="2015-09-28T09:29:00"/>
    <x v="0"/>
    <x v="8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x v="1823"/>
    <x v="4"/>
    <x v="14"/>
    <d v="2012-08-24T09:15:48"/>
    <d v="2012-09-21T07:15:48"/>
    <x v="5"/>
    <x v="1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x v="1824"/>
    <x v="4"/>
    <x v="14"/>
    <d v="2013-04-08T18:27:33"/>
    <d v="2013-05-06T16:27:33"/>
    <x v="4"/>
    <x v="6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x v="1825"/>
    <x v="4"/>
    <x v="14"/>
    <d v="2012-04-26T12:58:51"/>
    <d v="2012-05-08T07:00:00"/>
    <x v="5"/>
    <x v="6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x v="1826"/>
    <x v="4"/>
    <x v="14"/>
    <d v="2012-09-21T19:42:01"/>
    <d v="2012-10-25T19:00:00"/>
    <x v="5"/>
    <x v="8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x v="1827"/>
    <x v="4"/>
    <x v="14"/>
    <d v="2011-01-14T02:18:49"/>
    <d v="2011-02-06T00:18:49"/>
    <x v="6"/>
    <x v="1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x v="1828"/>
    <x v="4"/>
    <x v="14"/>
    <d v="2012-04-23T17:47:35"/>
    <d v="2012-05-21T15:47:35"/>
    <x v="5"/>
    <x v="6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x v="1829"/>
    <x v="4"/>
    <x v="14"/>
    <d v="2011-12-16T15:49:52"/>
    <d v="2012-01-23T13:49:52"/>
    <x v="5"/>
    <x v="11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x v="1830"/>
    <x v="4"/>
    <x v="14"/>
    <d v="2010-06-24T18:46:20"/>
    <d v="2010-09-01T15:03:00"/>
    <x v="7"/>
    <x v="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x v="1831"/>
    <x v="4"/>
    <x v="14"/>
    <d v="2012-10-11T09:57:49"/>
    <d v="2012-11-08T08:57:49"/>
    <x v="5"/>
    <x v="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x v="1832"/>
    <x v="4"/>
    <x v="14"/>
    <d v="2010-08-26T16:16:16"/>
    <d v="2010-10-08T14:16:16"/>
    <x v="7"/>
    <x v="10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x v="1833"/>
    <x v="4"/>
    <x v="14"/>
    <d v="2010-05-11T22:54:15"/>
    <d v="2010-07-08T12:00:00"/>
    <x v="7"/>
    <x v="5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x v="1834"/>
    <x v="4"/>
    <x v="14"/>
    <d v="2014-09-30T23:52:50"/>
    <d v="2014-10-31T22:52:50"/>
    <x v="3"/>
    <x v="8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x v="1835"/>
    <x v="4"/>
    <x v="14"/>
    <d v="2012-06-28T08:35:45"/>
    <d v="2012-08-10T06:35:45"/>
    <x v="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x v="1836"/>
    <x v="4"/>
    <x v="14"/>
    <d v="2012-12-14T14:48:33"/>
    <d v="2013-01-11T12:48:33"/>
    <x v="4"/>
    <x v="11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x v="1837"/>
    <x v="4"/>
    <x v="14"/>
    <d v="2012-07-17T09:26:34"/>
    <d v="2012-07-25T16:00:00"/>
    <x v="5"/>
    <x v="3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x v="409"/>
    <x v="4"/>
    <x v="14"/>
    <d v="2015-08-11T14:28:04"/>
    <d v="2015-10-08T12:28:04"/>
    <x v="0"/>
    <x v="1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x v="1838"/>
    <x v="4"/>
    <x v="14"/>
    <d v="2012-03-31T07:30:08"/>
    <d v="2012-04-28T05:30:08"/>
    <x v="5"/>
    <x v="7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x v="1726"/>
    <x v="4"/>
    <x v="14"/>
    <d v="2011-06-17T10:46:23"/>
    <d v="2011-07-30T08:46:23"/>
    <x v="6"/>
    <x v="0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x v="1839"/>
    <x v="4"/>
    <x v="14"/>
    <d v="2012-03-02T10:00:03"/>
    <d v="2012-04-29T07:00:03"/>
    <x v="5"/>
    <x v="7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x v="1840"/>
    <x v="4"/>
    <x v="14"/>
    <d v="2011-08-16T14:00:03"/>
    <d v="2011-09-13T12:00:03"/>
    <x v="6"/>
    <x v="1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x v="1841"/>
    <x v="4"/>
    <x v="14"/>
    <d v="2011-09-07T15:57:59"/>
    <d v="2011-10-10T13:57:59"/>
    <x v="6"/>
    <x v="8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x v="1842"/>
    <x v="4"/>
    <x v="14"/>
    <d v="2012-03-23T08:59:36"/>
    <d v="2012-04-20T06:59:36"/>
    <x v="5"/>
    <x v="7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x v="1843"/>
    <x v="4"/>
    <x v="14"/>
    <d v="2012-04-26T17:59:57"/>
    <d v="2012-05-24T15:59:57"/>
    <x v="5"/>
    <x v="6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x v="1844"/>
    <x v="4"/>
    <x v="14"/>
    <d v="2011-10-17T07:11:48"/>
    <d v="2011-11-14T06:11:48"/>
    <x v="6"/>
    <x v="9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x v="1845"/>
    <x v="4"/>
    <x v="14"/>
    <d v="2013-04-09T08:33:59"/>
    <d v="2013-05-07T06:33:59"/>
    <x v="4"/>
    <x v="6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x v="1846"/>
    <x v="4"/>
    <x v="14"/>
    <d v="2012-04-23T21:27:56"/>
    <d v="2012-06-20T19:27:56"/>
    <x v="5"/>
    <x v="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x v="1847"/>
    <x v="4"/>
    <x v="14"/>
    <d v="2010-12-30T12:08:34"/>
    <d v="2011-01-13T15:51:00"/>
    <x v="6"/>
    <x v="11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x v="1848"/>
    <x v="4"/>
    <x v="14"/>
    <d v="2012-04-25T15:39:48"/>
    <d v="2012-06-13T23:59:00"/>
    <x v="5"/>
    <x v="6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x v="1849"/>
    <x v="4"/>
    <x v="14"/>
    <d v="2013-03-14T20:02:20"/>
    <d v="2013-04-26T18:02:20"/>
    <x v="4"/>
    <x v="7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x v="1850"/>
    <x v="4"/>
    <x v="14"/>
    <d v="2012-04-23T07:29:04"/>
    <d v="2012-05-21T05:29:04"/>
    <x v="5"/>
    <x v="6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x v="1851"/>
    <x v="4"/>
    <x v="14"/>
    <d v="2012-05-07T14:42:55"/>
    <d v="2012-06-04T12:42:55"/>
    <x v="5"/>
    <x v="5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x v="1852"/>
    <x v="4"/>
    <x v="14"/>
    <d v="2013-02-22T15:54:52"/>
    <d v="2013-03-27T12:54:52"/>
    <x v="4"/>
    <x v="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x v="1853"/>
    <x v="4"/>
    <x v="14"/>
    <d v="2011-07-06T13:05:38"/>
    <d v="2011-08-03T11:05:38"/>
    <x v="6"/>
    <x v="3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x v="1854"/>
    <x v="4"/>
    <x v="14"/>
    <d v="2015-01-13T15:13:07"/>
    <d v="2015-01-25T13:13:07"/>
    <x v="0"/>
    <x v="1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x v="1855"/>
    <x v="4"/>
    <x v="14"/>
    <d v="2012-11-13T07:33:57"/>
    <d v="2012-12-29T08:00:00"/>
    <x v="5"/>
    <x v="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x v="1856"/>
    <x v="4"/>
    <x v="14"/>
    <d v="2012-05-24T10:32:55"/>
    <d v="2012-06-21T08:32:55"/>
    <x v="5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x v="1857"/>
    <x v="7"/>
    <x v="34"/>
    <d v="2015-08-28T10:38:24"/>
    <d v="2015-09-25T08:38:24"/>
    <x v="0"/>
    <x v="10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x v="1858"/>
    <x v="7"/>
    <x v="34"/>
    <d v="2014-08-07T11:48:38"/>
    <d v="2014-09-19T09:48:38"/>
    <x v="3"/>
    <x v="10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x v="121"/>
    <x v="7"/>
    <x v="34"/>
    <d v="2016-05-08T13:35:08"/>
    <d v="2016-06-05T11:06:00"/>
    <x v="2"/>
    <x v="5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x v="121"/>
    <x v="7"/>
    <x v="34"/>
    <d v="2014-10-15T16:22:14"/>
    <d v="2014-11-12T15:22:14"/>
    <x v="3"/>
    <x v="9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x v="121"/>
    <x v="7"/>
    <x v="34"/>
    <d v="2015-02-11T17:20:16"/>
    <d v="2015-03-11T14:20:16"/>
    <x v="0"/>
    <x v="2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x v="2"/>
    <x v="7"/>
    <x v="34"/>
    <d v="2015-09-10T23:07:49"/>
    <d v="2015-10-01T11:00:00"/>
    <x v="0"/>
    <x v="8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x v="121"/>
    <x v="7"/>
    <x v="34"/>
    <d v="2015-04-10T17:45:04"/>
    <d v="2015-05-08T15:45:04"/>
    <x v="0"/>
    <x v="6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x v="121"/>
    <x v="7"/>
    <x v="34"/>
    <d v="2014-07-15T14:50:34"/>
    <d v="2014-08-12T12:50:34"/>
    <x v="3"/>
    <x v="3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x v="680"/>
    <x v="7"/>
    <x v="34"/>
    <d v="2015-02-23T11:25:49"/>
    <d v="2015-04-18T08:25:49"/>
    <x v="0"/>
    <x v="2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x v="839"/>
    <x v="7"/>
    <x v="34"/>
    <d v="2015-03-15T15:56:12"/>
    <d v="2015-05-12T13:56:12"/>
    <x v="0"/>
    <x v="7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x v="121"/>
    <x v="7"/>
    <x v="34"/>
    <d v="2016-01-02T02:43:33"/>
    <d v="2016-01-30T00:43:33"/>
    <x v="2"/>
    <x v="1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x v="121"/>
    <x v="7"/>
    <x v="34"/>
    <d v="2014-11-28T13:02:41"/>
    <d v="2014-12-11T11:02:41"/>
    <x v="3"/>
    <x v="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x v="121"/>
    <x v="7"/>
    <x v="34"/>
    <d v="2016-12-27T16:09:49"/>
    <d v="2017-02-23T14:09:49"/>
    <x v="1"/>
    <x v="11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x v="1859"/>
    <x v="7"/>
    <x v="34"/>
    <d v="2014-08-03T01:21:17"/>
    <d v="2014-08-17T23:21:17"/>
    <x v="3"/>
    <x v="10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x v="1860"/>
    <x v="7"/>
    <x v="34"/>
    <d v="2015-01-23T12:09:13"/>
    <d v="2015-02-20T10:09:13"/>
    <x v="0"/>
    <x v="1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x v="121"/>
    <x v="7"/>
    <x v="34"/>
    <d v="2014-10-30T07:40:52"/>
    <d v="2014-11-27T06:40:52"/>
    <x v="3"/>
    <x v="9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x v="1861"/>
    <x v="7"/>
    <x v="34"/>
    <d v="2015-02-17T11:15:30"/>
    <d v="2015-03-17T08:15:30"/>
    <x v="0"/>
    <x v="2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x v="121"/>
    <x v="7"/>
    <x v="34"/>
    <d v="2014-10-14T08:20:28"/>
    <d v="2014-11-11T07:20:28"/>
    <x v="3"/>
    <x v="9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x v="1862"/>
    <x v="7"/>
    <x v="34"/>
    <d v="2014-06-18T19:43:24"/>
    <d v="2014-07-16T17:43:24"/>
    <x v="3"/>
    <x v="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x v="121"/>
    <x v="7"/>
    <x v="34"/>
    <d v="2016-08-30T06:24:45"/>
    <d v="2016-10-13T09:21:00"/>
    <x v="2"/>
    <x v="1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x v="1863"/>
    <x v="4"/>
    <x v="35"/>
    <d v="2015-09-22T15:13:41"/>
    <d v="2015-10-11T13:13:41"/>
    <x v="0"/>
    <x v="8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x v="1864"/>
    <x v="4"/>
    <x v="35"/>
    <d v="2016-03-31T05:46:00"/>
    <d v="2016-04-20T04:52:00"/>
    <x v="2"/>
    <x v="7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x v="1865"/>
    <x v="4"/>
    <x v="35"/>
    <d v="2014-10-18T15:24:52"/>
    <d v="2014-11-15T14:24:52"/>
    <x v="3"/>
    <x v="9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x v="1866"/>
    <x v="4"/>
    <x v="35"/>
    <d v="2014-11-18T11:22:37"/>
    <d v="2014-12-18T18:30:00"/>
    <x v="3"/>
    <x v="4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x v="1867"/>
    <x v="4"/>
    <x v="35"/>
    <d v="2012-05-29T12:16:11"/>
    <d v="2012-06-26T10:16:11"/>
    <x v="5"/>
    <x v="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x v="1868"/>
    <x v="4"/>
    <x v="35"/>
    <d v="2014-11-09T18:11:14"/>
    <d v="2014-12-05T18:59:00"/>
    <x v="3"/>
    <x v="4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x v="1869"/>
    <x v="4"/>
    <x v="35"/>
    <d v="2013-09-29T10:01:31"/>
    <d v="2013-10-15T17:59:00"/>
    <x v="4"/>
    <x v="8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x v="1870"/>
    <x v="4"/>
    <x v="35"/>
    <d v="2015-08-01T12:01:43"/>
    <d v="2015-08-18T01:00:00"/>
    <x v="0"/>
    <x v="10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x v="1871"/>
    <x v="4"/>
    <x v="35"/>
    <d v="2012-02-08T17:56:15"/>
    <d v="2012-03-22T14:56:15"/>
    <x v="5"/>
    <x v="2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x v="1872"/>
    <x v="4"/>
    <x v="35"/>
    <d v="2015-03-18T12:45:05"/>
    <d v="2015-04-17T18:50:00"/>
    <x v="0"/>
    <x v="7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x v="1873"/>
    <x v="4"/>
    <x v="35"/>
    <d v="2015-07-23T08:19:14"/>
    <d v="2015-08-12T17:59:00"/>
    <x v="0"/>
    <x v="3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x v="1874"/>
    <x v="4"/>
    <x v="35"/>
    <d v="2012-07-17T12:22:46"/>
    <d v="2012-08-14T10:22:46"/>
    <x v="5"/>
    <x v="3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x v="1875"/>
    <x v="4"/>
    <x v="35"/>
    <d v="2013-01-30T10:01:51"/>
    <d v="2013-02-27T08:01:08"/>
    <x v="4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x v="1876"/>
    <x v="4"/>
    <x v="35"/>
    <d v="2009-11-10T08:48:32"/>
    <d v="2009-12-29T20:00:00"/>
    <x v="8"/>
    <x v="4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x v="1877"/>
    <x v="4"/>
    <x v="35"/>
    <d v="2014-10-31T10:59:05"/>
    <d v="2014-11-29T09:59:05"/>
    <x v="3"/>
    <x v="9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x v="1878"/>
    <x v="4"/>
    <x v="35"/>
    <d v="2013-07-08T18:32:46"/>
    <d v="2013-07-27T16:32:46"/>
    <x v="4"/>
    <x v="3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x v="101"/>
    <x v="4"/>
    <x v="35"/>
    <d v="2011-06-02T07:34:15"/>
    <d v="2011-07-30T05:34:15"/>
    <x v="6"/>
    <x v="0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x v="1879"/>
    <x v="4"/>
    <x v="35"/>
    <d v="2013-01-24T04:14:21"/>
    <d v="2013-02-21T18:59:00"/>
    <x v="4"/>
    <x v="1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x v="1880"/>
    <x v="4"/>
    <x v="35"/>
    <d v="2014-12-04T13:39:12"/>
    <d v="2015-01-31T11:39:12"/>
    <x v="0"/>
    <x v="11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x v="1881"/>
    <x v="4"/>
    <x v="35"/>
    <d v="2011-08-30T08:12:01"/>
    <d v="2011-10-27T06:12:01"/>
    <x v="6"/>
    <x v="1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x v="1882"/>
    <x v="4"/>
    <x v="35"/>
    <d v="2013-07-28T02:46:58"/>
    <d v="2013-09-24T00:46:58"/>
    <x v="4"/>
    <x v="3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x v="1883"/>
    <x v="4"/>
    <x v="35"/>
    <d v="2013-08-23T02:14:17"/>
    <d v="2013-09-28T17:59:00"/>
    <x v="4"/>
    <x v="1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x v="1884"/>
    <x v="4"/>
    <x v="35"/>
    <d v="2010-12-01T18:34:58"/>
    <d v="2010-12-30T17:00:00"/>
    <x v="7"/>
    <x v="11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x v="1885"/>
    <x v="4"/>
    <x v="35"/>
    <d v="2012-06-08T04:29:29"/>
    <d v="2012-07-06T02:29:29"/>
    <x v="5"/>
    <x v="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x v="1886"/>
    <x v="4"/>
    <x v="35"/>
    <d v="2015-01-22T19:18:58"/>
    <d v="2015-02-24T14:30:00"/>
    <x v="0"/>
    <x v="1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x v="1887"/>
    <x v="4"/>
    <x v="35"/>
    <d v="2013-09-07T12:36:19"/>
    <d v="2013-10-02T19:00:00"/>
    <x v="4"/>
    <x v="8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x v="1888"/>
    <x v="4"/>
    <x v="35"/>
    <d v="2012-03-05T10:33:23"/>
    <d v="2012-04-02T07:33:23"/>
    <x v="5"/>
    <x v="7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x v="1889"/>
    <x v="4"/>
    <x v="35"/>
    <d v="2016-09-05T07:00:37"/>
    <d v="2016-09-27T18:27:00"/>
    <x v="2"/>
    <x v="8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x v="1890"/>
    <x v="4"/>
    <x v="35"/>
    <d v="2013-04-26T10:11:10"/>
    <d v="2013-05-29T07:00:00"/>
    <x v="4"/>
    <x v="6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x v="1891"/>
    <x v="4"/>
    <x v="35"/>
    <d v="2015-08-12T07:13:26"/>
    <d v="2015-10-05T17:59:00"/>
    <x v="0"/>
    <x v="1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x v="1892"/>
    <x v="4"/>
    <x v="35"/>
    <d v="2012-02-21T22:03:05"/>
    <d v="2012-03-19T10:48:00"/>
    <x v="5"/>
    <x v="2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x v="1893"/>
    <x v="4"/>
    <x v="35"/>
    <d v="2017-02-03T11:26:21"/>
    <d v="2017-03-03T09:26:21"/>
    <x v="1"/>
    <x v="2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x v="1894"/>
    <x v="4"/>
    <x v="35"/>
    <d v="2012-07-22T20:46:47"/>
    <d v="2012-09-18T18:46:47"/>
    <x v="5"/>
    <x v="3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x v="1895"/>
    <x v="4"/>
    <x v="35"/>
    <d v="2015-04-30T17:52:43"/>
    <d v="2015-05-29T17:59:00"/>
    <x v="0"/>
    <x v="6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x v="1896"/>
    <x v="4"/>
    <x v="35"/>
    <d v="2012-04-27T07:43:13"/>
    <d v="2012-05-26T05:43:13"/>
    <x v="5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x v="1897"/>
    <x v="4"/>
    <x v="35"/>
    <d v="2012-11-09T15:47:37"/>
    <d v="2012-12-22T13:47:37"/>
    <x v="5"/>
    <x v="4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x v="1898"/>
    <x v="4"/>
    <x v="35"/>
    <d v="2014-04-15T09:53:06"/>
    <d v="2014-05-13T07:53:06"/>
    <x v="3"/>
    <x v="6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x v="1899"/>
    <x v="4"/>
    <x v="35"/>
    <d v="2015-03-30T12:38:26"/>
    <d v="2015-04-29T03:59:00"/>
    <x v="0"/>
    <x v="7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x v="1900"/>
    <x v="4"/>
    <x v="35"/>
    <d v="2011-10-13T12:58:04"/>
    <d v="2011-11-13T09:37:00"/>
    <x v="6"/>
    <x v="9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x v="1901"/>
    <x v="4"/>
    <x v="35"/>
    <d v="2015-02-04T14:49:34"/>
    <d v="2015-03-04T12:49:34"/>
    <x v="0"/>
    <x v="2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x v="121"/>
    <x v="7"/>
    <x v="19"/>
    <d v="2015-09-13T04:41:29"/>
    <d v="2015-10-11T02:41:29"/>
    <x v="0"/>
    <x v="8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x v="384"/>
    <x v="7"/>
    <x v="19"/>
    <d v="2016-08-12T04:35:39"/>
    <d v="2016-10-09T02:35:39"/>
    <x v="2"/>
    <x v="10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x v="121"/>
    <x v="7"/>
    <x v="19"/>
    <d v="2015-05-30T19:20:51"/>
    <d v="2015-07-27T17:20:51"/>
    <x v="0"/>
    <x v="5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x v="121"/>
    <x v="7"/>
    <x v="19"/>
    <d v="2014-07-01T16:58:19"/>
    <d v="2014-07-29T14:58:19"/>
    <x v="3"/>
    <x v="3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x v="101"/>
    <x v="7"/>
    <x v="19"/>
    <d v="2016-03-11T07:36:29"/>
    <d v="2016-05-07T10:50:00"/>
    <x v="2"/>
    <x v="7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x v="121"/>
    <x v="7"/>
    <x v="19"/>
    <d v="2014-07-22T15:32:28"/>
    <d v="2014-08-19T13:32:28"/>
    <x v="3"/>
    <x v="3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x v="88"/>
    <x v="7"/>
    <x v="19"/>
    <d v="2015-03-24T13:05:38"/>
    <d v="2015-04-21T11:05:38"/>
    <x v="0"/>
    <x v="7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x v="73"/>
    <x v="7"/>
    <x v="19"/>
    <d v="2016-08-02T07:59:54"/>
    <d v="2016-08-30T05:59:54"/>
    <x v="2"/>
    <x v="10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x v="1902"/>
    <x v="7"/>
    <x v="19"/>
    <d v="2015-08-17T18:31:52"/>
    <d v="2015-09-14T16:31:52"/>
    <x v="0"/>
    <x v="1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x v="1903"/>
    <x v="7"/>
    <x v="19"/>
    <d v="2017-01-09T13:40:35"/>
    <d v="2017-02-06T11:40:35"/>
    <x v="1"/>
    <x v="1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x v="372"/>
    <x v="7"/>
    <x v="19"/>
    <d v="2016-03-20T00:12:01"/>
    <d v="2016-05-16T22:12:01"/>
    <x v="2"/>
    <x v="7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x v="121"/>
    <x v="7"/>
    <x v="19"/>
    <d v="2015-03-13T18:51:57"/>
    <d v="2015-04-10T16:51:57"/>
    <x v="0"/>
    <x v="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x v="121"/>
    <x v="7"/>
    <x v="19"/>
    <d v="2014-07-09T06:12:29"/>
    <d v="2014-08-21T04:12:29"/>
    <x v="3"/>
    <x v="3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x v="121"/>
    <x v="7"/>
    <x v="19"/>
    <d v="2016-04-27T11:49:05"/>
    <d v="2016-05-16T09:49:05"/>
    <x v="2"/>
    <x v="6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x v="121"/>
    <x v="7"/>
    <x v="19"/>
    <d v="2014-12-12T18:36:34"/>
    <d v="2015-01-09T16:36:34"/>
    <x v="0"/>
    <x v="11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x v="121"/>
    <x v="7"/>
    <x v="19"/>
    <d v="2015-02-24T16:14:07"/>
    <d v="2015-04-08T13:14:07"/>
    <x v="0"/>
    <x v="2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x v="121"/>
    <x v="7"/>
    <x v="19"/>
    <d v="2014-07-10T11:41:37"/>
    <d v="2014-08-02T09:41:37"/>
    <x v="3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x v="121"/>
    <x v="7"/>
    <x v="19"/>
    <d v="2015-08-21T16:32:59"/>
    <d v="2015-10-07T07:00:00"/>
    <x v="0"/>
    <x v="1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x v="1904"/>
    <x v="7"/>
    <x v="19"/>
    <d v="2014-07-17T11:55:03"/>
    <d v="2014-09-13T09:55:03"/>
    <x v="3"/>
    <x v="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x v="157"/>
    <x v="7"/>
    <x v="19"/>
    <d v="2015-04-15T23:50:03"/>
    <d v="2015-05-13T17:00:00"/>
    <x v="0"/>
    <x v="6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x v="1905"/>
    <x v="7"/>
    <x v="19"/>
    <d v="2015-10-17T07:04:58"/>
    <d v="2015-11-14T06:04:58"/>
    <x v="0"/>
    <x v="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x v="120"/>
    <x v="7"/>
    <x v="19"/>
    <d v="2016-09-29T15:43:54"/>
    <d v="2016-10-27T13:43:54"/>
    <x v="2"/>
    <x v="8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x v="120"/>
    <x v="7"/>
    <x v="19"/>
    <d v="2015-01-15T10:28:00"/>
    <d v="2015-03-14T07:28:00"/>
    <x v="0"/>
    <x v="1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x v="121"/>
    <x v="7"/>
    <x v="19"/>
    <d v="2015-05-15T20:09:29"/>
    <d v="2015-06-12T18:09:29"/>
    <x v="0"/>
    <x v="5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x v="73"/>
    <x v="7"/>
    <x v="19"/>
    <d v="2014-06-05T15:07:12"/>
    <d v="2014-07-03T13:07:12"/>
    <x v="3"/>
    <x v="0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x v="144"/>
    <x v="7"/>
    <x v="19"/>
    <d v="2015-11-24T23:55:36"/>
    <d v="2015-12-22T21:55:36"/>
    <x v="0"/>
    <x v="4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x v="1906"/>
    <x v="7"/>
    <x v="19"/>
    <d v="2015-11-30T08:12:33"/>
    <d v="2015-12-28T06:12:33"/>
    <x v="0"/>
    <x v="4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x v="1907"/>
    <x v="7"/>
    <x v="19"/>
    <d v="2015-02-07T08:13:46"/>
    <d v="2015-03-29T03:14:00"/>
    <x v="0"/>
    <x v="2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x v="144"/>
    <x v="7"/>
    <x v="19"/>
    <d v="2016-02-22T04:52:07"/>
    <d v="2016-03-21T01:52:07"/>
    <x v="2"/>
    <x v="2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x v="121"/>
    <x v="7"/>
    <x v="19"/>
    <d v="2016-01-19T06:08:17"/>
    <d v="2016-01-24T04:08:17"/>
    <x v="2"/>
    <x v="1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x v="31"/>
    <x v="7"/>
    <x v="19"/>
    <d v="2016-01-13T13:45:24"/>
    <d v="2016-03-11T10:45:24"/>
    <x v="2"/>
    <x v="1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x v="73"/>
    <x v="7"/>
    <x v="19"/>
    <d v="2014-09-05T11:13:41"/>
    <d v="2014-10-03T09:13:41"/>
    <x v="3"/>
    <x v="8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x v="121"/>
    <x v="7"/>
    <x v="19"/>
    <d v="2015-03-26T12:17:06"/>
    <d v="2015-04-23T10:17:06"/>
    <x v="0"/>
    <x v="7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x v="120"/>
    <x v="7"/>
    <x v="19"/>
    <d v="2014-07-08T15:13:48"/>
    <d v="2014-08-05T13:13:48"/>
    <x v="3"/>
    <x v="3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x v="1908"/>
    <x v="7"/>
    <x v="19"/>
    <d v="2017-01-24T21:51:40"/>
    <d v="2017-02-21T19:51:40"/>
    <x v="1"/>
    <x v="1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x v="1909"/>
    <x v="7"/>
    <x v="19"/>
    <d v="2014-07-08T07:56:49"/>
    <d v="2014-08-05T05:56:49"/>
    <x v="3"/>
    <x v="3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x v="1910"/>
    <x v="7"/>
    <x v="19"/>
    <d v="2016-05-20T00:11:57"/>
    <d v="2016-06-16T22:11:57"/>
    <x v="2"/>
    <x v="5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x v="1911"/>
    <x v="7"/>
    <x v="19"/>
    <d v="2015-08-24T12:10:01"/>
    <d v="2015-09-21T10:10:01"/>
    <x v="0"/>
    <x v="10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x v="666"/>
    <x v="7"/>
    <x v="19"/>
    <d v="2014-06-19T10:05:47"/>
    <d v="2014-08-01T08:05:47"/>
    <x v="3"/>
    <x v="0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x v="1912"/>
    <x v="7"/>
    <x v="19"/>
    <d v="2016-01-25T13:36:40"/>
    <d v="2016-03-23T10:36:40"/>
    <x v="2"/>
    <x v="1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x v="1913"/>
    <x v="2"/>
    <x v="36"/>
    <d v="2012-08-29T13:39:09"/>
    <d v="2012-09-10T17:59:00"/>
    <x v="5"/>
    <x v="1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x v="1914"/>
    <x v="2"/>
    <x v="36"/>
    <d v="2014-10-03T09:56:08"/>
    <d v="2014-11-10T11:20:00"/>
    <x v="3"/>
    <x v="9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x v="1915"/>
    <x v="2"/>
    <x v="36"/>
    <d v="2013-12-09T13:54:14"/>
    <d v="2013-12-21T11:54:14"/>
    <x v="4"/>
    <x v="11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x v="1916"/>
    <x v="2"/>
    <x v="36"/>
    <d v="2012-03-29T17:13:43"/>
    <d v="2012-04-26T15:13:43"/>
    <x v="5"/>
    <x v="7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x v="1917"/>
    <x v="2"/>
    <x v="36"/>
    <d v="2016-05-18T04:59:50"/>
    <d v="2016-06-15T02:59:50"/>
    <x v="2"/>
    <x v="5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x v="1918"/>
    <x v="2"/>
    <x v="36"/>
    <d v="2014-03-28T09:06:22"/>
    <d v="2014-04-27T07:06:22"/>
    <x v="3"/>
    <x v="7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x v="1919"/>
    <x v="2"/>
    <x v="36"/>
    <d v="2015-06-29T12:59:32"/>
    <d v="2015-08-09T16:00:00"/>
    <x v="0"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x v="1920"/>
    <x v="2"/>
    <x v="36"/>
    <d v="2017-02-01T11:14:28"/>
    <d v="2017-03-12T14:00:00"/>
    <x v="1"/>
    <x v="2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x v="1921"/>
    <x v="2"/>
    <x v="36"/>
    <d v="2012-06-14T21:42:31"/>
    <d v="2012-07-12T19:42:31"/>
    <x v="5"/>
    <x v="0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x v="1922"/>
    <x v="2"/>
    <x v="36"/>
    <d v="2016-07-13T13:08:45"/>
    <d v="2016-08-19T20:59:00"/>
    <x v="2"/>
    <x v="3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x v="1923"/>
    <x v="2"/>
    <x v="36"/>
    <d v="2016-11-30T00:03:34"/>
    <d v="2016-12-31T12:59:00"/>
    <x v="2"/>
    <x v="4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x v="1924"/>
    <x v="2"/>
    <x v="36"/>
    <d v="2014-12-08T19:26:10"/>
    <d v="2015-01-06T17:26:10"/>
    <x v="0"/>
    <x v="11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x v="1925"/>
    <x v="2"/>
    <x v="36"/>
    <d v="2012-08-22T11:38:14"/>
    <d v="2012-09-19T09:38:14"/>
    <x v="5"/>
    <x v="1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x v="1926"/>
    <x v="2"/>
    <x v="36"/>
    <d v="2014-04-01T09:00:12"/>
    <d v="2014-04-27T19:00:00"/>
    <x v="3"/>
    <x v="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x v="1927"/>
    <x v="2"/>
    <x v="36"/>
    <d v="2016-03-24T03:56:04"/>
    <d v="2016-04-28T02:00:00"/>
    <x v="2"/>
    <x v="7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x v="1928"/>
    <x v="2"/>
    <x v="36"/>
    <d v="2015-07-26T15:52:09"/>
    <d v="2015-08-23T13:52:09"/>
    <x v="0"/>
    <x v="3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x v="1929"/>
    <x v="2"/>
    <x v="36"/>
    <d v="2014-09-20T12:59:11"/>
    <d v="2014-10-18T10:59:11"/>
    <x v="3"/>
    <x v="8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x v="1930"/>
    <x v="2"/>
    <x v="36"/>
    <d v="2015-10-02T11:01:01"/>
    <d v="2015-11-29T10:01:01"/>
    <x v="0"/>
    <x v="9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x v="1931"/>
    <x v="2"/>
    <x v="36"/>
    <d v="2015-09-26T13:13:24"/>
    <d v="2015-10-21T01:00:00"/>
    <x v="0"/>
    <x v="8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x v="1932"/>
    <x v="2"/>
    <x v="36"/>
    <d v="2015-09-03T20:00:42"/>
    <d v="2015-10-08T15:00:00"/>
    <x v="0"/>
    <x v="8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x v="1933"/>
    <x v="2"/>
    <x v="36"/>
    <d v="2015-04-21T09:56:28"/>
    <d v="2015-05-19T07:56:28"/>
    <x v="0"/>
    <x v="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x v="1934"/>
    <x v="2"/>
    <x v="36"/>
    <d v="2016-11-15T09:50:16"/>
    <d v="2016-12-28T07:50:16"/>
    <x v="2"/>
    <x v="4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x v="1935"/>
    <x v="2"/>
    <x v="36"/>
    <d v="2016-11-17T22:09:26"/>
    <d v="2016-11-29T20:09:26"/>
    <x v="2"/>
    <x v="4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x v="1936"/>
    <x v="2"/>
    <x v="36"/>
    <d v="2012-08-23T02:07:02"/>
    <d v="2012-09-11T00:07:02"/>
    <x v="5"/>
    <x v="10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x v="1937"/>
    <x v="2"/>
    <x v="36"/>
    <d v="2016-10-15T11:26:48"/>
    <d v="2016-11-07T10:26:48"/>
    <x v="2"/>
    <x v="9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x v="150"/>
    <x v="2"/>
    <x v="36"/>
    <d v="2015-05-04T07:04:29"/>
    <d v="2015-06-01T05:04:29"/>
    <x v="0"/>
    <x v="5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x v="1938"/>
    <x v="2"/>
    <x v="36"/>
    <d v="2015-10-27T11:54:21"/>
    <d v="2015-11-24T10:54:21"/>
    <x v="0"/>
    <x v="9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x v="1939"/>
    <x v="2"/>
    <x v="36"/>
    <d v="2014-11-10T15:11:07"/>
    <d v="2014-11-28T13:11:07"/>
    <x v="3"/>
    <x v="4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x v="1940"/>
    <x v="2"/>
    <x v="36"/>
    <d v="2015-04-14T04:55:22"/>
    <d v="2015-05-12T02:55:22"/>
    <x v="0"/>
    <x v="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x v="1941"/>
    <x v="2"/>
    <x v="36"/>
    <d v="2016-06-02T18:31:52"/>
    <d v="2016-06-28T00:00:00"/>
    <x v="2"/>
    <x v="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x v="1942"/>
    <x v="2"/>
    <x v="36"/>
    <d v="2015-08-01T20:03:47"/>
    <d v="2015-08-27T18:03:47"/>
    <x v="0"/>
    <x v="10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x v="1943"/>
    <x v="2"/>
    <x v="36"/>
    <d v="2016-05-03T17:28:59"/>
    <d v="2016-05-26T15:28:59"/>
    <x v="2"/>
    <x v="5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x v="1944"/>
    <x v="2"/>
    <x v="36"/>
    <d v="2014-01-28T11:45:32"/>
    <d v="2014-02-25T13:00:00"/>
    <x v="3"/>
    <x v="1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x v="1945"/>
    <x v="2"/>
    <x v="36"/>
    <d v="2016-08-30T07:45:21"/>
    <d v="2016-09-27T05:45:21"/>
    <x v="2"/>
    <x v="10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x v="1946"/>
    <x v="2"/>
    <x v="36"/>
    <d v="2015-02-02T14:49:21"/>
    <d v="2015-03-07T11:49:21"/>
    <x v="0"/>
    <x v="2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x v="1947"/>
    <x v="2"/>
    <x v="36"/>
    <d v="2016-09-23T06:45:14"/>
    <d v="2016-10-13T15:00:00"/>
    <x v="2"/>
    <x v="8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x v="1948"/>
    <x v="2"/>
    <x v="36"/>
    <d v="2016-09-26T05:11:15"/>
    <d v="2016-10-10T03:11:15"/>
    <x v="2"/>
    <x v="8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x v="1949"/>
    <x v="2"/>
    <x v="36"/>
    <d v="2014-12-16T13:54:55"/>
    <d v="2015-01-13T11:54:55"/>
    <x v="0"/>
    <x v="11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x v="1950"/>
    <x v="2"/>
    <x v="36"/>
    <d v="2015-01-20T12:45:48"/>
    <d v="2015-02-17T10:45:48"/>
    <x v="0"/>
    <x v="1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x v="1951"/>
    <x v="2"/>
    <x v="36"/>
    <d v="2015-04-08T19:51:14"/>
    <d v="2015-06-05T17:51:14"/>
    <x v="0"/>
    <x v="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x v="2"/>
    <x v="2"/>
    <x v="36"/>
    <d v="2014-08-29T11:51:03"/>
    <d v="2014-09-13T10:09:00"/>
    <x v="3"/>
    <x v="1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x v="121"/>
    <x v="2"/>
    <x v="36"/>
    <d v="2016-06-14T21:55:08"/>
    <d v="2016-07-12T20:57:00"/>
    <x v="2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x v="1952"/>
    <x v="2"/>
    <x v="36"/>
    <d v="2016-11-15T05:58:35"/>
    <d v="2016-12-18T21:59:00"/>
    <x v="2"/>
    <x v="4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x v="1953"/>
    <x v="2"/>
    <x v="36"/>
    <d v="2017-02-08T11:00:35"/>
    <d v="2017-03-08T09:00:35"/>
    <x v="1"/>
    <x v="2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x v="1954"/>
    <x v="2"/>
    <x v="36"/>
    <d v="2014-10-09T12:13:23"/>
    <d v="2014-11-06T11:13:23"/>
    <x v="3"/>
    <x v="9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x v="1955"/>
    <x v="2"/>
    <x v="36"/>
    <d v="2015-08-09T23:31:09"/>
    <d v="2015-09-06T21:31:09"/>
    <x v="0"/>
    <x v="1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x v="1053"/>
    <x v="2"/>
    <x v="36"/>
    <d v="2015-07-14T22:16:59"/>
    <d v="2015-08-11T20:16:59"/>
    <x v="0"/>
    <x v="3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x v="1956"/>
    <x v="2"/>
    <x v="36"/>
    <d v="2016-02-08T09:09:20"/>
    <d v="2016-03-07T07:09:20"/>
    <x v="2"/>
    <x v="2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x v="1957"/>
    <x v="2"/>
    <x v="36"/>
    <d v="2015-12-03T15:55:41"/>
    <d v="2016-01-30T13:55:41"/>
    <x v="2"/>
    <x v="1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x v="1958"/>
    <x v="2"/>
    <x v="36"/>
    <d v="2016-11-21T06:59:03"/>
    <d v="2016-12-19T04:59:03"/>
    <x v="2"/>
    <x v="4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x v="1959"/>
    <x v="2"/>
    <x v="36"/>
    <d v="2015-11-19T11:20:09"/>
    <d v="2015-12-15T09:20:09"/>
    <x v="0"/>
    <x v="4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x v="1960"/>
    <x v="2"/>
    <x v="36"/>
    <d v="2014-11-09T19:48:45"/>
    <d v="2014-12-07T17:48:45"/>
    <x v="3"/>
    <x v="4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x v="1961"/>
    <x v="2"/>
    <x v="36"/>
    <d v="2014-05-12T07:38:47"/>
    <d v="2014-06-10T18:00:00"/>
    <x v="3"/>
    <x v="5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x v="439"/>
    <x v="2"/>
    <x v="36"/>
    <d v="2015-02-20T06:25:26"/>
    <d v="2015-04-19T03:25:26"/>
    <x v="0"/>
    <x v="2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x v="1962"/>
    <x v="2"/>
    <x v="36"/>
    <d v="2016-01-12T12:47:27"/>
    <d v="2016-02-07T10:00:00"/>
    <x v="2"/>
    <x v="1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x v="1963"/>
    <x v="2"/>
    <x v="36"/>
    <d v="2017-02-01T08:31:28"/>
    <d v="2017-03-10T09:00:00"/>
    <x v="1"/>
    <x v="2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x v="1964"/>
    <x v="2"/>
    <x v="36"/>
    <d v="2016-06-30T14:17:33"/>
    <d v="2016-07-31T15:30:00"/>
    <x v="2"/>
    <x v="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x v="1965"/>
    <x v="2"/>
    <x v="36"/>
    <d v="2016-06-30T13:13:14"/>
    <d v="2016-07-28T11:13:14"/>
    <x v="2"/>
    <x v="0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x v="1966"/>
    <x v="2"/>
    <x v="36"/>
    <d v="2015-03-18T17:40:10"/>
    <d v="2015-04-15T15:40:10"/>
    <x v="0"/>
    <x v="7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x v="1967"/>
    <x v="2"/>
    <x v="36"/>
    <d v="2015-09-25T09:06:58"/>
    <d v="2015-11-22T08:06:58"/>
    <x v="0"/>
    <x v="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x v="1968"/>
    <x v="2"/>
    <x v="37"/>
    <d v="2013-09-25T15:00:10"/>
    <d v="2013-10-23T13:00:10"/>
    <x v="4"/>
    <x v="8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x v="1969"/>
    <x v="2"/>
    <x v="37"/>
    <d v="2015-07-22T09:55:13"/>
    <d v="2015-08-19T07:55:13"/>
    <x v="0"/>
    <x v="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x v="1970"/>
    <x v="2"/>
    <x v="37"/>
    <d v="2015-08-06T06:56:47"/>
    <d v="2015-09-02T05:00:00"/>
    <x v="0"/>
    <x v="1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x v="1971"/>
    <x v="2"/>
    <x v="37"/>
    <d v="2015-11-04T16:36:37"/>
    <d v="2015-12-06T20:59:00"/>
    <x v="0"/>
    <x v="4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x v="1972"/>
    <x v="2"/>
    <x v="37"/>
    <d v="2015-03-20T13:29:34"/>
    <d v="2015-05-02T11:29:34"/>
    <x v="0"/>
    <x v="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x v="1973"/>
    <x v="2"/>
    <x v="37"/>
    <d v="2015-08-19T10:20:39"/>
    <d v="2015-09-23T11:00:00"/>
    <x v="0"/>
    <x v="1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x v="1974"/>
    <x v="2"/>
    <x v="37"/>
    <d v="2016-01-11T14:13:36"/>
    <d v="2016-02-08T12:13:36"/>
    <x v="2"/>
    <x v="1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x v="1975"/>
    <x v="2"/>
    <x v="37"/>
    <d v="2015-09-28T06:07:45"/>
    <d v="2015-11-07T04:32:00"/>
    <x v="0"/>
    <x v="8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x v="1976"/>
    <x v="2"/>
    <x v="37"/>
    <d v="2015-11-10T16:51:36"/>
    <d v="2016-01-07T14:51:36"/>
    <x v="2"/>
    <x v="4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x v="1977"/>
    <x v="2"/>
    <x v="37"/>
    <d v="2014-06-30T16:29:40"/>
    <d v="2014-07-26T14:29:40"/>
    <x v="3"/>
    <x v="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x v="1978"/>
    <x v="2"/>
    <x v="37"/>
    <d v="2014-11-19T09:58:36"/>
    <d v="2014-12-17T09:38:00"/>
    <x v="3"/>
    <x v="4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x v="1979"/>
    <x v="2"/>
    <x v="37"/>
    <d v="2015-12-06T13:13:10"/>
    <d v="2015-12-25T20:00:00"/>
    <x v="0"/>
    <x v="11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x v="1980"/>
    <x v="2"/>
    <x v="37"/>
    <d v="2014-09-30T04:59:59"/>
    <d v="2014-10-27T12:45:00"/>
    <x v="3"/>
    <x v="8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x v="1981"/>
    <x v="2"/>
    <x v="37"/>
    <d v="2016-06-08T07:11:10"/>
    <d v="2016-07-02T18:59:00"/>
    <x v="2"/>
    <x v="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x v="1982"/>
    <x v="2"/>
    <x v="37"/>
    <d v="2014-10-11T12:34:49"/>
    <d v="2014-11-08T11:34:49"/>
    <x v="3"/>
    <x v="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x v="1983"/>
    <x v="2"/>
    <x v="37"/>
    <d v="2016-04-22T06:59:34"/>
    <d v="2016-05-20T04:59:34"/>
    <x v="2"/>
    <x v="6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x v="1984"/>
    <x v="2"/>
    <x v="37"/>
    <d v="2014-06-02T16:42:23"/>
    <d v="2014-06-30T14:42:23"/>
    <x v="3"/>
    <x v="0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x v="1985"/>
    <x v="2"/>
    <x v="37"/>
    <d v="2015-08-25T11:09:25"/>
    <d v="2015-09-22T09:09:25"/>
    <x v="0"/>
    <x v="10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x v="895"/>
    <x v="2"/>
    <x v="37"/>
    <d v="2015-01-28T16:01:34"/>
    <d v="2015-02-25T14:01:34"/>
    <x v="0"/>
    <x v="1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x v="160"/>
    <x v="2"/>
    <x v="37"/>
    <d v="2016-03-06T21:04:51"/>
    <d v="2016-04-03T18:04:51"/>
    <x v="2"/>
    <x v="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x v="446"/>
    <x v="7"/>
    <x v="19"/>
    <d v="2014-06-15T13:29:10"/>
    <d v="2014-07-08T11:29:10"/>
    <x v="3"/>
    <x v="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x v="1986"/>
    <x v="7"/>
    <x v="19"/>
    <d v="2014-10-20T12:55:40"/>
    <d v="2014-11-19T19:59:00"/>
    <x v="3"/>
    <x v="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x v="1053"/>
    <x v="7"/>
    <x v="19"/>
    <d v="2015-01-30T10:07:20"/>
    <d v="2015-02-27T08:07:20"/>
    <x v="0"/>
    <x v="1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x v="444"/>
    <x v="7"/>
    <x v="19"/>
    <d v="2014-06-30T13:57:05"/>
    <d v="2014-08-07T11:57:05"/>
    <x v="3"/>
    <x v="0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x v="119"/>
    <x v="7"/>
    <x v="19"/>
    <d v="2015-02-26T08:42:10"/>
    <d v="2015-04-25T05:42:10"/>
    <x v="0"/>
    <x v="2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x v="121"/>
    <x v="7"/>
    <x v="19"/>
    <d v="2014-09-10T15:23:43"/>
    <d v="2014-09-28T13:23:43"/>
    <x v="3"/>
    <x v="8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x v="121"/>
    <x v="7"/>
    <x v="19"/>
    <d v="2015-05-30T07:21:58"/>
    <d v="2015-06-27T05:21:58"/>
    <x v="0"/>
    <x v="5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x v="1987"/>
    <x v="7"/>
    <x v="19"/>
    <d v="2015-01-23T18:51:10"/>
    <d v="2015-02-21T17:00:00"/>
    <x v="0"/>
    <x v="1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x v="120"/>
    <x v="7"/>
    <x v="19"/>
    <d v="2016-06-30T15:04:50"/>
    <d v="2016-07-28T13:04:50"/>
    <x v="2"/>
    <x v="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x v="1988"/>
    <x v="7"/>
    <x v="19"/>
    <d v="2015-04-18T18:31:16"/>
    <d v="2015-05-31T16:31:16"/>
    <x v="0"/>
    <x v="6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x v="844"/>
    <x v="7"/>
    <x v="19"/>
    <d v="2015-03-26T09:22:37"/>
    <d v="2015-05-08T07:22:37"/>
    <x v="0"/>
    <x v="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x v="384"/>
    <x v="7"/>
    <x v="19"/>
    <d v="2015-02-23T00:01:00"/>
    <d v="2015-03-22T21:01:00"/>
    <x v="0"/>
    <x v="2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x v="140"/>
    <x v="7"/>
    <x v="19"/>
    <d v="2014-07-13T19:19:26"/>
    <d v="2014-08-10T17:19:26"/>
    <x v="3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x v="120"/>
    <x v="7"/>
    <x v="19"/>
    <d v="2014-08-26T19:22:19"/>
    <d v="2014-09-23T17:22:19"/>
    <x v="3"/>
    <x v="10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x v="1989"/>
    <x v="7"/>
    <x v="19"/>
    <d v="2015-02-12T20:21:58"/>
    <d v="2015-04-11T17:21:58"/>
    <x v="0"/>
    <x v="2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x v="1990"/>
    <x v="7"/>
    <x v="19"/>
    <d v="2014-11-21T12:16:00"/>
    <d v="2014-12-23T10:16:00"/>
    <x v="3"/>
    <x v="4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x v="1991"/>
    <x v="7"/>
    <x v="19"/>
    <d v="2015-07-02T14:33:43"/>
    <d v="2015-07-31T12:00:00"/>
    <x v="0"/>
    <x v="3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x v="1992"/>
    <x v="7"/>
    <x v="19"/>
    <d v="2014-05-28T13:33:28"/>
    <d v="2014-06-25T11:33:28"/>
    <x v="3"/>
    <x v="5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x v="121"/>
    <x v="7"/>
    <x v="19"/>
    <d v="2014-07-09T13:31:03"/>
    <d v="2014-08-06T11:31:03"/>
    <x v="3"/>
    <x v="3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x v="844"/>
    <x v="7"/>
    <x v="19"/>
    <d v="2014-08-19T12:59:32"/>
    <d v="2014-09-16T10:59:32"/>
    <x v="3"/>
    <x v="10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x v="1993"/>
    <x v="1"/>
    <x v="38"/>
    <d v="2017-03-07T10:35:34"/>
    <d v="2017-04-05T07:35:34"/>
    <x v="1"/>
    <x v="7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x v="1994"/>
    <x v="1"/>
    <x v="38"/>
    <d v="2017-03-06T11:14:37"/>
    <d v="2017-04-03T08:14:37"/>
    <x v="1"/>
    <x v="7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x v="1995"/>
    <x v="1"/>
    <x v="38"/>
    <d v="2017-01-21T08:33:50"/>
    <d v="2017-03-20T05:33:50"/>
    <x v="1"/>
    <x v="1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x v="1996"/>
    <x v="1"/>
    <x v="38"/>
    <d v="2017-02-21T12:41:54"/>
    <d v="2017-04-03T09:41:54"/>
    <x v="1"/>
    <x v="2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x v="1997"/>
    <x v="1"/>
    <x v="38"/>
    <d v="2017-02-07T13:59:18"/>
    <d v="2017-03-22T10:59:18"/>
    <x v="1"/>
    <x v="2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x v="1998"/>
    <x v="1"/>
    <x v="38"/>
    <d v="2014-09-16T23:04:43"/>
    <d v="2014-10-13T20:59:00"/>
    <x v="3"/>
    <x v="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x v="1999"/>
    <x v="1"/>
    <x v="38"/>
    <d v="2013-04-27T10:47:23"/>
    <d v="2013-05-24T20:59:00"/>
    <x v="4"/>
    <x v="6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x v="2000"/>
    <x v="1"/>
    <x v="38"/>
    <d v="2016-05-22T08:45:26"/>
    <d v="2016-07-19T06:45:26"/>
    <x v="2"/>
    <x v="5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x v="2001"/>
    <x v="1"/>
    <x v="38"/>
    <d v="2016-08-29T19:35:41"/>
    <d v="2016-10-01T17:59:00"/>
    <x v="2"/>
    <x v="10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x v="2002"/>
    <x v="1"/>
    <x v="38"/>
    <d v="2014-07-07T21:30:28"/>
    <d v="2014-08-06T16:00:00"/>
    <x v="3"/>
    <x v="3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x v="2003"/>
    <x v="1"/>
    <x v="38"/>
    <d v="2014-05-21T09:53:10"/>
    <d v="2014-06-18T12:01:00"/>
    <x v="3"/>
    <x v="5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x v="2004"/>
    <x v="1"/>
    <x v="38"/>
    <d v="2013-06-06T17:29:20"/>
    <d v="2013-07-11T08:00:00"/>
    <x v="4"/>
    <x v="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x v="2005"/>
    <x v="1"/>
    <x v="38"/>
    <d v="2015-11-14T07:41:24"/>
    <d v="2015-12-22T05:41:24"/>
    <x v="0"/>
    <x v="4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x v="2006"/>
    <x v="1"/>
    <x v="38"/>
    <d v="2016-09-16T07:43:16"/>
    <d v="2016-10-12T13:00:00"/>
    <x v="2"/>
    <x v="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x v="2007"/>
    <x v="1"/>
    <x v="38"/>
    <d v="2016-01-18T01:33:48"/>
    <d v="2016-02-18T23:33:48"/>
    <x v="2"/>
    <x v="1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x v="2008"/>
    <x v="1"/>
    <x v="38"/>
    <d v="2015-09-07T23:59:53"/>
    <d v="2015-10-05T21:59:53"/>
    <x v="0"/>
    <x v="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x v="2009"/>
    <x v="1"/>
    <x v="38"/>
    <d v="2014-10-22T13:57:29"/>
    <d v="2014-12-04T12:57:29"/>
    <x v="3"/>
    <x v="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x v="2010"/>
    <x v="1"/>
    <x v="38"/>
    <d v="2016-04-05T06:19:05"/>
    <d v="2016-05-01T13:00:00"/>
    <x v="2"/>
    <x v="6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x v="2011"/>
    <x v="1"/>
    <x v="38"/>
    <d v="2016-02-17T16:44:54"/>
    <d v="2016-04-15T13:44:54"/>
    <x v="2"/>
    <x v="2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x v="2012"/>
    <x v="1"/>
    <x v="38"/>
    <d v="2016-10-12T03:10:53"/>
    <d v="2016-11-09T02:10:53"/>
    <x v="2"/>
    <x v="9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x v="2013"/>
    <x v="2"/>
    <x v="30"/>
    <d v="2013-08-07T05:03:18"/>
    <d v="2013-09-04T09:00:00"/>
    <x v="4"/>
    <x v="1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x v="2014"/>
    <x v="2"/>
    <x v="30"/>
    <d v="2016-11-30T12:34:13"/>
    <d v="2017-01-27T10:34:13"/>
    <x v="1"/>
    <x v="4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x v="2015"/>
    <x v="2"/>
    <x v="30"/>
    <d v="2014-11-01T12:08:08"/>
    <d v="2014-12-29T11:08:08"/>
    <x v="3"/>
    <x v="4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x v="2016"/>
    <x v="2"/>
    <x v="30"/>
    <d v="2015-07-13T23:50:59"/>
    <d v="2015-08-12T21:50:59"/>
    <x v="0"/>
    <x v="3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x v="2017"/>
    <x v="2"/>
    <x v="30"/>
    <d v="2017-01-10T09:52:15"/>
    <d v="2017-02-27T07:52:15"/>
    <x v="1"/>
    <x v="1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x v="2018"/>
    <x v="2"/>
    <x v="30"/>
    <d v="2016-03-23T05:55:11"/>
    <d v="2016-04-20T03:55:11"/>
    <x v="2"/>
    <x v="7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x v="2019"/>
    <x v="2"/>
    <x v="30"/>
    <d v="2015-07-13T08:14:23"/>
    <d v="2015-08-05T06:14:23"/>
    <x v="0"/>
    <x v="3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x v="2020"/>
    <x v="2"/>
    <x v="30"/>
    <d v="2015-11-25T06:23:54"/>
    <d v="2015-12-28T04:23:54"/>
    <x v="0"/>
    <x v="4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x v="2021"/>
    <x v="2"/>
    <x v="30"/>
    <d v="2015-03-31T21:46:37"/>
    <d v="2015-04-28T19:46:37"/>
    <x v="0"/>
    <x v="7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x v="2022"/>
    <x v="2"/>
    <x v="30"/>
    <d v="2013-03-18T04:59:35"/>
    <d v="2013-04-20T02:59:35"/>
    <x v="4"/>
    <x v="7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x v="2023"/>
    <x v="2"/>
    <x v="30"/>
    <d v="2014-08-21T04:37:02"/>
    <d v="2014-10-15T18:00:00"/>
    <x v="3"/>
    <x v="1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x v="2024"/>
    <x v="2"/>
    <x v="30"/>
    <d v="2013-04-25T11:23:48"/>
    <d v="2013-05-25T14:00:00"/>
    <x v="4"/>
    <x v="6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x v="2025"/>
    <x v="2"/>
    <x v="30"/>
    <d v="2015-02-08T22:32:54"/>
    <d v="2015-04-07T19:32:54"/>
    <x v="0"/>
    <x v="2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x v="2026"/>
    <x v="2"/>
    <x v="30"/>
    <d v="2016-09-13T08:03:12"/>
    <d v="2016-10-11T11:59:00"/>
    <x v="2"/>
    <x v="8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x v="2027"/>
    <x v="2"/>
    <x v="30"/>
    <d v="2013-02-10T18:54:10"/>
    <d v="2013-03-11T10:00:00"/>
    <x v="4"/>
    <x v="2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x v="2028"/>
    <x v="2"/>
    <x v="30"/>
    <d v="2014-03-24T07:59:33"/>
    <d v="2014-04-21T05:59:33"/>
    <x v="3"/>
    <x v="7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x v="2029"/>
    <x v="2"/>
    <x v="30"/>
    <d v="2013-12-03T14:01:27"/>
    <d v="2014-01-13T09:00:00"/>
    <x v="3"/>
    <x v="11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x v="2030"/>
    <x v="2"/>
    <x v="30"/>
    <d v="2016-09-06T19:26:44"/>
    <d v="2016-11-03T17:26:44"/>
    <x v="2"/>
    <x v="8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x v="2031"/>
    <x v="2"/>
    <x v="30"/>
    <d v="2014-03-21T13:18:37"/>
    <d v="2014-05-03T11:18:37"/>
    <x v="3"/>
    <x v="7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x v="2032"/>
    <x v="2"/>
    <x v="30"/>
    <d v="2015-02-09T16:45:52"/>
    <d v="2015-03-09T13:45:52"/>
    <x v="0"/>
    <x v="2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x v="440"/>
    <x v="3"/>
    <x v="39"/>
    <d v="2014-09-29T07:46:42"/>
    <d v="2014-10-17T16:07:00"/>
    <x v="3"/>
    <x v="8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x v="2033"/>
    <x v="3"/>
    <x v="39"/>
    <d v="2012-05-01T09:16:27"/>
    <d v="2012-05-13T07:16:27"/>
    <x v="5"/>
    <x v="5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x v="121"/>
    <x v="3"/>
    <x v="39"/>
    <d v="2016-09-18T23:53:27"/>
    <d v="2016-10-16T21:53:27"/>
    <x v="2"/>
    <x v="8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x v="2034"/>
    <x v="3"/>
    <x v="39"/>
    <d v="2012-01-29T17:29:58"/>
    <d v="2012-02-26T15:29:58"/>
    <x v="5"/>
    <x v="1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x v="2035"/>
    <x v="3"/>
    <x v="39"/>
    <d v="2012-05-15T15:42:48"/>
    <d v="2012-07-12T13:42:48"/>
    <x v="5"/>
    <x v="5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x v="2036"/>
    <x v="3"/>
    <x v="39"/>
    <d v="2014-07-30T10:45:11"/>
    <d v="2014-08-27T08:45:11"/>
    <x v="3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x v="436"/>
    <x v="3"/>
    <x v="39"/>
    <d v="2012-05-15T07:33:17"/>
    <d v="2012-06-13T17:10:00"/>
    <x v="5"/>
    <x v="5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x v="514"/>
    <x v="3"/>
    <x v="39"/>
    <d v="2016-08-03T09:03:22"/>
    <d v="2016-08-31T07:03:22"/>
    <x v="2"/>
    <x v="10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x v="698"/>
    <x v="3"/>
    <x v="39"/>
    <d v="2015-03-05T11:10:37"/>
    <d v="2015-04-02T08:10:37"/>
    <x v="0"/>
    <x v="7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x v="121"/>
    <x v="3"/>
    <x v="39"/>
    <d v="2012-06-18T13:35:45"/>
    <d v="2012-06-28T10:00:00"/>
    <x v="5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x v="121"/>
    <x v="3"/>
    <x v="39"/>
    <d v="2014-04-18T13:17:22"/>
    <d v="2014-06-15T11:17:22"/>
    <x v="3"/>
    <x v="6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x v="2037"/>
    <x v="3"/>
    <x v="39"/>
    <d v="2011-11-08T10:21:44"/>
    <d v="2011-12-16T08:21:44"/>
    <x v="6"/>
    <x v="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x v="125"/>
    <x v="3"/>
    <x v="39"/>
    <d v="2012-07-27T13:37:03"/>
    <d v="2012-08-24T11:37:03"/>
    <x v="5"/>
    <x v="3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x v="121"/>
    <x v="3"/>
    <x v="39"/>
    <d v="2014-08-12T07:15:51"/>
    <d v="2014-09-09T05:15:51"/>
    <x v="3"/>
    <x v="10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x v="2038"/>
    <x v="3"/>
    <x v="39"/>
    <d v="2015-03-09T10:58:47"/>
    <d v="2015-04-06T08:58:47"/>
    <x v="0"/>
    <x v="7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x v="2039"/>
    <x v="3"/>
    <x v="39"/>
    <d v="2013-12-12T13:36:41"/>
    <d v="2014-01-09T11:36:41"/>
    <x v="3"/>
    <x v="11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x v="144"/>
    <x v="3"/>
    <x v="39"/>
    <d v="2016-07-22T07:45:32"/>
    <d v="2016-08-04T05:45:32"/>
    <x v="2"/>
    <x v="3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x v="498"/>
    <x v="3"/>
    <x v="39"/>
    <d v="2016-09-26T02:36:23"/>
    <d v="2016-10-08T00:36:23"/>
    <x v="2"/>
    <x v="8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x v="1859"/>
    <x v="3"/>
    <x v="39"/>
    <d v="2016-06-03T00:47:46"/>
    <d v="2016-07-13T22:47:46"/>
    <x v="2"/>
    <x v="0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x v="121"/>
    <x v="3"/>
    <x v="39"/>
    <d v="2013-05-21T03:04:18"/>
    <d v="2013-06-18T01:04:18"/>
    <x v="4"/>
    <x v="5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x v="377"/>
    <x v="3"/>
    <x v="39"/>
    <d v="2012-12-03T17:31:33"/>
    <d v="2012-12-31T15:31:33"/>
    <x v="5"/>
    <x v="11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x v="384"/>
    <x v="3"/>
    <x v="39"/>
    <d v="2012-01-18T16:53:15"/>
    <d v="2012-03-16T13:53:15"/>
    <x v="5"/>
    <x v="1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x v="180"/>
    <x v="3"/>
    <x v="39"/>
    <d v="2013-04-09T05:54:44"/>
    <d v="2013-05-22T03:54:44"/>
    <x v="4"/>
    <x v="6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x v="798"/>
    <x v="3"/>
    <x v="39"/>
    <d v="2012-04-30T23:00:31"/>
    <d v="2012-05-28T09:00:00"/>
    <x v="5"/>
    <x v="6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x v="121"/>
    <x v="3"/>
    <x v="39"/>
    <d v="2012-10-12T05:53:48"/>
    <d v="2012-10-26T03:53:48"/>
    <x v="5"/>
    <x v="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x v="384"/>
    <x v="3"/>
    <x v="39"/>
    <d v="2011-07-12T08:01:58"/>
    <d v="2011-08-09T06:01:58"/>
    <x v="6"/>
    <x v="3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x v="2040"/>
    <x v="3"/>
    <x v="39"/>
    <d v="2015-06-17T15:00:50"/>
    <d v="2015-08-14T13:00:50"/>
    <x v="0"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x v="2041"/>
    <x v="3"/>
    <x v="39"/>
    <d v="2012-02-28T06:45:23"/>
    <d v="2012-03-27T03:45:23"/>
    <x v="5"/>
    <x v="2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x v="120"/>
    <x v="3"/>
    <x v="39"/>
    <d v="2014-04-16T11:49:50"/>
    <d v="2014-06-03T09:49:50"/>
    <x v="3"/>
    <x v="6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x v="2042"/>
    <x v="3"/>
    <x v="39"/>
    <d v="2014-02-16T08:55:30"/>
    <d v="2014-03-16T05:55:30"/>
    <x v="3"/>
    <x v="2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x v="121"/>
    <x v="3"/>
    <x v="39"/>
    <d v="2012-12-14T04:45:40"/>
    <d v="2013-01-30T07:00:00"/>
    <x v="4"/>
    <x v="11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x v="121"/>
    <x v="3"/>
    <x v="39"/>
    <d v="2013-09-20T12:51:34"/>
    <d v="2013-10-03T10:51:34"/>
    <x v="4"/>
    <x v="8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x v="120"/>
    <x v="3"/>
    <x v="39"/>
    <d v="2016-04-14T12:45:21"/>
    <d v="2016-04-22T10:45:21"/>
    <x v="2"/>
    <x v="6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x v="2043"/>
    <x v="3"/>
    <x v="39"/>
    <d v="2013-02-05T19:02:08"/>
    <d v="2013-03-05T17:02:08"/>
    <x v="4"/>
    <x v="2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x v="766"/>
    <x v="3"/>
    <x v="39"/>
    <d v="2011-11-15T16:19:14"/>
    <d v="2011-12-13T14:19:14"/>
    <x v="6"/>
    <x v="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x v="2044"/>
    <x v="3"/>
    <x v="39"/>
    <d v="2015-05-11T23:07:56"/>
    <d v="2015-06-09T21:07:56"/>
    <x v="0"/>
    <x v="5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x v="119"/>
    <x v="3"/>
    <x v="39"/>
    <d v="2015-06-17T08:03:24"/>
    <d v="2015-07-15T06:03:24"/>
    <x v="0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x v="2045"/>
    <x v="3"/>
    <x v="39"/>
    <d v="2014-07-26T15:28:26"/>
    <d v="2014-08-23T13:28:26"/>
    <x v="3"/>
    <x v="3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x v="450"/>
    <x v="3"/>
    <x v="39"/>
    <d v="2015-10-23T06:03:41"/>
    <d v="2015-11-20T05:03:41"/>
    <x v="0"/>
    <x v="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x v="121"/>
    <x v="3"/>
    <x v="39"/>
    <d v="2017-02-08T02:44:48"/>
    <d v="2017-03-08T00:44:48"/>
    <x v="1"/>
    <x v="2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x v="1224"/>
    <x v="1"/>
    <x v="6"/>
    <d v="2015-01-14T14:35:54"/>
    <d v="2015-02-09T21:00:00"/>
    <x v="0"/>
    <x v="1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x v="590"/>
    <x v="1"/>
    <x v="6"/>
    <d v="2015-01-22T14:11:58"/>
    <d v="2015-02-14T18:59:00"/>
    <x v="0"/>
    <x v="1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x v="2046"/>
    <x v="1"/>
    <x v="6"/>
    <d v="2015-04-09T04:50:46"/>
    <d v="2015-04-21T02:50:46"/>
    <x v="0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x v="2047"/>
    <x v="1"/>
    <x v="6"/>
    <d v="2014-10-08T10:54:03"/>
    <d v="2014-10-27T08:54:03"/>
    <x v="3"/>
    <x v="9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x v="2048"/>
    <x v="1"/>
    <x v="6"/>
    <d v="2016-07-06T20:32:47"/>
    <d v="2016-08-03T11:00:00"/>
    <x v="2"/>
    <x v="3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x v="2049"/>
    <x v="1"/>
    <x v="6"/>
    <d v="2014-06-25T05:39:40"/>
    <d v="2014-07-07T03:39:40"/>
    <x v="3"/>
    <x v="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x v="2050"/>
    <x v="1"/>
    <x v="6"/>
    <d v="2014-06-17T20:45:52"/>
    <d v="2014-07-15T18:45:52"/>
    <x v="3"/>
    <x v="0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x v="594"/>
    <x v="1"/>
    <x v="6"/>
    <d v="2016-06-29T08:50:43"/>
    <d v="2016-07-27T06:50:43"/>
    <x v="2"/>
    <x v="0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x v="2051"/>
    <x v="1"/>
    <x v="6"/>
    <d v="2015-02-20T16:18:54"/>
    <d v="2015-03-09T18:00:00"/>
    <x v="0"/>
    <x v="2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x v="2052"/>
    <x v="1"/>
    <x v="6"/>
    <d v="2015-01-12T14:31:43"/>
    <d v="2015-02-09T12:31:43"/>
    <x v="0"/>
    <x v="1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x v="2053"/>
    <x v="1"/>
    <x v="6"/>
    <d v="2016-08-09T13:35:59"/>
    <d v="2016-09-06T18:00:00"/>
    <x v="2"/>
    <x v="1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x v="2054"/>
    <x v="1"/>
    <x v="6"/>
    <d v="2015-06-27T21:32:39"/>
    <d v="2015-08-09T19:32:39"/>
    <x v="0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x v="2055"/>
    <x v="1"/>
    <x v="6"/>
    <d v="2015-06-21T02:03:25"/>
    <d v="2015-07-19T00:03:25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x v="384"/>
    <x v="1"/>
    <x v="6"/>
    <d v="2016-02-16T08:35:59"/>
    <d v="2016-03-01T09:00:00"/>
    <x v="2"/>
    <x v="2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x v="2056"/>
    <x v="1"/>
    <x v="6"/>
    <d v="2014-05-21T04:37:21"/>
    <d v="2014-06-04T13:00:00"/>
    <x v="3"/>
    <x v="5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x v="895"/>
    <x v="1"/>
    <x v="6"/>
    <d v="2014-06-05T04:40:28"/>
    <d v="2014-07-03T02:40:28"/>
    <x v="3"/>
    <x v="0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x v="2057"/>
    <x v="1"/>
    <x v="6"/>
    <d v="2014-06-08T14:34:00"/>
    <d v="2014-07-06T12:34:00"/>
    <x v="3"/>
    <x v="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x v="2058"/>
    <x v="1"/>
    <x v="6"/>
    <d v="2015-07-16T08:12:01"/>
    <d v="2015-07-29T06:00:00"/>
    <x v="0"/>
    <x v="3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x v="2059"/>
    <x v="1"/>
    <x v="6"/>
    <d v="2016-05-16T22:21:10"/>
    <d v="2016-06-15T06:00:00"/>
    <x v="2"/>
    <x v="5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x v="2060"/>
    <x v="1"/>
    <x v="6"/>
    <d v="2014-11-05T05:16:06"/>
    <d v="2015-01-02T03:16:06"/>
    <x v="0"/>
    <x v="4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x v="2061"/>
    <x v="1"/>
    <x v="6"/>
    <d v="2014-09-17T21:50:09"/>
    <d v="2014-10-08T01:00:00"/>
    <x v="3"/>
    <x v="8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x v="2062"/>
    <x v="1"/>
    <x v="6"/>
    <d v="2015-07-07T07:31:47"/>
    <d v="2015-08-04T05:31:47"/>
    <x v="0"/>
    <x v="3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x v="2063"/>
    <x v="1"/>
    <x v="6"/>
    <d v="2015-06-02T17:34:36"/>
    <d v="2015-07-13T14:00:00"/>
    <x v="0"/>
    <x v="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x v="73"/>
    <x v="1"/>
    <x v="6"/>
    <d v="2014-08-30T02:53:10"/>
    <d v="2014-09-27T00:53:10"/>
    <x v="3"/>
    <x v="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x v="2064"/>
    <x v="1"/>
    <x v="6"/>
    <d v="2015-07-28T04:07:53"/>
    <d v="2015-08-20T02:07:53"/>
    <x v="0"/>
    <x v="3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x v="2065"/>
    <x v="1"/>
    <x v="6"/>
    <d v="2015-06-29T22:24:50"/>
    <d v="2015-08-03T01:00:00"/>
    <x v="0"/>
    <x v="0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x v="2066"/>
    <x v="1"/>
    <x v="6"/>
    <d v="2015-05-30T12:57:18"/>
    <d v="2015-06-27T10:57:18"/>
    <x v="0"/>
    <x v="5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x v="2067"/>
    <x v="1"/>
    <x v="6"/>
    <d v="2015-07-23T12:18:55"/>
    <d v="2015-08-20T10:18:55"/>
    <x v="0"/>
    <x v="3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x v="2068"/>
    <x v="1"/>
    <x v="6"/>
    <d v="2016-03-22T03:55:25"/>
    <d v="2016-03-28T04:39:00"/>
    <x v="2"/>
    <x v="7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x v="2069"/>
    <x v="1"/>
    <x v="6"/>
    <d v="2014-04-29T19:21:04"/>
    <d v="2014-05-29T17:59:00"/>
    <x v="3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x v="2070"/>
    <x v="1"/>
    <x v="6"/>
    <d v="2015-01-24T03:55:03"/>
    <d v="2015-02-21T01:55:03"/>
    <x v="0"/>
    <x v="1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x v="2071"/>
    <x v="1"/>
    <x v="6"/>
    <d v="2015-02-19T09:51:38"/>
    <d v="2015-04-03T18:00:00"/>
    <x v="0"/>
    <x v="2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x v="2072"/>
    <x v="1"/>
    <x v="6"/>
    <d v="2016-11-19T09:49:21"/>
    <d v="2016-12-12T07:49:21"/>
    <x v="2"/>
    <x v="4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x v="2073"/>
    <x v="1"/>
    <x v="6"/>
    <d v="2015-04-09T01:35:15"/>
    <d v="2015-05-06T23:35:15"/>
    <x v="0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x v="2074"/>
    <x v="1"/>
    <x v="6"/>
    <d v="2016-07-08T10:38:29"/>
    <d v="2016-08-05T08:38:29"/>
    <x v="2"/>
    <x v="3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x v="2075"/>
    <x v="1"/>
    <x v="6"/>
    <d v="2015-07-03T03:13:12"/>
    <d v="2015-07-31T06:00:00"/>
    <x v="0"/>
    <x v="3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x v="2076"/>
    <x v="1"/>
    <x v="6"/>
    <d v="2015-01-19T07:14:22"/>
    <d v="2015-02-26T05:14:22"/>
    <x v="0"/>
    <x v="1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x v="2077"/>
    <x v="1"/>
    <x v="6"/>
    <d v="2015-09-03T06:21:26"/>
    <d v="2015-09-21T04:21:26"/>
    <x v="0"/>
    <x v="8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x v="2078"/>
    <x v="1"/>
    <x v="6"/>
    <d v="2015-05-15T04:36:49"/>
    <d v="2015-06-12T02:36:49"/>
    <x v="0"/>
    <x v="5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x v="2079"/>
    <x v="1"/>
    <x v="6"/>
    <d v="2016-02-01T06:39:49"/>
    <d v="2016-02-23T14:00:00"/>
    <x v="2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x v="1383"/>
    <x v="1"/>
    <x v="6"/>
    <d v="2014-08-24T14:08:55"/>
    <d v="2014-09-21T12:08:55"/>
    <x v="3"/>
    <x v="10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x v="2080"/>
    <x v="1"/>
    <x v="6"/>
    <d v="2015-02-25T08:24:52"/>
    <d v="2015-03-25T05:24:52"/>
    <x v="0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x v="2081"/>
    <x v="1"/>
    <x v="6"/>
    <d v="2015-03-03T16:16:46"/>
    <d v="2015-03-29T12:59:00"/>
    <x v="0"/>
    <x v="7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x v="704"/>
    <x v="1"/>
    <x v="6"/>
    <d v="2015-05-11T22:29:56"/>
    <d v="2015-06-10T15:43:00"/>
    <x v="0"/>
    <x v="5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x v="2082"/>
    <x v="1"/>
    <x v="6"/>
    <d v="2015-11-04T11:01:26"/>
    <d v="2015-12-02T09:01:26"/>
    <x v="0"/>
    <x v="4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x v="2083"/>
    <x v="1"/>
    <x v="6"/>
    <d v="2015-06-15T16:50:12"/>
    <d v="2015-07-07T21:00:00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x v="2084"/>
    <x v="1"/>
    <x v="6"/>
    <d v="2016-05-04T08:24:26"/>
    <d v="2016-06-01T06:30:00"/>
    <x v="2"/>
    <x v="5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x v="2085"/>
    <x v="1"/>
    <x v="6"/>
    <d v="2015-09-06T22:21:09"/>
    <d v="2015-09-30T13:00:00"/>
    <x v="0"/>
    <x v="8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x v="2086"/>
    <x v="1"/>
    <x v="6"/>
    <d v="2016-05-05T02:25:18"/>
    <d v="2016-05-31T00:25:18"/>
    <x v="2"/>
    <x v="5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x v="2087"/>
    <x v="1"/>
    <x v="6"/>
    <d v="2014-04-29T12:09:08"/>
    <d v="2014-05-09T17:59:00"/>
    <x v="3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x v="2088"/>
    <x v="1"/>
    <x v="6"/>
    <d v="2015-06-16T11:47:50"/>
    <d v="2015-07-14T09:47:50"/>
    <x v="0"/>
    <x v="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x v="2089"/>
    <x v="1"/>
    <x v="6"/>
    <d v="2014-10-26T09:01:34"/>
    <d v="2014-11-21T12:00:00"/>
    <x v="3"/>
    <x v="9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x v="2090"/>
    <x v="1"/>
    <x v="6"/>
    <d v="2015-09-20T19:03:53"/>
    <d v="2015-10-08T16:00:00"/>
    <x v="0"/>
    <x v="8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x v="2091"/>
    <x v="1"/>
    <x v="6"/>
    <d v="2015-01-15T15:02:10"/>
    <d v="2015-01-28T13:02:10"/>
    <x v="0"/>
    <x v="1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x v="2092"/>
    <x v="1"/>
    <x v="6"/>
    <d v="2015-11-05T08:53:37"/>
    <d v="2015-12-02T14:00:00"/>
    <x v="0"/>
    <x v="4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x v="2093"/>
    <x v="1"/>
    <x v="6"/>
    <d v="2017-01-10T22:16:58"/>
    <d v="2017-02-15T18:59:00"/>
    <x v="1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x v="799"/>
    <x v="1"/>
    <x v="6"/>
    <d v="2015-10-30T13:48:04"/>
    <d v="2015-12-07T12:48:04"/>
    <x v="0"/>
    <x v="9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x v="2094"/>
    <x v="1"/>
    <x v="6"/>
    <d v="2014-07-22T06:34:56"/>
    <d v="2014-08-11T12:00:00"/>
    <x v="3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x v="2095"/>
    <x v="1"/>
    <x v="6"/>
    <d v="2014-08-01T21:45:54"/>
    <d v="2014-08-22T18:59:00"/>
    <x v="3"/>
    <x v="1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x v="2096"/>
    <x v="1"/>
    <x v="6"/>
    <d v="2015-02-24T16:51:19"/>
    <d v="2015-03-16T07:00:00"/>
    <x v="0"/>
    <x v="2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x v="119"/>
    <x v="1"/>
    <x v="6"/>
    <d v="2015-10-14T09:44:57"/>
    <d v="2015-12-11T08:44:57"/>
    <x v="0"/>
    <x v="9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x v="121"/>
    <x v="1"/>
    <x v="6"/>
    <d v="2014-05-25T14:51:35"/>
    <d v="2014-06-19T01:00:00"/>
    <x v="3"/>
    <x v="5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x v="121"/>
    <x v="1"/>
    <x v="6"/>
    <d v="2016-05-02T09:42:30"/>
    <d v="2016-06-10T18:00:00"/>
    <x v="2"/>
    <x v="5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x v="180"/>
    <x v="1"/>
    <x v="6"/>
    <d v="2016-12-05T05:06:20"/>
    <d v="2017-01-02T03:06:20"/>
    <x v="1"/>
    <x v="11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x v="2097"/>
    <x v="1"/>
    <x v="6"/>
    <d v="2015-04-08T16:23:53"/>
    <d v="2015-06-05T14:23:53"/>
    <x v="0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x v="121"/>
    <x v="1"/>
    <x v="6"/>
    <d v="2015-04-14T08:36:34"/>
    <d v="2015-05-27T06:36:34"/>
    <x v="0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x v="121"/>
    <x v="1"/>
    <x v="6"/>
    <d v="2016-03-24T11:21:05"/>
    <d v="2016-05-21T09:21:05"/>
    <x v="2"/>
    <x v="7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x v="463"/>
    <x v="1"/>
    <x v="6"/>
    <d v="2015-04-29T07:34:19"/>
    <d v="2015-05-27T05:34:19"/>
    <x v="0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x v="144"/>
    <x v="1"/>
    <x v="6"/>
    <d v="2016-03-24T02:16:40"/>
    <d v="2016-04-21T00:16:40"/>
    <x v="2"/>
    <x v="7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x v="2098"/>
    <x v="1"/>
    <x v="6"/>
    <d v="2014-08-06T16:10:11"/>
    <d v="2014-09-03T14:10:11"/>
    <x v="3"/>
    <x v="10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x v="121"/>
    <x v="1"/>
    <x v="6"/>
    <d v="2016-01-20T16:03:49"/>
    <d v="2016-01-27T13:17:00"/>
    <x v="2"/>
    <x v="1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x v="2099"/>
    <x v="1"/>
    <x v="6"/>
    <d v="2014-05-21T17:05:03"/>
    <d v="2014-06-18T15:05:03"/>
    <x v="3"/>
    <x v="5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x v="121"/>
    <x v="1"/>
    <x v="6"/>
    <d v="2014-07-15T20:34:57"/>
    <d v="2014-09-11T18:34:57"/>
    <x v="3"/>
    <x v="3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x v="2100"/>
    <x v="1"/>
    <x v="6"/>
    <d v="2015-04-17T09:11:59"/>
    <d v="2015-05-05T07:11:59"/>
    <x v="0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x v="88"/>
    <x v="1"/>
    <x v="6"/>
    <d v="2015-12-31T16:11:11"/>
    <d v="2016-01-27T13:34:00"/>
    <x v="2"/>
    <x v="11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x v="838"/>
    <x v="1"/>
    <x v="6"/>
    <d v="2015-06-09T16:54:07"/>
    <d v="2015-08-06T11:34:00"/>
    <x v="0"/>
    <x v="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x v="130"/>
    <x v="1"/>
    <x v="6"/>
    <d v="2016-12-22T14:04:55"/>
    <d v="2017-02-18T08:00:00"/>
    <x v="1"/>
    <x v="11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x v="121"/>
    <x v="1"/>
    <x v="6"/>
    <d v="2014-11-11T05:04:55"/>
    <d v="2014-12-03T01:28:00"/>
    <x v="3"/>
    <x v="4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x v="436"/>
    <x v="1"/>
    <x v="6"/>
    <d v="2015-08-17T00:41:44"/>
    <d v="2015-10-13T22:41:44"/>
    <x v="0"/>
    <x v="10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x v="2101"/>
    <x v="1"/>
    <x v="6"/>
    <d v="2016-04-20T11:12:56"/>
    <d v="2016-06-17T09:12:56"/>
    <x v="2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x v="2102"/>
    <x v="1"/>
    <x v="6"/>
    <d v="2015-09-10T06:10:48"/>
    <d v="2015-09-22T04:10:48"/>
    <x v="0"/>
    <x v="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x v="1782"/>
    <x v="1"/>
    <x v="6"/>
    <d v="2014-05-25T10:57:09"/>
    <d v="2014-06-22T08:57:09"/>
    <x v="3"/>
    <x v="5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x v="135"/>
    <x v="1"/>
    <x v="6"/>
    <d v="2014-07-11T08:12:03"/>
    <d v="2014-09-07T06:12:03"/>
    <x v="3"/>
    <x v="3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x v="140"/>
    <x v="1"/>
    <x v="6"/>
    <d v="2015-06-17T06:43:27"/>
    <d v="2015-07-15T03:18:00"/>
    <x v="0"/>
    <x v="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x v="121"/>
    <x v="1"/>
    <x v="6"/>
    <d v="2014-11-06T18:44:19"/>
    <d v="2015-01-03T16:44:19"/>
    <x v="0"/>
    <x v="4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x v="381"/>
    <x v="1"/>
    <x v="6"/>
    <d v="2016-09-14T14:55:21"/>
    <d v="2016-10-12T12:00:00"/>
    <x v="2"/>
    <x v="8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x v="2103"/>
    <x v="1"/>
    <x v="6"/>
    <d v="2016-06-09T20:41:12"/>
    <d v="2016-07-01T18:00:00"/>
    <x v="2"/>
    <x v="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x v="2104"/>
    <x v="1"/>
    <x v="6"/>
    <d v="2016-09-05T11:50:54"/>
    <d v="2016-10-03T09:50:54"/>
    <x v="2"/>
    <x v="8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x v="1271"/>
    <x v="1"/>
    <x v="6"/>
    <d v="2016-06-19T06:14:41"/>
    <d v="2016-07-17T04:14:41"/>
    <x v="2"/>
    <x v="0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x v="161"/>
    <x v="1"/>
    <x v="6"/>
    <d v="2014-04-16T20:32:45"/>
    <d v="2014-05-14T18:32:45"/>
    <x v="3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x v="2105"/>
    <x v="1"/>
    <x v="6"/>
    <d v="2014-12-01T09:43:33"/>
    <d v="2014-12-19T07:43:33"/>
    <x v="3"/>
    <x v="11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x v="121"/>
    <x v="1"/>
    <x v="6"/>
    <d v="2015-04-20T18:47:18"/>
    <d v="2015-06-17T16:47:18"/>
    <x v="0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x v="2106"/>
    <x v="1"/>
    <x v="6"/>
    <d v="2014-12-29T11:37:11"/>
    <d v="2015-01-26T09:37:11"/>
    <x v="0"/>
    <x v="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x v="2107"/>
    <x v="1"/>
    <x v="6"/>
    <d v="2016-12-18T12:16:26"/>
    <d v="2017-01-15T10:16:26"/>
    <x v="1"/>
    <x v="11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x v="1054"/>
    <x v="1"/>
    <x v="6"/>
    <d v="2016-04-04T19:04:53"/>
    <d v="2016-05-02T17:04:53"/>
    <x v="2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x v="121"/>
    <x v="1"/>
    <x v="6"/>
    <d v="2015-06-16T09:51:19"/>
    <d v="2015-07-14T07:51:19"/>
    <x v="0"/>
    <x v="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x v="149"/>
    <x v="1"/>
    <x v="6"/>
    <d v="2016-10-29T14:55:24"/>
    <d v="2016-11-28T07:00:00"/>
    <x v="2"/>
    <x v="9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x v="2108"/>
    <x v="1"/>
    <x v="6"/>
    <d v="2015-05-04T06:46:35"/>
    <d v="2015-07-01T04:46:35"/>
    <x v="0"/>
    <x v="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x v="2109"/>
    <x v="1"/>
    <x v="6"/>
    <d v="2015-12-21T09:24:21"/>
    <d v="2016-01-18T07:24:21"/>
    <x v="2"/>
    <x v="1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x v="2110"/>
    <x v="1"/>
    <x v="6"/>
    <d v="2015-07-07T13:44:12"/>
    <d v="2015-08-18T07:05:00"/>
    <x v="0"/>
    <x v="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x v="121"/>
    <x v="1"/>
    <x v="6"/>
    <d v="2014-10-04T06:20:36"/>
    <d v="2014-12-01T05:20:36"/>
    <x v="3"/>
    <x v="9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x v="2111"/>
    <x v="1"/>
    <x v="6"/>
    <d v="2016-04-01T06:18:38"/>
    <d v="2016-04-29T04:18:38"/>
    <x v="2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x v="2112"/>
    <x v="1"/>
    <x v="6"/>
    <d v="2016-01-01T13:40:37"/>
    <d v="2016-02-03T18:59:00"/>
    <x v="2"/>
    <x v="1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x v="2113"/>
    <x v="1"/>
    <x v="6"/>
    <d v="2014-11-05T09:27:15"/>
    <d v="2014-12-03T07:27:15"/>
    <x v="3"/>
    <x v="4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x v="438"/>
    <x v="1"/>
    <x v="6"/>
    <d v="2015-02-11T17:50:01"/>
    <d v="2015-03-11T14:50:01"/>
    <x v="0"/>
    <x v="2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x v="119"/>
    <x v="1"/>
    <x v="6"/>
    <d v="2015-09-14T07:11:24"/>
    <d v="2015-09-16T17:59:00"/>
    <x v="0"/>
    <x v="8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x v="144"/>
    <x v="1"/>
    <x v="6"/>
    <d v="2014-12-12T02:15:24"/>
    <d v="2015-01-09T00:15:24"/>
    <x v="0"/>
    <x v="11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x v="121"/>
    <x v="1"/>
    <x v="6"/>
    <d v="2014-10-10T04:50:40"/>
    <d v="2014-10-15T18:59:00"/>
    <x v="3"/>
    <x v="9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x v="2114"/>
    <x v="1"/>
    <x v="6"/>
    <d v="2014-07-30T12:43:05"/>
    <d v="2014-08-27T10:43:05"/>
    <x v="3"/>
    <x v="3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x v="589"/>
    <x v="1"/>
    <x v="6"/>
    <d v="2014-07-11T09:49:52"/>
    <d v="2014-08-06T17:00:00"/>
    <x v="3"/>
    <x v="3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x v="2115"/>
    <x v="1"/>
    <x v="6"/>
    <d v="2016-02-15T13:12:08"/>
    <d v="2016-04-13T10:12:08"/>
    <x v="2"/>
    <x v="2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x v="2116"/>
    <x v="1"/>
    <x v="6"/>
    <d v="2014-08-18T09:08:24"/>
    <d v="2014-08-23T11:00:00"/>
    <x v="3"/>
    <x v="10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x v="385"/>
    <x v="1"/>
    <x v="6"/>
    <d v="2014-11-10T10:33:15"/>
    <d v="2015-01-06T16:00:00"/>
    <x v="0"/>
    <x v="4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x v="121"/>
    <x v="1"/>
    <x v="6"/>
    <d v="2015-02-02T15:40:15"/>
    <d v="2015-04-01T12:40:15"/>
    <x v="0"/>
    <x v="2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x v="2117"/>
    <x v="1"/>
    <x v="6"/>
    <d v="2014-06-21T05:19:52"/>
    <d v="2014-06-20T11:00:00"/>
    <x v="3"/>
    <x v="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x v="2118"/>
    <x v="1"/>
    <x v="6"/>
    <d v="2016-11-27T13:48:41"/>
    <d v="2016-12-09T20:00:00"/>
    <x v="2"/>
    <x v="4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x v="2119"/>
    <x v="1"/>
    <x v="6"/>
    <d v="2015-09-11T07:30:58"/>
    <d v="2015-10-09T05:29:05"/>
    <x v="0"/>
    <x v="8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x v="2120"/>
    <x v="1"/>
    <x v="6"/>
    <d v="2015-10-01T07:57:33"/>
    <d v="2015-10-29T05:57:33"/>
    <x v="0"/>
    <x v="9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x v="121"/>
    <x v="1"/>
    <x v="6"/>
    <d v="2016-05-24T17:52:38"/>
    <d v="2016-07-21T15:52:38"/>
    <x v="2"/>
    <x v="5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x v="2121"/>
    <x v="1"/>
    <x v="6"/>
    <d v="2014-07-09T21:37:12"/>
    <d v="2014-08-06T19:37:12"/>
    <x v="3"/>
    <x v="3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x v="366"/>
    <x v="1"/>
    <x v="6"/>
    <d v="2014-12-09T13:42:19"/>
    <d v="2015-02-05T11:42:19"/>
    <x v="0"/>
    <x v="11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x v="384"/>
    <x v="1"/>
    <x v="6"/>
    <d v="2015-07-25T02:33:16"/>
    <d v="2015-08-22T00:33:16"/>
    <x v="0"/>
    <x v="3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x v="2122"/>
    <x v="1"/>
    <x v="6"/>
    <d v="2015-07-10T20:00:18"/>
    <d v="2015-09-06T18:00:18"/>
    <x v="0"/>
    <x v="3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x v="654"/>
    <x v="1"/>
    <x v="6"/>
    <d v="2014-10-28T15:13:51"/>
    <d v="2014-11-07T02:00:00"/>
    <x v="3"/>
    <x v="9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x v="2123"/>
    <x v="1"/>
    <x v="6"/>
    <d v="2016-08-23T17:21:53"/>
    <d v="2016-09-04T15:21:53"/>
    <x v="2"/>
    <x v="10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x v="2124"/>
    <x v="1"/>
    <x v="6"/>
    <d v="2015-07-14T07:34:26"/>
    <d v="2015-07-29T15:00:00"/>
    <x v="0"/>
    <x v="3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x v="120"/>
    <x v="1"/>
    <x v="6"/>
    <d v="2016-03-15T13:03:57"/>
    <d v="2016-05-12T11:03:57"/>
    <x v="2"/>
    <x v="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x v="1854"/>
    <x v="1"/>
    <x v="6"/>
    <d v="2016-05-09T09:33:39"/>
    <d v="2016-06-06T07:33:39"/>
    <x v="2"/>
    <x v="5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x v="135"/>
    <x v="1"/>
    <x v="6"/>
    <d v="2014-10-16T22:23:21"/>
    <d v="2014-11-23T09:46:00"/>
    <x v="3"/>
    <x v="9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x v="120"/>
    <x v="1"/>
    <x v="6"/>
    <d v="2015-04-13T12:11:27"/>
    <d v="2015-06-10T10:11:27"/>
    <x v="0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x v="2125"/>
    <x v="1"/>
    <x v="6"/>
    <d v="2015-05-18T10:27:06"/>
    <d v="2015-06-25T08:27:06"/>
    <x v="0"/>
    <x v="5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x v="2126"/>
    <x v="1"/>
    <x v="6"/>
    <d v="2015-12-15T19:09:34"/>
    <d v="2016-01-12T17:09:34"/>
    <x v="2"/>
    <x v="11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x v="120"/>
    <x v="1"/>
    <x v="6"/>
    <d v="2014-07-08T14:08:59"/>
    <d v="2014-09-04T12:08:59"/>
    <x v="3"/>
    <x v="3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x v="120"/>
    <x v="1"/>
    <x v="6"/>
    <d v="2015-01-13T13:46:34"/>
    <d v="2015-03-12T10:46:34"/>
    <x v="0"/>
    <x v="1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x v="2127"/>
    <x v="1"/>
    <x v="6"/>
    <d v="2016-02-15T01:33:10"/>
    <d v="2016-03-13T22:33:10"/>
    <x v="2"/>
    <x v="2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x v="2128"/>
    <x v="1"/>
    <x v="6"/>
    <d v="2014-04-26T03:26:29"/>
    <d v="2014-05-17T01:26:29"/>
    <x v="3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x v="2129"/>
    <x v="1"/>
    <x v="6"/>
    <d v="2015-08-28T21:37:27"/>
    <d v="2015-09-13T19:37:27"/>
    <x v="0"/>
    <x v="10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x v="2130"/>
    <x v="1"/>
    <x v="6"/>
    <d v="2015-10-01T07:06:47"/>
    <d v="2015-10-27T05:06:47"/>
    <x v="0"/>
    <x v="9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x v="439"/>
    <x v="1"/>
    <x v="6"/>
    <d v="2014-07-06T06:52:09"/>
    <d v="2014-08-03T04:52:09"/>
    <x v="3"/>
    <x v="3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x v="2131"/>
    <x v="1"/>
    <x v="6"/>
    <d v="2015-02-23T11:01:10"/>
    <d v="2015-03-23T08:01:10"/>
    <x v="0"/>
    <x v="2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x v="1380"/>
    <x v="1"/>
    <x v="40"/>
    <d v="2014-08-26T13:16:44"/>
    <d v="2014-09-23T11:16:44"/>
    <x v="3"/>
    <x v="1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x v="161"/>
    <x v="1"/>
    <x v="40"/>
    <d v="2015-04-03T12:58:47"/>
    <d v="2015-05-16T10:58:47"/>
    <x v="0"/>
    <x v="6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x v="180"/>
    <x v="1"/>
    <x v="40"/>
    <d v="2015-01-08T19:39:39"/>
    <d v="2015-01-21T17:00:00"/>
    <x v="0"/>
    <x v="1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x v="2132"/>
    <x v="1"/>
    <x v="40"/>
    <d v="2015-04-09T05:21:50"/>
    <d v="2015-05-06T17:59:00"/>
    <x v="0"/>
    <x v="6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x v="2133"/>
    <x v="1"/>
    <x v="40"/>
    <d v="2014-08-12T06:01:08"/>
    <d v="2014-09-09T04:01:08"/>
    <x v="3"/>
    <x v="1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x v="766"/>
    <x v="1"/>
    <x v="40"/>
    <d v="2015-02-09T10:22:59"/>
    <d v="2015-02-21T08:22:59"/>
    <x v="0"/>
    <x v="2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x v="2134"/>
    <x v="1"/>
    <x v="40"/>
    <d v="2014-06-16T08:03:49"/>
    <d v="2014-07-12T19:00:00"/>
    <x v="3"/>
    <x v="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x v="694"/>
    <x v="1"/>
    <x v="40"/>
    <d v="2016-02-03T15:57:26"/>
    <d v="2016-03-02T13:57:26"/>
    <x v="2"/>
    <x v="2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x v="2135"/>
    <x v="1"/>
    <x v="40"/>
    <d v="2014-04-25T05:32:38"/>
    <d v="2014-05-23T03:32:38"/>
    <x v="3"/>
    <x v="6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x v="2136"/>
    <x v="1"/>
    <x v="40"/>
    <d v="2015-04-07T06:01:04"/>
    <d v="2015-05-05T04:01:04"/>
    <x v="0"/>
    <x v="6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x v="2137"/>
    <x v="1"/>
    <x v="40"/>
    <d v="2014-08-20T22:59:23"/>
    <d v="2014-09-12T20:08:00"/>
    <x v="3"/>
    <x v="1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x v="2138"/>
    <x v="1"/>
    <x v="40"/>
    <d v="2015-01-20T19:57:17"/>
    <d v="2015-02-19T01:00:00"/>
    <x v="0"/>
    <x v="1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x v="2139"/>
    <x v="1"/>
    <x v="40"/>
    <d v="2016-05-05T14:57:33"/>
    <d v="2016-06-02T12:57:33"/>
    <x v="2"/>
    <x v="5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x v="2140"/>
    <x v="1"/>
    <x v="40"/>
    <d v="2014-05-16T07:16:04"/>
    <d v="2014-06-13T05:16:04"/>
    <x v="3"/>
    <x v="5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x v="2141"/>
    <x v="1"/>
    <x v="40"/>
    <d v="2016-07-02T06:00:08"/>
    <d v="2016-08-27T07:00:00"/>
    <x v="2"/>
    <x v="3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x v="1829"/>
    <x v="1"/>
    <x v="40"/>
    <d v="2014-09-30T07:37:03"/>
    <d v="2014-10-10T18:59:00"/>
    <x v="3"/>
    <x v="8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x v="2142"/>
    <x v="1"/>
    <x v="40"/>
    <d v="2014-06-13T02:58:33"/>
    <d v="2014-07-11T00:58:33"/>
    <x v="3"/>
    <x v="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x v="2143"/>
    <x v="1"/>
    <x v="40"/>
    <d v="2014-12-31T08:53:34"/>
    <d v="2015-01-28T06:53:34"/>
    <x v="0"/>
    <x v="11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x v="2144"/>
    <x v="1"/>
    <x v="40"/>
    <d v="2014-07-25T11:25:12"/>
    <d v="2014-08-25T15:00:00"/>
    <x v="3"/>
    <x v="3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x v="2145"/>
    <x v="1"/>
    <x v="40"/>
    <d v="2014-12-09T10:33:38"/>
    <d v="2015-01-16T08:33:38"/>
    <x v="0"/>
    <x v="11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x v="120"/>
    <x v="1"/>
    <x v="38"/>
    <d v="2015-01-30T15:02:35"/>
    <d v="2015-02-27T13:02:35"/>
    <x v="0"/>
    <x v="1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x v="2146"/>
    <x v="1"/>
    <x v="38"/>
    <d v="2015-11-26T11:17:39"/>
    <d v="2015-12-14T10:18:00"/>
    <x v="0"/>
    <x v="4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x v="121"/>
    <x v="1"/>
    <x v="38"/>
    <d v="2015-03-13T19:06:20"/>
    <d v="2015-04-10T17:06:20"/>
    <x v="0"/>
    <x v="7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x v="101"/>
    <x v="1"/>
    <x v="38"/>
    <d v="2015-05-08T13:56:38"/>
    <d v="2015-06-05T11:56:38"/>
    <x v="0"/>
    <x v="5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x v="121"/>
    <x v="1"/>
    <x v="38"/>
    <d v="2015-04-23T19:21:00"/>
    <d v="2015-05-21T17:21:00"/>
    <x v="0"/>
    <x v="6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x v="120"/>
    <x v="1"/>
    <x v="38"/>
    <d v="2016-07-16T04:44:52"/>
    <d v="2016-08-13T02:44:52"/>
    <x v="2"/>
    <x v="3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x v="2147"/>
    <x v="1"/>
    <x v="38"/>
    <d v="2016-10-06T05:29:27"/>
    <d v="2016-11-22T07:11:00"/>
    <x v="2"/>
    <x v="9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x v="2148"/>
    <x v="1"/>
    <x v="38"/>
    <d v="2015-04-03T07:34:53"/>
    <d v="2015-05-31T05:34:53"/>
    <x v="0"/>
    <x v="6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x v="385"/>
    <x v="1"/>
    <x v="38"/>
    <d v="2015-10-20T11:45:17"/>
    <d v="2015-11-17T10:45:17"/>
    <x v="0"/>
    <x v="9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x v="121"/>
    <x v="1"/>
    <x v="38"/>
    <d v="2015-12-24T00:45:52"/>
    <d v="2016-01-20T22:45:52"/>
    <x v="2"/>
    <x v="11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x v="2149"/>
    <x v="1"/>
    <x v="38"/>
    <d v="2014-08-21T11:16:13"/>
    <d v="2014-10-03T09:16:13"/>
    <x v="3"/>
    <x v="10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x v="2150"/>
    <x v="1"/>
    <x v="38"/>
    <d v="2016-09-15T08:33:59"/>
    <d v="2016-10-14T18:00:00"/>
    <x v="2"/>
    <x v="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x v="2151"/>
    <x v="1"/>
    <x v="38"/>
    <d v="2015-09-08T11:00:21"/>
    <d v="2015-10-06T09:00:21"/>
    <x v="0"/>
    <x v="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x v="121"/>
    <x v="1"/>
    <x v="38"/>
    <d v="2017-02-24T06:00:03"/>
    <d v="2017-03-14T03:00:03"/>
    <x v="1"/>
    <x v="2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x v="178"/>
    <x v="1"/>
    <x v="38"/>
    <d v="2015-05-17T09:47:29"/>
    <d v="2015-06-14T07:47:29"/>
    <x v="0"/>
    <x v="5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x v="2152"/>
    <x v="1"/>
    <x v="38"/>
    <d v="2016-04-04T15:00:50"/>
    <d v="2016-05-02T13:00:50"/>
    <x v="2"/>
    <x v="6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x v="736"/>
    <x v="1"/>
    <x v="38"/>
    <d v="2015-01-26T16:16:12"/>
    <d v="2015-03-25T13:16:12"/>
    <x v="0"/>
    <x v="1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x v="121"/>
    <x v="1"/>
    <x v="38"/>
    <d v="2016-03-09T10:41:57"/>
    <d v="2016-05-06T07:41:57"/>
    <x v="2"/>
    <x v="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x v="121"/>
    <x v="1"/>
    <x v="38"/>
    <d v="2016-05-07T16:12:05"/>
    <d v="2016-06-04T14:12:05"/>
    <x v="2"/>
    <x v="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x v="121"/>
    <x v="1"/>
    <x v="38"/>
    <d v="2014-08-12T10:10:23"/>
    <d v="2014-09-09T08:10:23"/>
    <x v="3"/>
    <x v="10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x v="2153"/>
    <x v="1"/>
    <x v="6"/>
    <d v="2015-02-25T21:05:59"/>
    <d v="2015-03-23T18:00:00"/>
    <x v="0"/>
    <x v="2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x v="2154"/>
    <x v="1"/>
    <x v="6"/>
    <d v="2015-01-31T21:51:46"/>
    <d v="2015-02-26T20:59:00"/>
    <x v="0"/>
    <x v="1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x v="2155"/>
    <x v="1"/>
    <x v="6"/>
    <d v="2015-06-02T03:17:04"/>
    <d v="2015-06-30T01:17:04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x v="2156"/>
    <x v="1"/>
    <x v="6"/>
    <d v="2014-07-07T13:50:19"/>
    <d v="2014-08-04T11:32:00"/>
    <x v="3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x v="2157"/>
    <x v="1"/>
    <x v="6"/>
    <d v="2015-06-07T09:30:33"/>
    <d v="2015-07-05T07:30:33"/>
    <x v="0"/>
    <x v="0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x v="2158"/>
    <x v="1"/>
    <x v="6"/>
    <d v="2015-08-17T09:43:32"/>
    <d v="2015-09-14T07:43:32"/>
    <x v="0"/>
    <x v="10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x v="2159"/>
    <x v="1"/>
    <x v="6"/>
    <d v="2015-02-06T20:44:52"/>
    <d v="2015-03-06T17:44:52"/>
    <x v="0"/>
    <x v="2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x v="2160"/>
    <x v="1"/>
    <x v="6"/>
    <d v="2016-08-03T04:34:20"/>
    <d v="2016-08-14T17:59:00"/>
    <x v="2"/>
    <x v="1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x v="2161"/>
    <x v="1"/>
    <x v="6"/>
    <d v="2015-04-03T10:52:33"/>
    <d v="2015-05-01T12:51:00"/>
    <x v="0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x v="2162"/>
    <x v="1"/>
    <x v="6"/>
    <d v="2014-06-18T08:04:11"/>
    <d v="2014-07-16T06:04:11"/>
    <x v="3"/>
    <x v="0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x v="2163"/>
    <x v="1"/>
    <x v="6"/>
    <d v="2014-08-01T07:47:58"/>
    <d v="2014-08-29T05:47:58"/>
    <x v="3"/>
    <x v="10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x v="2164"/>
    <x v="1"/>
    <x v="6"/>
    <d v="2016-11-19T18:38:40"/>
    <d v="2016-12-02T15:00:00"/>
    <x v="2"/>
    <x v="4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x v="2165"/>
    <x v="1"/>
    <x v="6"/>
    <d v="2015-12-03T11:38:28"/>
    <d v="2015-12-29T18:00:00"/>
    <x v="0"/>
    <x v="11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x v="2166"/>
    <x v="1"/>
    <x v="6"/>
    <d v="2014-08-28T17:27:51"/>
    <d v="2014-09-23T15:35:00"/>
    <x v="3"/>
    <x v="1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x v="2167"/>
    <x v="1"/>
    <x v="6"/>
    <d v="2014-10-29T08:24:46"/>
    <d v="2014-11-24T17:00:00"/>
    <x v="3"/>
    <x v="9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x v="2168"/>
    <x v="1"/>
    <x v="6"/>
    <d v="2016-02-25T09:32:10"/>
    <d v="2016-03-11T02:00:00"/>
    <x v="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x v="801"/>
    <x v="1"/>
    <x v="6"/>
    <d v="2015-01-22T13:08:54"/>
    <d v="2015-03-20T16:14:00"/>
    <x v="0"/>
    <x v="1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x v="2169"/>
    <x v="1"/>
    <x v="6"/>
    <d v="2014-10-10T07:22:27"/>
    <d v="2014-10-17T19:59:00"/>
    <x v="3"/>
    <x v="9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x v="2170"/>
    <x v="1"/>
    <x v="6"/>
    <d v="2014-12-20T11:47:03"/>
    <d v="2015-01-03T20:00:00"/>
    <x v="0"/>
    <x v="11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x v="2171"/>
    <x v="1"/>
    <x v="6"/>
    <d v="2015-08-03T13:58:50"/>
    <d v="2015-08-21T16:00:00"/>
    <x v="0"/>
    <x v="1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x v="2172"/>
    <x v="1"/>
    <x v="38"/>
    <d v="2015-08-09T05:25:56"/>
    <d v="2015-09-21T03:25:56"/>
    <x v="0"/>
    <x v="10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x v="2173"/>
    <x v="1"/>
    <x v="38"/>
    <d v="2016-01-12T08:29:03"/>
    <d v="2016-02-09T06:29:03"/>
    <x v="2"/>
    <x v="1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x v="2174"/>
    <x v="1"/>
    <x v="38"/>
    <d v="2014-09-12T07:10:36"/>
    <d v="2014-11-09T06:10:36"/>
    <x v="3"/>
    <x v="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x v="2175"/>
    <x v="1"/>
    <x v="38"/>
    <d v="2016-07-24T22:41:21"/>
    <d v="2016-08-21T20:41:21"/>
    <x v="2"/>
    <x v="3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x v="2176"/>
    <x v="1"/>
    <x v="38"/>
    <d v="2016-10-11T15:22:08"/>
    <d v="2016-10-28T18:00:00"/>
    <x v="2"/>
    <x v="9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x v="2177"/>
    <x v="1"/>
    <x v="38"/>
    <d v="2016-03-02T04:00:06"/>
    <d v="2016-04-29T01:00:06"/>
    <x v="2"/>
    <x v="7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x v="2178"/>
    <x v="1"/>
    <x v="38"/>
    <d v="2016-09-13T23:22:31"/>
    <d v="2016-10-10T14:00:00"/>
    <x v="2"/>
    <x v="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x v="680"/>
    <x v="1"/>
    <x v="38"/>
    <d v="2016-05-21T00:41:21"/>
    <d v="2016-06-17T22:41:21"/>
    <x v="2"/>
    <x v="5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x v="2179"/>
    <x v="1"/>
    <x v="38"/>
    <d v="2015-11-28T16:29:22"/>
    <d v="2015-12-18T18:59:00"/>
    <x v="0"/>
    <x v="4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x v="2180"/>
    <x v="1"/>
    <x v="38"/>
    <d v="2015-12-03T05:47:00"/>
    <d v="2016-01-05T03:47:00"/>
    <x v="2"/>
    <x v="11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x v="2181"/>
    <x v="1"/>
    <x v="38"/>
    <d v="2017-01-05T12:05:30"/>
    <d v="2017-01-25T10:05:30"/>
    <x v="1"/>
    <x v="1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x v="2182"/>
    <x v="1"/>
    <x v="38"/>
    <d v="2016-09-09T10:25:10"/>
    <d v="2016-10-07T08:25:10"/>
    <x v="2"/>
    <x v="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x v="2183"/>
    <x v="1"/>
    <x v="38"/>
    <d v="2016-01-21T12:07:47"/>
    <d v="2016-02-18T10:07:47"/>
    <x v="2"/>
    <x v="1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x v="2184"/>
    <x v="1"/>
    <x v="38"/>
    <d v="2014-09-03T03:29:32"/>
    <d v="2014-10-01T01:29:32"/>
    <x v="3"/>
    <x v="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x v="2185"/>
    <x v="1"/>
    <x v="38"/>
    <d v="2016-12-20T07:57:51"/>
    <d v="2017-01-17T05:57:51"/>
    <x v="1"/>
    <x v="11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x v="2186"/>
    <x v="1"/>
    <x v="38"/>
    <d v="2015-03-27T13:54:00"/>
    <d v="2015-05-24T11:54:00"/>
    <x v="0"/>
    <x v="7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x v="2187"/>
    <x v="1"/>
    <x v="38"/>
    <d v="2017-02-09T09:36:33"/>
    <d v="2017-02-24T18:59:00"/>
    <x v="1"/>
    <x v="2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x v="2188"/>
    <x v="1"/>
    <x v="38"/>
    <d v="2014-05-18T20:38:49"/>
    <d v="2014-06-13T18:25:00"/>
    <x v="3"/>
    <x v="5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x v="2189"/>
    <x v="1"/>
    <x v="38"/>
    <d v="2017-02-14T09:46:00"/>
    <d v="2017-02-26T16:00:00"/>
    <x v="1"/>
    <x v="2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x v="372"/>
    <x v="1"/>
    <x v="38"/>
    <d v="2017-01-17T11:51:10"/>
    <d v="2017-01-29T08:00:00"/>
    <x v="1"/>
    <x v="1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x v="2190"/>
    <x v="1"/>
    <x v="38"/>
    <d v="2016-06-13T13:29:42"/>
    <d v="2016-07-11T11:29:42"/>
    <x v="2"/>
    <x v="0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x v="2191"/>
    <x v="1"/>
    <x v="38"/>
    <d v="2012-11-26T12:04:12"/>
    <d v="2012-12-24T10:04:12"/>
    <x v="5"/>
    <x v="4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x v="2192"/>
    <x v="1"/>
    <x v="38"/>
    <d v="2016-01-29T12:22:56"/>
    <d v="2016-02-27T19:59:00"/>
    <x v="2"/>
    <x v="1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x v="2193"/>
    <x v="1"/>
    <x v="38"/>
    <d v="2014-10-16T13:08:44"/>
    <d v="2014-11-13T12:08:44"/>
    <x v="3"/>
    <x v="9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x v="2194"/>
    <x v="1"/>
    <x v="38"/>
    <d v="2014-09-06T08:11:45"/>
    <d v="2014-10-04T06:11:45"/>
    <x v="3"/>
    <x v="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x v="2195"/>
    <x v="1"/>
    <x v="38"/>
    <d v="2014-11-14T10:09:51"/>
    <d v="2014-12-12T08:09:51"/>
    <x v="3"/>
    <x v="4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x v="1237"/>
    <x v="1"/>
    <x v="38"/>
    <d v="2015-04-03T21:11:23"/>
    <d v="2015-04-22T19:11:23"/>
    <x v="0"/>
    <x v="6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x v="2196"/>
    <x v="1"/>
    <x v="38"/>
    <d v="2015-12-21T21:05:19"/>
    <d v="2016-01-18T19:05:19"/>
    <x v="2"/>
    <x v="11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x v="2197"/>
    <x v="1"/>
    <x v="38"/>
    <d v="2014-10-27T05:40:40"/>
    <d v="2014-11-24T04:40:40"/>
    <x v="3"/>
    <x v="9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x v="2198"/>
    <x v="1"/>
    <x v="38"/>
    <d v="2014-12-23T11:58:39"/>
    <d v="2015-02-19T09:58:39"/>
    <x v="0"/>
    <x v="11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x v="2199"/>
    <x v="1"/>
    <x v="38"/>
    <d v="2015-11-26T03:15:16"/>
    <d v="2015-12-21T12:59:00"/>
    <x v="0"/>
    <x v="4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x v="2200"/>
    <x v="1"/>
    <x v="38"/>
    <d v="2015-01-20T08:52:10"/>
    <d v="2015-02-08T06:52:10"/>
    <x v="0"/>
    <x v="1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x v="2201"/>
    <x v="1"/>
    <x v="38"/>
    <d v="2015-05-22T12:04:09"/>
    <d v="2015-06-19T10:04:09"/>
    <x v="0"/>
    <x v="5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x v="2202"/>
    <x v="1"/>
    <x v="38"/>
    <d v="2014-10-07T18:58:00"/>
    <d v="2014-11-02T19:00:00"/>
    <x v="3"/>
    <x v="9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x v="2203"/>
    <x v="1"/>
    <x v="38"/>
    <d v="2014-05-26T09:27:18"/>
    <d v="2014-06-08T18:00:00"/>
    <x v="3"/>
    <x v="5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x v="2204"/>
    <x v="1"/>
    <x v="38"/>
    <d v="2014-05-19T05:09:12"/>
    <d v="2014-07-16T03:09:12"/>
    <x v="3"/>
    <x v="5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x v="2205"/>
    <x v="1"/>
    <x v="38"/>
    <d v="2014-07-21T12:24:03"/>
    <d v="2014-08-18T10:24:03"/>
    <x v="3"/>
    <x v="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x v="2206"/>
    <x v="1"/>
    <x v="38"/>
    <d v="2015-06-07T23:09:36"/>
    <d v="2015-07-18T12:00:00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x v="2207"/>
    <x v="1"/>
    <x v="38"/>
    <d v="2014-04-29T12:00:20"/>
    <d v="2014-05-24T17:00:00"/>
    <x v="3"/>
    <x v="6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x v="2208"/>
    <x v="1"/>
    <x v="38"/>
    <d v="2015-06-15T12:18:53"/>
    <d v="2015-08-12T10:18:53"/>
    <x v="0"/>
    <x v="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x v="2209"/>
    <x v="1"/>
    <x v="38"/>
    <d v="2016-10-17T06:51:09"/>
    <d v="2016-11-19T19:59:00"/>
    <x v="2"/>
    <x v="9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x v="2210"/>
    <x v="1"/>
    <x v="38"/>
    <d v="2016-07-13T14:53:29"/>
    <d v="2016-08-25T12:53:29"/>
    <x v="2"/>
    <x v="3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x v="2211"/>
    <x v="1"/>
    <x v="38"/>
    <d v="2015-04-27T08:13:06"/>
    <d v="2015-06-09T06:13:06"/>
    <x v="0"/>
    <x v="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x v="2212"/>
    <x v="1"/>
    <x v="38"/>
    <d v="2012-09-06T15:51:15"/>
    <d v="2012-10-04T13:51:15"/>
    <x v="5"/>
    <x v="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x v="2213"/>
    <x v="1"/>
    <x v="38"/>
    <d v="2014-05-02T04:13:33"/>
    <d v="2014-05-28T06:00:00"/>
    <x v="3"/>
    <x v="5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x v="1847"/>
    <x v="1"/>
    <x v="38"/>
    <d v="2017-02-17T03:01:32"/>
    <d v="2017-03-01T01:01:32"/>
    <x v="1"/>
    <x v="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x v="2214"/>
    <x v="1"/>
    <x v="38"/>
    <d v="2015-02-18T08:54:11"/>
    <d v="2015-03-18T05:54:11"/>
    <x v="0"/>
    <x v="2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x v="2215"/>
    <x v="1"/>
    <x v="38"/>
    <d v="2016-07-15T22:20:25"/>
    <d v="2016-08-12T20:20:25"/>
    <x v="2"/>
    <x v="3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x v="2216"/>
    <x v="1"/>
    <x v="38"/>
    <d v="2014-10-20T09:00:47"/>
    <d v="2014-11-15T18:35:00"/>
    <x v="3"/>
    <x v="9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x v="2217"/>
    <x v="1"/>
    <x v="38"/>
    <d v="2015-08-17T09:56:11"/>
    <d v="2015-09-14T07:56:11"/>
    <x v="0"/>
    <x v="10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x v="2218"/>
    <x v="1"/>
    <x v="38"/>
    <d v="2016-08-15T13:10:47"/>
    <d v="2016-10-12T11:10:47"/>
    <x v="2"/>
    <x v="10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x v="2219"/>
    <x v="1"/>
    <x v="38"/>
    <d v="2015-08-11T17:04:19"/>
    <d v="2015-09-08T15:04:19"/>
    <x v="0"/>
    <x v="10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x v="2220"/>
    <x v="1"/>
    <x v="38"/>
    <d v="2016-07-18T18:38:45"/>
    <d v="2016-08-15T16:38:45"/>
    <x v="2"/>
    <x v="3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x v="2221"/>
    <x v="1"/>
    <x v="38"/>
    <d v="2016-10-01T04:50:55"/>
    <d v="2016-10-29T17:59:00"/>
    <x v="2"/>
    <x v="9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x v="2222"/>
    <x v="1"/>
    <x v="38"/>
    <d v="2013-04-04T05:26:49"/>
    <d v="2013-05-02T03:26:49"/>
    <x v="4"/>
    <x v="6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x v="2223"/>
    <x v="1"/>
    <x v="38"/>
    <d v="2013-07-11T10:50:44"/>
    <d v="2013-08-14T01:59:00"/>
    <x v="4"/>
    <x v="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x v="2224"/>
    <x v="1"/>
    <x v="38"/>
    <d v="2010-07-19T13:26:13"/>
    <d v="2010-09-29T18:59:00"/>
    <x v="7"/>
    <x v="3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x v="2225"/>
    <x v="1"/>
    <x v="38"/>
    <d v="2016-01-03T22:03:17"/>
    <d v="2016-03-01T20:03:17"/>
    <x v="2"/>
    <x v="1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x v="2226"/>
    <x v="1"/>
    <x v="38"/>
    <d v="2013-12-02T11:03:58"/>
    <d v="2013-12-26T21:59:00"/>
    <x v="4"/>
    <x v="11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x v="2227"/>
    <x v="1"/>
    <x v="38"/>
    <d v="2015-06-22T11:00:21"/>
    <d v="2015-06-24T13:00:00"/>
    <x v="0"/>
    <x v="0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x v="2228"/>
    <x v="1"/>
    <x v="38"/>
    <d v="2015-12-21T12:50:48"/>
    <d v="2016-01-18T10:50:48"/>
    <x v="2"/>
    <x v="11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x v="2229"/>
    <x v="1"/>
    <x v="38"/>
    <d v="2015-09-06T08:30:47"/>
    <d v="2015-10-04T06:30:47"/>
    <x v="0"/>
    <x v="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x v="2230"/>
    <x v="1"/>
    <x v="38"/>
    <d v="2015-03-19T17:41:39"/>
    <d v="2015-04-13T16:50:00"/>
    <x v="0"/>
    <x v="7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x v="2231"/>
    <x v="1"/>
    <x v="38"/>
    <d v="2016-01-18T09:26:38"/>
    <d v="2016-01-31T07:26:38"/>
    <x v="2"/>
    <x v="1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x v="2232"/>
    <x v="1"/>
    <x v="38"/>
    <d v="2014-07-22T19:44:15"/>
    <d v="2014-08-19T17:44:15"/>
    <x v="3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x v="2233"/>
    <x v="1"/>
    <x v="38"/>
    <d v="2014-08-11T11:16:26"/>
    <d v="2014-09-07T18:52:00"/>
    <x v="3"/>
    <x v="1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x v="2234"/>
    <x v="1"/>
    <x v="38"/>
    <d v="2016-03-14T15:44:14"/>
    <d v="2016-04-25T03:16:00"/>
    <x v="2"/>
    <x v="7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x v="2235"/>
    <x v="1"/>
    <x v="38"/>
    <d v="2014-12-02T13:37:42"/>
    <d v="2014-12-29T11:22:00"/>
    <x v="3"/>
    <x v="11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x v="2236"/>
    <x v="1"/>
    <x v="38"/>
    <d v="2015-05-14T16:20:55"/>
    <d v="2015-06-11T14:20:55"/>
    <x v="0"/>
    <x v="5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x v="2237"/>
    <x v="1"/>
    <x v="38"/>
    <d v="2016-04-04T20:02:40"/>
    <d v="2016-05-02T18:02:40"/>
    <x v="2"/>
    <x v="6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x v="2238"/>
    <x v="1"/>
    <x v="38"/>
    <d v="2017-01-09T01:59:05"/>
    <d v="2017-02-05T23:59:05"/>
    <x v="1"/>
    <x v="1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x v="839"/>
    <x v="1"/>
    <x v="38"/>
    <d v="2015-04-28T08:04:54"/>
    <d v="2015-05-26T05:59:00"/>
    <x v="0"/>
    <x v="6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x v="140"/>
    <x v="1"/>
    <x v="38"/>
    <d v="2014-08-11T10:16:53"/>
    <d v="2014-09-29T17:59:00"/>
    <x v="3"/>
    <x v="1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x v="121"/>
    <x v="1"/>
    <x v="38"/>
    <d v="2015-01-23T11:59:14"/>
    <d v="2015-02-27T15:04:00"/>
    <x v="0"/>
    <x v="1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x v="120"/>
    <x v="1"/>
    <x v="38"/>
    <d v="2014-11-10T14:59:50"/>
    <d v="2015-01-07T12:59:50"/>
    <x v="0"/>
    <x v="4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x v="121"/>
    <x v="1"/>
    <x v="38"/>
    <d v="2014-07-31T07:16:24"/>
    <d v="2014-09-27T05:16:24"/>
    <x v="3"/>
    <x v="3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x v="121"/>
    <x v="1"/>
    <x v="38"/>
    <d v="2016-03-04T07:36:51"/>
    <d v="2016-04-01T04:36:51"/>
    <x v="2"/>
    <x v="7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x v="120"/>
    <x v="1"/>
    <x v="38"/>
    <d v="2016-03-31T00:59:00"/>
    <d v="2016-05-17T22:59:00"/>
    <x v="2"/>
    <x v="7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x v="2239"/>
    <x v="1"/>
    <x v="38"/>
    <d v="2014-07-09T14:27:26"/>
    <d v="2014-08-06T12:27:26"/>
    <x v="3"/>
    <x v="3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x v="1795"/>
    <x v="1"/>
    <x v="38"/>
    <d v="2015-08-28T22:35:34"/>
    <d v="2015-09-25T20:35:34"/>
    <x v="0"/>
    <x v="10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x v="121"/>
    <x v="1"/>
    <x v="38"/>
    <d v="2014-07-14T10:49:08"/>
    <d v="2014-08-11T08:49:08"/>
    <x v="3"/>
    <x v="3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x v="2240"/>
    <x v="1"/>
    <x v="38"/>
    <d v="2015-09-01T04:51:32"/>
    <d v="2015-09-28T08:00:00"/>
    <x v="0"/>
    <x v="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x v="2241"/>
    <x v="1"/>
    <x v="38"/>
    <d v="2016-09-17T14:08:58"/>
    <d v="2016-10-20T12:08:58"/>
    <x v="2"/>
    <x v="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x v="2242"/>
    <x v="1"/>
    <x v="38"/>
    <d v="2015-10-21T19:07:26"/>
    <d v="2015-11-19T20:59:00"/>
    <x v="0"/>
    <x v="9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x v="144"/>
    <x v="1"/>
    <x v="38"/>
    <d v="2014-07-04T17:19:32"/>
    <d v="2014-07-27T15:19:32"/>
    <x v="3"/>
    <x v="3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x v="2243"/>
    <x v="1"/>
    <x v="38"/>
    <d v="2016-06-09T21:28:57"/>
    <d v="2016-07-07T19:28:57"/>
    <x v="2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x v="444"/>
    <x v="1"/>
    <x v="38"/>
    <d v="2015-08-10T14:31:19"/>
    <d v="2015-09-07T12:31:19"/>
    <x v="0"/>
    <x v="1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x v="2244"/>
    <x v="1"/>
    <x v="38"/>
    <d v="2015-09-16T08:35:52"/>
    <d v="2015-10-14T06:35:52"/>
    <x v="0"/>
    <x v="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x v="2245"/>
    <x v="1"/>
    <x v="38"/>
    <d v="2014-11-14T12:00:34"/>
    <d v="2014-12-12T10:00:34"/>
    <x v="3"/>
    <x v="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x v="2246"/>
    <x v="1"/>
    <x v="38"/>
    <d v="2016-11-16T09:36:09"/>
    <d v="2016-12-05T07:36:09"/>
    <x v="2"/>
    <x v="4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x v="2247"/>
    <x v="1"/>
    <x v="38"/>
    <d v="2015-04-03T09:34:41"/>
    <d v="2015-04-18T19:59:00"/>
    <x v="0"/>
    <x v="6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x v="120"/>
    <x v="1"/>
    <x v="38"/>
    <d v="2016-10-15T08:34:22"/>
    <d v="2016-10-27T15:46:00"/>
    <x v="2"/>
    <x v="9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x v="2248"/>
    <x v="1"/>
    <x v="38"/>
    <d v="2015-04-17T08:25:00"/>
    <d v="2015-06-12T09:19:00"/>
    <x v="0"/>
    <x v="6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x v="2249"/>
    <x v="1"/>
    <x v="38"/>
    <d v="2016-02-09T05:42:39"/>
    <d v="2016-03-08T03:42:39"/>
    <x v="2"/>
    <x v="2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x v="2250"/>
    <x v="1"/>
    <x v="38"/>
    <d v="2016-06-29T18:27:20"/>
    <d v="2016-08-16T16:27:20"/>
    <x v="2"/>
    <x v="0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x v="2251"/>
    <x v="1"/>
    <x v="38"/>
    <d v="2015-08-10T07:38:43"/>
    <d v="2015-10-07T05:38:43"/>
    <x v="0"/>
    <x v="1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x v="1859"/>
    <x v="1"/>
    <x v="38"/>
    <d v="2017-01-31T14:57:58"/>
    <d v="2017-02-28T12:57:58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x v="1989"/>
    <x v="1"/>
    <x v="38"/>
    <d v="2015-01-26T19:19:55"/>
    <d v="2015-02-23T17:19:55"/>
    <x v="0"/>
    <x v="1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x v="2252"/>
    <x v="1"/>
    <x v="38"/>
    <d v="2015-02-20T09:07:15"/>
    <d v="2015-03-20T06:07:15"/>
    <x v="0"/>
    <x v="2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x v="2253"/>
    <x v="1"/>
    <x v="38"/>
    <d v="2014-10-27T16:40:44"/>
    <d v="2014-12-24T15:40:44"/>
    <x v="3"/>
    <x v="9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x v="2254"/>
    <x v="1"/>
    <x v="38"/>
    <d v="2015-08-20T20:21:31"/>
    <d v="2015-09-17T18:21:31"/>
    <x v="0"/>
    <x v="10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x v="121"/>
    <x v="1"/>
    <x v="38"/>
    <d v="2015-10-16T14:09:06"/>
    <d v="2015-11-13T13:09:06"/>
    <x v="0"/>
    <x v="9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x v="806"/>
    <x v="1"/>
    <x v="38"/>
    <d v="2014-08-02T05:31:18"/>
    <d v="2014-08-29T19:00:00"/>
    <x v="3"/>
    <x v="1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x v="2255"/>
    <x v="1"/>
    <x v="38"/>
    <d v="2015-04-06T09:22:11"/>
    <d v="2015-05-03T08:48:00"/>
    <x v="0"/>
    <x v="6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x v="2256"/>
    <x v="1"/>
    <x v="38"/>
    <d v="2015-08-30T13:12:39"/>
    <d v="2015-09-27T11:12:39"/>
    <x v="0"/>
    <x v="1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x v="412"/>
    <x v="1"/>
    <x v="38"/>
    <d v="2015-06-18T08:05:59"/>
    <d v="2015-08-15T06:05:59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x v="372"/>
    <x v="1"/>
    <x v="38"/>
    <d v="2016-10-21T19:36:30"/>
    <d v="2016-12-18T18:36:30"/>
    <x v="2"/>
    <x v="9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x v="840"/>
    <x v="1"/>
    <x v="38"/>
    <d v="2014-12-08T05:44:07"/>
    <d v="2015-01-06T03:41:00"/>
    <x v="0"/>
    <x v="11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x v="2257"/>
    <x v="1"/>
    <x v="38"/>
    <d v="2016-06-07T05:01:23"/>
    <d v="2016-07-06T15:59:00"/>
    <x v="2"/>
    <x v="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x v="2258"/>
    <x v="1"/>
    <x v="38"/>
    <d v="2015-03-02T11:39:05"/>
    <d v="2015-04-29T08:39:05"/>
    <x v="0"/>
    <x v="7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x v="2259"/>
    <x v="1"/>
    <x v="38"/>
    <d v="2016-07-15T14:45:43"/>
    <d v="2016-08-12T12:45:43"/>
    <x v="2"/>
    <x v="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x v="2260"/>
    <x v="1"/>
    <x v="38"/>
    <d v="2015-09-08T06:51:52"/>
    <d v="2015-10-13T12:00:00"/>
    <x v="0"/>
    <x v="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x v="2261"/>
    <x v="1"/>
    <x v="38"/>
    <d v="2014-05-01T13:49:01"/>
    <d v="2014-05-29T17:59:00"/>
    <x v="3"/>
    <x v="5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x v="384"/>
    <x v="1"/>
    <x v="38"/>
    <d v="2015-07-22T11:05:56"/>
    <d v="2015-09-18T09:05:56"/>
    <x v="0"/>
    <x v="3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x v="73"/>
    <x v="1"/>
    <x v="38"/>
    <d v="2016-06-01T16:36:20"/>
    <d v="2016-07-29T14:36:20"/>
    <x v="2"/>
    <x v="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x v="2262"/>
    <x v="1"/>
    <x v="38"/>
    <d v="2015-04-20T11:48:46"/>
    <d v="2015-05-18T09:48:46"/>
    <x v="0"/>
    <x v="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x v="2263"/>
    <x v="1"/>
    <x v="38"/>
    <d v="2016-09-16T04:05:01"/>
    <d v="2016-10-05T04:00:00"/>
    <x v="2"/>
    <x v="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x v="2264"/>
    <x v="1"/>
    <x v="38"/>
    <d v="2015-12-21T11:00:49"/>
    <d v="2016-02-05T14:17:00"/>
    <x v="2"/>
    <x v="11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x v="2265"/>
    <x v="1"/>
    <x v="38"/>
    <d v="2016-01-12T20:33:11"/>
    <d v="2016-02-09T18:33:11"/>
    <x v="2"/>
    <x v="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x v="2266"/>
    <x v="1"/>
    <x v="38"/>
    <d v="2014-09-20T06:56:15"/>
    <d v="2014-10-18T04:56:15"/>
    <x v="3"/>
    <x v="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x v="384"/>
    <x v="1"/>
    <x v="38"/>
    <d v="2015-06-16T01:12:17"/>
    <d v="2015-07-13T21:56:00"/>
    <x v="0"/>
    <x v="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x v="2267"/>
    <x v="1"/>
    <x v="38"/>
    <d v="2016-07-04T00:10:18"/>
    <d v="2016-08-20T22:10:18"/>
    <x v="2"/>
    <x v="3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x v="148"/>
    <x v="1"/>
    <x v="38"/>
    <d v="2015-04-12T19:45:06"/>
    <d v="2015-06-09T17:45:06"/>
    <x v="0"/>
    <x v="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x v="2268"/>
    <x v="1"/>
    <x v="38"/>
    <d v="2015-01-02T13:48:31"/>
    <d v="2015-01-31T16:00:00"/>
    <x v="0"/>
    <x v="1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x v="2269"/>
    <x v="1"/>
    <x v="38"/>
    <d v="2014-08-25T09:15:16"/>
    <d v="2014-10-16T19:00:00"/>
    <x v="3"/>
    <x v="1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x v="2270"/>
    <x v="1"/>
    <x v="38"/>
    <d v="2015-08-25T02:17:56"/>
    <d v="2015-09-14T12:00:00"/>
    <x v="0"/>
    <x v="1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x v="2271"/>
    <x v="1"/>
    <x v="38"/>
    <d v="2015-05-04T11:32:31"/>
    <d v="2015-05-09T09:32:31"/>
    <x v="0"/>
    <x v="5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x v="31"/>
    <x v="1"/>
    <x v="38"/>
    <d v="2015-02-27T08:19:54"/>
    <d v="2015-04-26T05:19:54"/>
    <x v="0"/>
    <x v="2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x v="2272"/>
    <x v="1"/>
    <x v="38"/>
    <d v="2014-07-23T19:00:10"/>
    <d v="2014-08-25T17:00:10"/>
    <x v="3"/>
    <x v="3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x v="119"/>
    <x v="1"/>
    <x v="38"/>
    <d v="2017-01-09T16:45:19"/>
    <d v="2017-02-16T14:45:19"/>
    <x v="1"/>
    <x v="1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x v="2273"/>
    <x v="1"/>
    <x v="38"/>
    <d v="2014-09-03T06:17:00"/>
    <d v="2014-10-02T04:17:00"/>
    <x v="3"/>
    <x v="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x v="2274"/>
    <x v="1"/>
    <x v="38"/>
    <d v="2016-09-01T18:55:34"/>
    <d v="2016-10-29T16:55:34"/>
    <x v="2"/>
    <x v="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x v="2275"/>
    <x v="1"/>
    <x v="38"/>
    <d v="2015-03-18T09:33:02"/>
    <d v="2015-04-15T07:33:02"/>
    <x v="0"/>
    <x v="7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x v="121"/>
    <x v="1"/>
    <x v="38"/>
    <d v="2014-07-23T07:10:50"/>
    <d v="2014-09-19T05:10:50"/>
    <x v="3"/>
    <x v="3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x v="468"/>
    <x v="1"/>
    <x v="38"/>
    <d v="2016-05-06T02:43:47"/>
    <d v="2016-06-03T00:43:47"/>
    <x v="2"/>
    <x v="5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x v="1380"/>
    <x v="1"/>
    <x v="38"/>
    <d v="2015-03-18T04:22:05"/>
    <d v="2015-03-30T02:22:05"/>
    <x v="0"/>
    <x v="7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x v="120"/>
    <x v="1"/>
    <x v="38"/>
    <d v="2016-05-19T00:59:20"/>
    <d v="2016-05-25T03:12:00"/>
    <x v="2"/>
    <x v="5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x v="2276"/>
    <x v="1"/>
    <x v="38"/>
    <d v="2016-06-13T07:35:23"/>
    <d v="2016-06-30T05:35:23"/>
    <x v="2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x v="144"/>
    <x v="1"/>
    <x v="38"/>
    <d v="2015-02-24T17:05:32"/>
    <d v="2015-03-24T14:05:32"/>
    <x v="0"/>
    <x v="2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x v="2277"/>
    <x v="1"/>
    <x v="38"/>
    <d v="2016-03-06T14:36:36"/>
    <d v="2016-05-03T11:36:36"/>
    <x v="2"/>
    <x v="7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x v="119"/>
    <x v="1"/>
    <x v="38"/>
    <d v="2014-07-28T08:18:55"/>
    <d v="2014-09-24T06:18:55"/>
    <x v="3"/>
    <x v="3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x v="2278"/>
    <x v="1"/>
    <x v="38"/>
    <d v="2016-11-04T14:22:12"/>
    <d v="2016-11-07T13:22:12"/>
    <x v="2"/>
    <x v="4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x v="2279"/>
    <x v="1"/>
    <x v="38"/>
    <d v="2016-06-09T15:49:58"/>
    <d v="2016-07-07T13:49:58"/>
    <x v="2"/>
    <x v="0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x v="2280"/>
    <x v="1"/>
    <x v="38"/>
    <d v="2014-12-04T10:43:21"/>
    <d v="2015-01-31T08:43:21"/>
    <x v="0"/>
    <x v="11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x v="109"/>
    <x v="121"/>
    <x v="1"/>
    <x v="38"/>
    <d v="2015-12-07T20:57:52"/>
    <d v="2016-01-04T18:57:52"/>
    <x v="2"/>
    <x v="11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x v="2281"/>
    <x v="1"/>
    <x v="38"/>
    <d v="2016-02-26T16:26:02"/>
    <d v="2016-03-25T13:26:02"/>
    <x v="2"/>
    <x v="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x v="121"/>
    <x v="1"/>
    <x v="38"/>
    <d v="2015-01-30T12:33:49"/>
    <d v="2015-02-27T10:33:49"/>
    <x v="0"/>
    <x v="1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x v="2282"/>
    <x v="1"/>
    <x v="6"/>
    <d v="2017-02-14T11:49:01"/>
    <d v="2017-03-14T08:49:01"/>
    <x v="1"/>
    <x v="2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x v="119"/>
    <x v="1"/>
    <x v="6"/>
    <d v="2017-03-09T12:13:39"/>
    <d v="2017-04-16T09:13:39"/>
    <x v="1"/>
    <x v="7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x v="2283"/>
    <x v="1"/>
    <x v="6"/>
    <d v="2017-03-14T07:21:56"/>
    <d v="2017-04-11T18:59:00"/>
    <x v="1"/>
    <x v="7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x v="404"/>
    <x v="1"/>
    <x v="6"/>
    <d v="2017-03-09T05:54:05"/>
    <d v="2017-04-06T02:54:05"/>
    <x v="1"/>
    <x v="7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x v="119"/>
    <x v="1"/>
    <x v="6"/>
    <d v="2017-02-20T00:24:20"/>
    <d v="2017-04-18T21:24:20"/>
    <x v="1"/>
    <x v="2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x v="1209"/>
    <x v="1"/>
    <x v="6"/>
    <d v="2017-02-22T05:33:54"/>
    <d v="2017-03-22T02:33:54"/>
    <x v="1"/>
    <x v="2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x v="654"/>
    <x v="1"/>
    <x v="6"/>
    <d v="2017-03-06T09:16:59"/>
    <d v="2017-03-25T06:16:59"/>
    <x v="1"/>
    <x v="7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x v="2284"/>
    <x v="1"/>
    <x v="6"/>
    <d v="2017-03-12T19:38:41"/>
    <d v="2017-04-01T17:38:41"/>
    <x v="1"/>
    <x v="7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x v="2285"/>
    <x v="1"/>
    <x v="6"/>
    <d v="2017-02-23T03:05:54"/>
    <d v="2017-03-29T12:59:00"/>
    <x v="1"/>
    <x v="2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x v="73"/>
    <x v="1"/>
    <x v="6"/>
    <d v="2017-03-13T13:14:29"/>
    <d v="2017-05-01T09:12:00"/>
    <x v="1"/>
    <x v="7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x v="121"/>
    <x v="1"/>
    <x v="6"/>
    <d v="2017-03-15T07:30:07"/>
    <d v="2017-04-01T05:30:07"/>
    <x v="1"/>
    <x v="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x v="2286"/>
    <x v="1"/>
    <x v="6"/>
    <d v="2017-02-18T22:29:20"/>
    <d v="2017-03-22T18:33:00"/>
    <x v="1"/>
    <x v="2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x v="1228"/>
    <x v="1"/>
    <x v="6"/>
    <d v="2017-03-08T09:15:03"/>
    <d v="2017-04-05T06:15:03"/>
    <x v="1"/>
    <x v="7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x v="2287"/>
    <x v="1"/>
    <x v="6"/>
    <d v="2017-03-06T10:04:48"/>
    <d v="2017-04-14T10:00:00"/>
    <x v="1"/>
    <x v="7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x v="2"/>
    <x v="1"/>
    <x v="6"/>
    <d v="2017-02-17T04:18:59"/>
    <d v="2017-03-17T01:18:59"/>
    <x v="1"/>
    <x v="2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x v="121"/>
    <x v="1"/>
    <x v="6"/>
    <d v="2017-03-14T00:35:56"/>
    <d v="2017-04-06T22:35:56"/>
    <x v="1"/>
    <x v="7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x v="2288"/>
    <x v="1"/>
    <x v="6"/>
    <d v="2017-03-02T04:55:07"/>
    <d v="2017-03-16T20:00:00"/>
    <x v="1"/>
    <x v="7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x v="121"/>
    <x v="1"/>
    <x v="6"/>
    <d v="2017-01-26T16:58:54"/>
    <d v="2017-03-25T13:58:54"/>
    <x v="1"/>
    <x v="1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x v="2289"/>
    <x v="1"/>
    <x v="6"/>
    <d v="2017-03-02T08:22:46"/>
    <d v="2017-04-14T05:22:46"/>
    <x v="1"/>
    <x v="7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x v="2290"/>
    <x v="1"/>
    <x v="6"/>
    <d v="2014-09-27T15:15:55"/>
    <d v="2014-11-04T14:15:55"/>
    <x v="3"/>
    <x v="8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x v="2291"/>
    <x v="1"/>
    <x v="6"/>
    <d v="2014-09-09T07:58:04"/>
    <d v="2014-09-28T18:00:00"/>
    <x v="3"/>
    <x v="8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x v="368"/>
    <x v="1"/>
    <x v="6"/>
    <d v="2012-11-12T16:25:00"/>
    <d v="2012-12-04T16:00:00"/>
    <x v="5"/>
    <x v="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x v="2292"/>
    <x v="1"/>
    <x v="6"/>
    <d v="2010-10-26T22:20:03"/>
    <d v="2011-01-22T18:00:00"/>
    <x v="6"/>
    <x v="9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x v="2293"/>
    <x v="1"/>
    <x v="6"/>
    <d v="2014-08-11T12:09:34"/>
    <d v="2014-09-08T10:09:34"/>
    <x v="3"/>
    <x v="10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x v="2294"/>
    <x v="1"/>
    <x v="6"/>
    <d v="2013-10-03T12:49:27"/>
    <d v="2013-10-31T10:49:27"/>
    <x v="4"/>
    <x v="9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x v="2295"/>
    <x v="1"/>
    <x v="6"/>
    <d v="2011-03-30T19:42:17"/>
    <d v="2011-04-28T18:59:00"/>
    <x v="6"/>
    <x v="7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x v="2296"/>
    <x v="1"/>
    <x v="6"/>
    <d v="2012-03-02T13:00:58"/>
    <d v="2012-03-30T10:00:58"/>
    <x v="5"/>
    <x v="7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x v="2297"/>
    <x v="1"/>
    <x v="6"/>
    <d v="2012-11-20T03:58:45"/>
    <d v="2012-12-18T01:58:45"/>
    <x v="5"/>
    <x v="4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x v="2298"/>
    <x v="1"/>
    <x v="6"/>
    <d v="2012-04-27T14:52:24"/>
    <d v="2012-05-30T12:52:24"/>
    <x v="5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x v="2299"/>
    <x v="1"/>
    <x v="6"/>
    <d v="2014-07-09T10:55:05"/>
    <d v="2014-07-16T19:00:00"/>
    <x v="3"/>
    <x v="3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x v="2300"/>
    <x v="1"/>
    <x v="6"/>
    <d v="2013-06-22T12:09:12"/>
    <d v="2013-07-20T10:09:12"/>
    <x v="4"/>
    <x v="0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x v="2301"/>
    <x v="1"/>
    <x v="6"/>
    <d v="2011-12-06T17:36:01"/>
    <d v="2012-01-16T13:00:00"/>
    <x v="5"/>
    <x v="11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x v="2302"/>
    <x v="1"/>
    <x v="6"/>
    <d v="2014-07-20T22:21:27"/>
    <d v="2014-08-10T18:59:00"/>
    <x v="3"/>
    <x v="3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x v="2303"/>
    <x v="1"/>
    <x v="6"/>
    <d v="2014-09-15T04:52:02"/>
    <d v="2014-10-13T02:52:02"/>
    <x v="3"/>
    <x v="8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x v="2304"/>
    <x v="1"/>
    <x v="6"/>
    <d v="2014-06-09T08:27:42"/>
    <d v="2014-07-04T16:00:00"/>
    <x v="3"/>
    <x v="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x v="2305"/>
    <x v="1"/>
    <x v="6"/>
    <d v="2014-05-16T10:05:25"/>
    <d v="2014-06-13T08:05:25"/>
    <x v="3"/>
    <x v="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x v="2306"/>
    <x v="1"/>
    <x v="6"/>
    <d v="2014-05-07T11:20:15"/>
    <d v="2014-06-07T09:20:15"/>
    <x v="3"/>
    <x v="5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x v="2307"/>
    <x v="1"/>
    <x v="6"/>
    <d v="2011-04-10T19:49:20"/>
    <d v="2011-04-30T17:59:00"/>
    <x v="6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x v="2308"/>
    <x v="1"/>
    <x v="6"/>
    <d v="2014-10-28T08:35:53"/>
    <d v="2014-11-23T21:59:00"/>
    <x v="3"/>
    <x v="9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x v="2309"/>
    <x v="1"/>
    <x v="6"/>
    <d v="2014-07-18T20:13:01"/>
    <d v="2014-07-30T18:13:01"/>
    <x v="3"/>
    <x v="3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x v="2310"/>
    <x v="1"/>
    <x v="6"/>
    <d v="2014-05-12T18:32:33"/>
    <d v="2014-06-11T12:00:00"/>
    <x v="3"/>
    <x v="5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x v="984"/>
    <x v="1"/>
    <x v="6"/>
    <d v="2013-11-13T09:42:41"/>
    <d v="2013-12-10T18:59:00"/>
    <x v="4"/>
    <x v="4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x v="2311"/>
    <x v="1"/>
    <x v="6"/>
    <d v="2014-05-29T17:55:44"/>
    <d v="2014-06-29T18:00:00"/>
    <x v="3"/>
    <x v="5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x v="2312"/>
    <x v="1"/>
    <x v="6"/>
    <d v="2016-04-06T06:35:58"/>
    <d v="2016-05-04T04:35:58"/>
    <x v="2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x v="2313"/>
    <x v="1"/>
    <x v="6"/>
    <d v="2012-01-15T09:31:08"/>
    <d v="2012-02-12T07:31:08"/>
    <x v="5"/>
    <x v="1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x v="2314"/>
    <x v="1"/>
    <x v="6"/>
    <d v="2014-08-27T13:04:52"/>
    <d v="2014-09-24T11:04:52"/>
    <x v="3"/>
    <x v="10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x v="2315"/>
    <x v="1"/>
    <x v="6"/>
    <d v="2014-08-11T12:45:08"/>
    <d v="2014-08-23T10:45:08"/>
    <x v="3"/>
    <x v="10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x v="2316"/>
    <x v="1"/>
    <x v="6"/>
    <d v="2010-12-19T13:17:07"/>
    <d v="2011-02-15T11:17:07"/>
    <x v="6"/>
    <x v="11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x v="2317"/>
    <x v="1"/>
    <x v="6"/>
    <d v="2013-07-22T14:20:31"/>
    <d v="2013-08-16T05:00:00"/>
    <x v="4"/>
    <x v="3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x v="2318"/>
    <x v="1"/>
    <x v="6"/>
    <d v="2014-05-22T08:00:09"/>
    <d v="2014-06-19T06:00:09"/>
    <x v="3"/>
    <x v="5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x v="2319"/>
    <x v="1"/>
    <x v="6"/>
    <d v="2014-06-16T06:31:15"/>
    <d v="2014-07-14T04:31:15"/>
    <x v="3"/>
    <x v="0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x v="2320"/>
    <x v="1"/>
    <x v="6"/>
    <d v="2013-04-11T08:51:11"/>
    <d v="2013-05-04T06:51:11"/>
    <x v="4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x v="2321"/>
    <x v="1"/>
    <x v="6"/>
    <d v="2014-05-21T01:54:09"/>
    <d v="2014-06-17T23:54:09"/>
    <x v="3"/>
    <x v="5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x v="828"/>
    <x v="1"/>
    <x v="6"/>
    <d v="2014-05-19T23:26:27"/>
    <d v="2014-06-13T06:00:00"/>
    <x v="3"/>
    <x v="5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x v="2322"/>
    <x v="1"/>
    <x v="6"/>
    <d v="2011-12-06T14:47:01"/>
    <d v="2012-01-29T07:00:00"/>
    <x v="5"/>
    <x v="11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x v="2323"/>
    <x v="1"/>
    <x v="6"/>
    <d v="2013-08-05T11:04:29"/>
    <d v="2013-08-21T09:04:29"/>
    <x v="4"/>
    <x v="10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x v="2324"/>
    <x v="1"/>
    <x v="6"/>
    <d v="2014-06-01T15:50:31"/>
    <d v="2014-06-29T13:50:31"/>
    <x v="3"/>
    <x v="0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x v="694"/>
    <x v="1"/>
    <x v="6"/>
    <d v="2014-07-09T15:27:21"/>
    <d v="2014-07-14T13:27:21"/>
    <x v="3"/>
    <x v="3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x v="2325"/>
    <x v="1"/>
    <x v="6"/>
    <d v="2014-08-17T14:10:38"/>
    <d v="2014-09-14T11:00:00"/>
    <x v="3"/>
    <x v="1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x v="2326"/>
    <x v="1"/>
    <x v="6"/>
    <d v="2014-07-15T07:59:33"/>
    <d v="2014-08-02T05:59:33"/>
    <x v="3"/>
    <x v="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x v="2327"/>
    <x v="1"/>
    <x v="40"/>
    <d v="2015-05-20T01:58:22"/>
    <d v="2015-06-07T23:58:22"/>
    <x v="0"/>
    <x v="5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x v="2328"/>
    <x v="1"/>
    <x v="40"/>
    <d v="2015-04-24T00:18:52"/>
    <d v="2015-05-21T22:18:52"/>
    <x v="0"/>
    <x v="6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x v="121"/>
    <x v="1"/>
    <x v="40"/>
    <d v="2016-11-08T19:37:55"/>
    <d v="2016-12-06T18:37:55"/>
    <x v="2"/>
    <x v="4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x v="2329"/>
    <x v="1"/>
    <x v="40"/>
    <d v="2016-06-17T10:07:49"/>
    <d v="2016-08-14T08:07:49"/>
    <x v="2"/>
    <x v="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x v="800"/>
    <x v="1"/>
    <x v="40"/>
    <d v="2015-01-14T14:34:19"/>
    <d v="2015-02-26T12:00:00"/>
    <x v="0"/>
    <x v="1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x v="2330"/>
    <x v="1"/>
    <x v="40"/>
    <d v="2015-01-06T15:14:16"/>
    <d v="2015-02-18T13:14:16"/>
    <x v="0"/>
    <x v="1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x v="121"/>
    <x v="1"/>
    <x v="40"/>
    <d v="2015-06-26T17:29:58"/>
    <d v="2015-07-24T15:29:58"/>
    <x v="0"/>
    <x v="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x v="2331"/>
    <x v="1"/>
    <x v="40"/>
    <d v="2015-01-13T06:15:42"/>
    <d v="2015-02-10T04:15:42"/>
    <x v="0"/>
    <x v="1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x v="468"/>
    <x v="1"/>
    <x v="40"/>
    <d v="2015-06-02T06:21:15"/>
    <d v="2015-07-30T04:00:00"/>
    <x v="0"/>
    <x v="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x v="2332"/>
    <x v="1"/>
    <x v="40"/>
    <d v="2015-01-05T03:50:18"/>
    <d v="2015-02-02T01:50:18"/>
    <x v="0"/>
    <x v="1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x v="2333"/>
    <x v="1"/>
    <x v="40"/>
    <d v="2015-01-09T02:11:17"/>
    <d v="2015-02-14T00:11:17"/>
    <x v="0"/>
    <x v="1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x v="2334"/>
    <x v="1"/>
    <x v="40"/>
    <d v="2014-08-07T10:16:58"/>
    <d v="2014-09-04T11:00:00"/>
    <x v="3"/>
    <x v="1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x v="120"/>
    <x v="1"/>
    <x v="40"/>
    <d v="2016-03-30T23:41:41"/>
    <d v="2016-04-27T19:34:00"/>
    <x v="2"/>
    <x v="7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x v="385"/>
    <x v="1"/>
    <x v="40"/>
    <d v="2014-08-10T10:24:37"/>
    <d v="2014-08-29T08:24:37"/>
    <x v="3"/>
    <x v="1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x v="2335"/>
    <x v="1"/>
    <x v="40"/>
    <d v="2015-10-16T12:29:06"/>
    <d v="2015-12-11T19:59:00"/>
    <x v="0"/>
    <x v="9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x v="694"/>
    <x v="1"/>
    <x v="40"/>
    <d v="2015-08-26T15:43:42"/>
    <d v="2015-09-23T13:43:42"/>
    <x v="0"/>
    <x v="1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x v="121"/>
    <x v="1"/>
    <x v="40"/>
    <d v="2015-06-17T08:27:59"/>
    <d v="2015-07-15T06:14:00"/>
    <x v="0"/>
    <x v="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x v="1965"/>
    <x v="1"/>
    <x v="40"/>
    <d v="2015-04-01T00:59:32"/>
    <d v="2015-04-28T22:59:32"/>
    <x v="0"/>
    <x v="6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x v="121"/>
    <x v="1"/>
    <x v="40"/>
    <d v="2015-08-19T22:37:31"/>
    <d v="2015-09-16T20:37:31"/>
    <x v="0"/>
    <x v="1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x v="2336"/>
    <x v="1"/>
    <x v="40"/>
    <d v="2015-02-21T22:40:07"/>
    <d v="2015-04-20T19:40:07"/>
    <x v="0"/>
    <x v="2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x v="2337"/>
    <x v="1"/>
    <x v="6"/>
    <d v="2014-07-07T06:31:17"/>
    <d v="2014-07-26T04:31:17"/>
    <x v="3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x v="2338"/>
    <x v="1"/>
    <x v="6"/>
    <d v="2014-05-19T07:17:38"/>
    <d v="2014-06-18T13:00:00"/>
    <x v="3"/>
    <x v="5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x v="2339"/>
    <x v="1"/>
    <x v="6"/>
    <d v="2012-04-14T14:28:39"/>
    <d v="2012-05-29T17:59:00"/>
    <x v="5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x v="2340"/>
    <x v="1"/>
    <x v="6"/>
    <d v="2014-07-14T06:04:40"/>
    <d v="2014-08-12T16:00:00"/>
    <x v="3"/>
    <x v="3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x v="2341"/>
    <x v="1"/>
    <x v="6"/>
    <d v="2014-07-09T11:05:51"/>
    <d v="2014-08-06T09:05:51"/>
    <x v="3"/>
    <x v="3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x v="2342"/>
    <x v="1"/>
    <x v="6"/>
    <d v="2015-06-16T10:19:19"/>
    <d v="2015-07-24T08:19:19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x v="2343"/>
    <x v="1"/>
    <x v="6"/>
    <d v="2015-11-29T11:01:13"/>
    <d v="2016-01-03T13:55:00"/>
    <x v="2"/>
    <x v="4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x v="2344"/>
    <x v="1"/>
    <x v="6"/>
    <d v="2015-08-03T07:57:51"/>
    <d v="2015-09-07T17:59:00"/>
    <x v="0"/>
    <x v="1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x v="2345"/>
    <x v="1"/>
    <x v="6"/>
    <d v="2015-06-10T03:06:11"/>
    <d v="2015-07-09T04:30:00"/>
    <x v="0"/>
    <x v="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x v="2346"/>
    <x v="1"/>
    <x v="6"/>
    <d v="2016-10-05T05:06:24"/>
    <d v="2016-11-02T03:06:24"/>
    <x v="2"/>
    <x v="9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x v="2347"/>
    <x v="1"/>
    <x v="6"/>
    <d v="2014-11-27T16:03:06"/>
    <d v="2014-12-28T14:00:00"/>
    <x v="3"/>
    <x v="4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x v="2348"/>
    <x v="1"/>
    <x v="6"/>
    <d v="2015-02-15T15:35:47"/>
    <d v="2015-03-20T12:35:47"/>
    <x v="0"/>
    <x v="2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x v="2349"/>
    <x v="1"/>
    <x v="6"/>
    <d v="2017-02-06T12:00:04"/>
    <d v="2017-03-10T11:00:00"/>
    <x v="1"/>
    <x v="2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x v="2350"/>
    <x v="1"/>
    <x v="6"/>
    <d v="2015-05-31T08:43:23"/>
    <d v="2015-07-03T06:43:23"/>
    <x v="0"/>
    <x v="5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x v="2351"/>
    <x v="1"/>
    <x v="6"/>
    <d v="2015-09-23T05:58:17"/>
    <d v="2015-10-22T11:29:00"/>
    <x v="0"/>
    <x v="8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x v="2352"/>
    <x v="1"/>
    <x v="6"/>
    <d v="2015-07-21T12:02:56"/>
    <d v="2015-08-18T10:02:56"/>
    <x v="0"/>
    <x v="3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x v="2353"/>
    <x v="1"/>
    <x v="6"/>
    <d v="2016-11-23T12:25:13"/>
    <d v="2017-01-07T19:00:00"/>
    <x v="1"/>
    <x v="4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x v="2354"/>
    <x v="1"/>
    <x v="6"/>
    <d v="2016-05-13T05:25:38"/>
    <d v="2016-06-01T11:00:00"/>
    <x v="2"/>
    <x v="5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x v="2355"/>
    <x v="1"/>
    <x v="6"/>
    <d v="2015-09-30T06:00:12"/>
    <d v="2015-10-28T04:00:12"/>
    <x v="0"/>
    <x v="8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x v="73"/>
    <x v="1"/>
    <x v="6"/>
    <d v="2016-12-18T13:10:36"/>
    <d v="2017-01-15T11:10:36"/>
    <x v="1"/>
    <x v="11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x v="2356"/>
    <x v="1"/>
    <x v="6"/>
    <d v="2015-11-15T09:01:24"/>
    <d v="2015-12-14T18:59:00"/>
    <x v="0"/>
    <x v="4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x v="2357"/>
    <x v="1"/>
    <x v="6"/>
    <d v="2014-10-20T22:59:58"/>
    <d v="2014-11-17T21:59:58"/>
    <x v="3"/>
    <x v="9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x v="2358"/>
    <x v="1"/>
    <x v="6"/>
    <d v="2014-09-15T20:02:06"/>
    <d v="2014-09-28T17:59:00"/>
    <x v="3"/>
    <x v="8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x v="405"/>
    <x v="1"/>
    <x v="6"/>
    <d v="2016-03-17T14:39:07"/>
    <d v="2016-04-14T12:39:07"/>
    <x v="2"/>
    <x v="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x v="2359"/>
    <x v="1"/>
    <x v="6"/>
    <d v="2016-04-03T11:31:57"/>
    <d v="2016-05-01T17:59:00"/>
    <x v="2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x v="2360"/>
    <x v="1"/>
    <x v="6"/>
    <d v="2017-01-31T11:19:15"/>
    <d v="2017-02-28T09:19:15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x v="2361"/>
    <x v="1"/>
    <x v="6"/>
    <d v="2016-12-30T10:56:48"/>
    <d v="2017-01-30T13:31:00"/>
    <x v="1"/>
    <x v="11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x v="2362"/>
    <x v="1"/>
    <x v="6"/>
    <d v="2016-06-01T00:20:51"/>
    <d v="2016-06-28T22:20:51"/>
    <x v="2"/>
    <x v="0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x v="2363"/>
    <x v="1"/>
    <x v="6"/>
    <d v="2016-11-28T14:00:33"/>
    <d v="2016-12-26T12:00:33"/>
    <x v="2"/>
    <x v="4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x v="2364"/>
    <x v="1"/>
    <x v="6"/>
    <d v="2015-09-05T03:23:04"/>
    <d v="2015-09-26T17:59:00"/>
    <x v="0"/>
    <x v="8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x v="2365"/>
    <x v="1"/>
    <x v="6"/>
    <d v="2015-06-01T04:14:58"/>
    <d v="2015-06-29T02:14:58"/>
    <x v="0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x v="2366"/>
    <x v="1"/>
    <x v="6"/>
    <d v="2015-09-30T18:08:13"/>
    <d v="2015-10-23T13:59:00"/>
    <x v="0"/>
    <x v="8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x v="2367"/>
    <x v="1"/>
    <x v="6"/>
    <d v="2017-01-19T08:39:08"/>
    <d v="2017-02-14T13:00:00"/>
    <x v="1"/>
    <x v="1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x v="2368"/>
    <x v="1"/>
    <x v="6"/>
    <d v="2014-09-10T23:47:50"/>
    <d v="2014-10-11T20:59:00"/>
    <x v="3"/>
    <x v="8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x v="2369"/>
    <x v="1"/>
    <x v="6"/>
    <d v="2014-08-20T10:08:12"/>
    <d v="2014-09-17T08:08:12"/>
    <x v="3"/>
    <x v="10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x v="2370"/>
    <x v="1"/>
    <x v="6"/>
    <d v="2015-09-14T18:19:22"/>
    <d v="2015-10-06T14:00:00"/>
    <x v="0"/>
    <x v="8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x v="2371"/>
    <x v="1"/>
    <x v="6"/>
    <d v="2016-11-01T08:39:42"/>
    <d v="2016-11-29T07:39:42"/>
    <x v="2"/>
    <x v="4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x v="2372"/>
    <x v="1"/>
    <x v="6"/>
    <d v="2015-05-11T06:24:18"/>
    <d v="2015-06-09T16:00:00"/>
    <x v="0"/>
    <x v="5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x v="2373"/>
    <x v="1"/>
    <x v="6"/>
    <d v="2015-08-14T03:20:00"/>
    <d v="2015-09-09T17:59:00"/>
    <x v="0"/>
    <x v="1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x v="2374"/>
    <x v="1"/>
    <x v="6"/>
    <d v="2015-06-12T02:25:12"/>
    <d v="2015-07-10T00:25:12"/>
    <x v="0"/>
    <x v="0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x v="2375"/>
    <x v="1"/>
    <x v="6"/>
    <d v="2015-03-05T13:19:17"/>
    <d v="2015-04-02T10:19:17"/>
    <x v="0"/>
    <x v="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x v="2376"/>
    <x v="1"/>
    <x v="6"/>
    <d v="2015-05-21T09:55:14"/>
    <d v="2015-06-18T07:55:14"/>
    <x v="0"/>
    <x v="5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x v="2377"/>
    <x v="1"/>
    <x v="6"/>
    <d v="2014-10-06T09:48:44"/>
    <d v="2014-11-03T08:48:44"/>
    <x v="3"/>
    <x v="9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x v="2378"/>
    <x v="1"/>
    <x v="6"/>
    <d v="2015-05-22T09:32:46"/>
    <d v="2015-06-19T07:32:46"/>
    <x v="0"/>
    <x v="5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x v="2379"/>
    <x v="1"/>
    <x v="6"/>
    <d v="2016-08-08T03:20:40"/>
    <d v="2016-09-05T01:20:40"/>
    <x v="2"/>
    <x v="1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x v="2380"/>
    <x v="1"/>
    <x v="6"/>
    <d v="2016-08-20T05:50:28"/>
    <d v="2016-09-05T17:45:00"/>
    <x v="2"/>
    <x v="1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x v="2381"/>
    <x v="1"/>
    <x v="6"/>
    <d v="2015-02-23T18:03:29"/>
    <d v="2015-03-23T15:03:29"/>
    <x v="0"/>
    <x v="2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x v="2382"/>
    <x v="1"/>
    <x v="6"/>
    <d v="2014-09-07T10:26:15"/>
    <d v="2014-10-05T08:26:15"/>
    <x v="3"/>
    <x v="8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x v="2383"/>
    <x v="1"/>
    <x v="6"/>
    <d v="2015-05-20T05:46:17"/>
    <d v="2015-06-08T17:59:00"/>
    <x v="0"/>
    <x v="5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x v="2384"/>
    <x v="1"/>
    <x v="6"/>
    <d v="2017-01-23T05:25:52"/>
    <d v="2017-02-20T03:25:52"/>
    <x v="1"/>
    <x v="1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x v="2385"/>
    <x v="1"/>
    <x v="6"/>
    <d v="2014-12-09T13:17:41"/>
    <d v="2015-01-06T11:17:41"/>
    <x v="0"/>
    <x v="1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x v="2386"/>
    <x v="1"/>
    <x v="6"/>
    <d v="2016-09-01T10:15:45"/>
    <d v="2016-09-28T17:59:00"/>
    <x v="2"/>
    <x v="8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x v="2387"/>
    <x v="1"/>
    <x v="6"/>
    <d v="2015-10-26T08:08:38"/>
    <d v="2015-11-28T07:08:38"/>
    <x v="0"/>
    <x v="9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x v="2388"/>
    <x v="1"/>
    <x v="6"/>
    <d v="2015-06-16T09:24:36"/>
    <d v="2015-07-14T07:24:36"/>
    <x v="0"/>
    <x v="0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x v="2389"/>
    <x v="1"/>
    <x v="6"/>
    <d v="2014-11-20T23:34:22"/>
    <d v="2014-12-19T18:00:00"/>
    <x v="3"/>
    <x v="4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x v="2390"/>
    <x v="1"/>
    <x v="6"/>
    <d v="2015-10-07T04:23:08"/>
    <d v="2015-10-28T11:00:00"/>
    <x v="0"/>
    <x v="9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x v="2391"/>
    <x v="1"/>
    <x v="6"/>
    <d v="2015-01-12T11:12:18"/>
    <d v="2015-01-26T12:00:00"/>
    <x v="0"/>
    <x v="1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x v="2392"/>
    <x v="1"/>
    <x v="6"/>
    <d v="2015-11-03T09:05:15"/>
    <d v="2015-12-01T07:00:00"/>
    <x v="0"/>
    <x v="4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x v="2393"/>
    <x v="1"/>
    <x v="6"/>
    <d v="2015-05-12T04:52:02"/>
    <d v="2015-06-10T11:00:00"/>
    <x v="0"/>
    <x v="5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x v="2394"/>
    <x v="1"/>
    <x v="6"/>
    <d v="2015-06-17T10:11:00"/>
    <d v="2015-07-15T08:11:00"/>
    <x v="0"/>
    <x v="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x v="2395"/>
    <x v="1"/>
    <x v="6"/>
    <d v="2016-08-08T13:42:08"/>
    <d v="2016-08-22T11:42:08"/>
    <x v="2"/>
    <x v="10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x v="2396"/>
    <x v="1"/>
    <x v="6"/>
    <d v="2015-05-13T01:29:57"/>
    <d v="2015-06-14T01:00:00"/>
    <x v="0"/>
    <x v="5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x v="2397"/>
    <x v="1"/>
    <x v="6"/>
    <d v="2015-06-12T04:47:45"/>
    <d v="2015-07-10T02:47:45"/>
    <x v="0"/>
    <x v="0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x v="2398"/>
    <x v="1"/>
    <x v="6"/>
    <d v="2014-10-03T02:29:35"/>
    <d v="2014-10-31T01:29:35"/>
    <x v="3"/>
    <x v="9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x v="2399"/>
    <x v="1"/>
    <x v="6"/>
    <d v="2015-10-07T04:00:09"/>
    <d v="2015-11-04T03:00:09"/>
    <x v="0"/>
    <x v="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x v="2400"/>
    <x v="1"/>
    <x v="6"/>
    <d v="2016-08-29T11:14:02"/>
    <d v="2016-09-12T09:00:00"/>
    <x v="2"/>
    <x v="1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x v="2401"/>
    <x v="1"/>
    <x v="6"/>
    <d v="2016-01-31T08:54:32"/>
    <d v="2016-03-13T11:00:00"/>
    <x v="2"/>
    <x v="1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x v="2402"/>
    <x v="1"/>
    <x v="6"/>
    <d v="2015-01-13T13:07:51"/>
    <d v="2015-02-06T18:30:00"/>
    <x v="0"/>
    <x v="1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x v="2403"/>
    <x v="1"/>
    <x v="6"/>
    <d v="2016-02-26T14:47:59"/>
    <d v="2016-03-29T17:59:00"/>
    <x v="2"/>
    <x v="2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x v="2404"/>
    <x v="1"/>
    <x v="6"/>
    <d v="2014-10-19T08:23:26"/>
    <d v="2014-11-16T07:23:26"/>
    <x v="3"/>
    <x v="9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x v="2405"/>
    <x v="1"/>
    <x v="6"/>
    <d v="2015-04-30T12:21:43"/>
    <d v="2015-05-28T10:21:43"/>
    <x v="0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x v="2406"/>
    <x v="1"/>
    <x v="6"/>
    <d v="2016-03-01T18:27:39"/>
    <d v="2016-03-29T15:27:39"/>
    <x v="2"/>
    <x v="7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x v="2407"/>
    <x v="1"/>
    <x v="6"/>
    <d v="2015-04-27T10:09:58"/>
    <d v="2015-05-29T19:00:00"/>
    <x v="0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x v="2408"/>
    <x v="1"/>
    <x v="6"/>
    <d v="2015-08-02T16:28:25"/>
    <d v="2015-08-30T14:28:25"/>
    <x v="0"/>
    <x v="1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x v="2409"/>
    <x v="1"/>
    <x v="6"/>
    <d v="2016-03-15T20:39:48"/>
    <d v="2016-04-26T18:39:48"/>
    <x v="2"/>
    <x v="7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x v="2410"/>
    <x v="1"/>
    <x v="6"/>
    <d v="2016-01-10T09:51:38"/>
    <d v="2016-02-08T11:00:00"/>
    <x v="2"/>
    <x v="1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x v="2411"/>
    <x v="1"/>
    <x v="6"/>
    <d v="2016-01-11T13:14:13"/>
    <d v="2016-01-26T19:59:00"/>
    <x v="2"/>
    <x v="1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x v="2412"/>
    <x v="1"/>
    <x v="6"/>
    <d v="2017-01-27T14:37:06"/>
    <d v="2017-02-25T19:00:00"/>
    <x v="1"/>
    <x v="1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x v="2413"/>
    <x v="1"/>
    <x v="6"/>
    <d v="2016-07-16T12:09:42"/>
    <d v="2016-08-13T10:09:42"/>
    <x v="2"/>
    <x v="3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x v="2414"/>
    <x v="1"/>
    <x v="6"/>
    <d v="2015-11-03T10:00:28"/>
    <d v="2015-11-26T08:00:28"/>
    <x v="0"/>
    <x v="4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x v="2415"/>
    <x v="1"/>
    <x v="6"/>
    <d v="2016-05-15T10:35:15"/>
    <d v="2016-06-18T13:00:00"/>
    <x v="2"/>
    <x v="5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x v="2416"/>
    <x v="1"/>
    <x v="6"/>
    <d v="2017-01-23T00:50:02"/>
    <d v="2017-02-17T22:50:02"/>
    <x v="1"/>
    <x v="1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x v="2417"/>
    <x v="1"/>
    <x v="6"/>
    <d v="2017-02-09T04:21:31"/>
    <d v="2017-03-09T02:21:31"/>
    <x v="1"/>
    <x v="2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x v="2418"/>
    <x v="1"/>
    <x v="6"/>
    <d v="2015-08-16T08:51:40"/>
    <d v="2015-09-14T17:59:00"/>
    <x v="0"/>
    <x v="1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x v="2419"/>
    <x v="1"/>
    <x v="6"/>
    <d v="2015-10-05T10:29:08"/>
    <d v="2015-12-02T09:29:08"/>
    <x v="0"/>
    <x v="9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x v="524"/>
    <x v="1"/>
    <x v="6"/>
    <d v="2017-02-02T02:12:32"/>
    <d v="2017-03-02T00:12:32"/>
    <x v="1"/>
    <x v="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x v="2420"/>
    <x v="1"/>
    <x v="6"/>
    <d v="2015-05-17T04:59:14"/>
    <d v="2015-06-14T02:59:14"/>
    <x v="0"/>
    <x v="5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x v="2421"/>
    <x v="1"/>
    <x v="6"/>
    <d v="2016-08-27T02:37:09"/>
    <d v="2016-09-24T00:37:09"/>
    <x v="2"/>
    <x v="10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x v="2422"/>
    <x v="1"/>
    <x v="6"/>
    <d v="2015-11-01T10:09:32"/>
    <d v="2015-11-20T12:00:00"/>
    <x v="0"/>
    <x v="4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x v="2423"/>
    <x v="1"/>
    <x v="6"/>
    <d v="2015-07-08T10:30:56"/>
    <d v="2015-07-25T12:59:00"/>
    <x v="0"/>
    <x v="3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x v="2424"/>
    <x v="1"/>
    <x v="6"/>
    <d v="2015-08-23T14:59:28"/>
    <d v="2015-09-10T14:00:00"/>
    <x v="0"/>
    <x v="1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x v="2425"/>
    <x v="1"/>
    <x v="6"/>
    <d v="2015-09-14T14:01:03"/>
    <d v="2015-10-12T12:01:03"/>
    <x v="0"/>
    <x v="8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x v="2426"/>
    <x v="1"/>
    <x v="6"/>
    <d v="2015-04-08T09:51:02"/>
    <d v="2015-04-27T07:51:02"/>
    <x v="0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x v="711"/>
    <x v="1"/>
    <x v="6"/>
    <d v="2016-06-17T09:39:36"/>
    <d v="2016-07-29T20:59:00"/>
    <x v="2"/>
    <x v="0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x v="2427"/>
    <x v="1"/>
    <x v="6"/>
    <d v="2016-11-07T00:26:16"/>
    <d v="2016-12-04T22:26:16"/>
    <x v="2"/>
    <x v="4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x v="2428"/>
    <x v="1"/>
    <x v="6"/>
    <d v="2015-02-21T07:38:04"/>
    <d v="2015-03-26T04:38:04"/>
    <x v="0"/>
    <x v="2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x v="2429"/>
    <x v="1"/>
    <x v="6"/>
    <d v="2016-11-22T06:59:12"/>
    <d v="2016-12-20T04:59:12"/>
    <x v="2"/>
    <x v="4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x v="2430"/>
    <x v="1"/>
    <x v="6"/>
    <d v="2015-07-01T12:32:28"/>
    <d v="2015-07-29T10:32:28"/>
    <x v="0"/>
    <x v="3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x v="2431"/>
    <x v="1"/>
    <x v="6"/>
    <d v="2016-05-02T21:15:42"/>
    <d v="2016-06-07T17:00:00"/>
    <x v="2"/>
    <x v="5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x v="2432"/>
    <x v="1"/>
    <x v="6"/>
    <d v="2016-04-14T17:22:19"/>
    <d v="2016-05-12T15:22:19"/>
    <x v="2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x v="2433"/>
    <x v="1"/>
    <x v="6"/>
    <d v="2016-03-23T13:02:45"/>
    <d v="2016-04-11T11:02:45"/>
    <x v="2"/>
    <x v="7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x v="666"/>
    <x v="1"/>
    <x v="6"/>
    <d v="2016-09-15T07:36:18"/>
    <d v="2016-10-14T05:36:18"/>
    <x v="2"/>
    <x v="8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x v="2434"/>
    <x v="1"/>
    <x v="6"/>
    <d v="2015-09-06T14:17:05"/>
    <d v="2015-10-04T12:17:05"/>
    <x v="0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x v="2435"/>
    <x v="1"/>
    <x v="6"/>
    <d v="2015-09-16T23:00:10"/>
    <d v="2015-10-14T21:00:10"/>
    <x v="0"/>
    <x v="8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x v="2397"/>
    <x v="1"/>
    <x v="6"/>
    <d v="2016-10-21T11:25:46"/>
    <d v="2016-11-09T12:00:00"/>
    <x v="2"/>
    <x v="9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x v="2436"/>
    <x v="1"/>
    <x v="6"/>
    <d v="2016-01-12T21:51:57"/>
    <d v="2016-01-24T15:00:00"/>
    <x v="2"/>
    <x v="1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x v="2437"/>
    <x v="1"/>
    <x v="6"/>
    <d v="2015-04-10T22:25:11"/>
    <d v="2015-05-06T10:05:00"/>
    <x v="0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x v="2438"/>
    <x v="1"/>
    <x v="6"/>
    <d v="2016-04-05T23:17:21"/>
    <d v="2016-05-03T21:17:21"/>
    <x v="2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x v="2439"/>
    <x v="1"/>
    <x v="6"/>
    <d v="2014-07-06T12:54:35"/>
    <d v="2014-08-06T03:54:00"/>
    <x v="3"/>
    <x v="3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x v="2440"/>
    <x v="1"/>
    <x v="6"/>
    <d v="2016-05-08T16:57:04"/>
    <d v="2016-06-05T14:57:04"/>
    <x v="2"/>
    <x v="5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x v="2441"/>
    <x v="1"/>
    <x v="6"/>
    <d v="2016-03-01T23:14:53"/>
    <d v="2016-04-08T16:30:00"/>
    <x v="2"/>
    <x v="7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x v="1209"/>
    <x v="1"/>
    <x v="6"/>
    <d v="2014-12-17T06:03:06"/>
    <d v="2015-01-29T04:03:06"/>
    <x v="0"/>
    <x v="11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x v="2442"/>
    <x v="1"/>
    <x v="6"/>
    <d v="2016-05-22T17:05:57"/>
    <d v="2016-06-19T15:05:57"/>
    <x v="2"/>
    <x v="5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x v="1278"/>
    <x v="1"/>
    <x v="6"/>
    <d v="2014-10-01T18:24:25"/>
    <d v="2014-10-13T17:59:00"/>
    <x v="3"/>
    <x v="9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x v="2443"/>
    <x v="1"/>
    <x v="6"/>
    <d v="2016-05-30T16:14:56"/>
    <d v="2016-06-19T17:55:00"/>
    <x v="2"/>
    <x v="5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x v="2444"/>
    <x v="1"/>
    <x v="6"/>
    <d v="2016-08-26T00:46:48"/>
    <d v="2016-09-22T22:46:48"/>
    <x v="2"/>
    <x v="10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x v="2445"/>
    <x v="1"/>
    <x v="6"/>
    <d v="2016-05-22T05:59:50"/>
    <d v="2016-06-03T03:59:50"/>
    <x v="2"/>
    <x v="5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x v="180"/>
    <x v="1"/>
    <x v="6"/>
    <d v="2015-03-01T10:51:17"/>
    <d v="2015-04-03T07:51:17"/>
    <x v="0"/>
    <x v="7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x v="2446"/>
    <x v="1"/>
    <x v="6"/>
    <d v="2015-02-06T09:08:25"/>
    <d v="2015-03-06T06:08:25"/>
    <x v="0"/>
    <x v="2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x v="2447"/>
    <x v="1"/>
    <x v="6"/>
    <d v="2016-04-08T00:59:26"/>
    <d v="2016-05-05T22:59:26"/>
    <x v="2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x v="2448"/>
    <x v="1"/>
    <x v="6"/>
    <d v="2014-07-02T05:48:03"/>
    <d v="2014-07-02T15:00:00"/>
    <x v="3"/>
    <x v="3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x v="2449"/>
    <x v="1"/>
    <x v="6"/>
    <d v="2014-07-16T23:45:08"/>
    <d v="2014-07-25T13:00:00"/>
    <x v="3"/>
    <x v="3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x v="2450"/>
    <x v="1"/>
    <x v="6"/>
    <d v="2015-03-02T13:17:48"/>
    <d v="2015-03-30T10:17:48"/>
    <x v="0"/>
    <x v="7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x v="2451"/>
    <x v="1"/>
    <x v="6"/>
    <d v="2015-09-01T08:44:46"/>
    <d v="2015-10-04T06:44:46"/>
    <x v="0"/>
    <x v="8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x v="2452"/>
    <x v="1"/>
    <x v="6"/>
    <d v="2014-06-19T12:38:50"/>
    <d v="2014-07-17T10:38:50"/>
    <x v="3"/>
    <x v="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x v="2453"/>
    <x v="1"/>
    <x v="6"/>
    <d v="2015-05-24T08:14:40"/>
    <d v="2015-06-13T06:14:40"/>
    <x v="0"/>
    <x v="5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x v="2454"/>
    <x v="1"/>
    <x v="6"/>
    <d v="2015-06-30T04:30:22"/>
    <d v="2015-07-28T02:30:22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x v="2455"/>
    <x v="1"/>
    <x v="6"/>
    <d v="2014-07-07T08:10:46"/>
    <d v="2014-08-01T13:00:00"/>
    <x v="3"/>
    <x v="3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x v="1848"/>
    <x v="1"/>
    <x v="6"/>
    <d v="2016-03-08T01:34:06"/>
    <d v="2016-04-02T22:34:06"/>
    <x v="2"/>
    <x v="7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x v="2456"/>
    <x v="1"/>
    <x v="6"/>
    <d v="2014-09-18T22:46:07"/>
    <d v="2014-10-08T11:00:00"/>
    <x v="3"/>
    <x v="8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x v="2457"/>
    <x v="1"/>
    <x v="6"/>
    <d v="2017-02-03T05:48:00"/>
    <d v="2017-02-22T03:48:00"/>
    <x v="1"/>
    <x v="2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x v="2458"/>
    <x v="1"/>
    <x v="6"/>
    <d v="2016-06-28T07:58:38"/>
    <d v="2016-07-26T05:58:38"/>
    <x v="2"/>
    <x v="0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x v="2459"/>
    <x v="1"/>
    <x v="6"/>
    <d v="2016-11-11T15:22:34"/>
    <d v="2016-12-04T13:22:34"/>
    <x v="2"/>
    <x v="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x v="2460"/>
    <x v="1"/>
    <x v="6"/>
    <d v="2016-05-20T11:10:21"/>
    <d v="2016-06-10T07:00:00"/>
    <x v="2"/>
    <x v="5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x v="2461"/>
    <x v="1"/>
    <x v="6"/>
    <d v="2015-02-26T23:06:50"/>
    <d v="2015-03-29T18:59:00"/>
    <x v="0"/>
    <x v="2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x v="953"/>
    <x v="1"/>
    <x v="6"/>
    <d v="2016-03-23T13:59:44"/>
    <d v="2016-04-11T03:18:00"/>
    <x v="2"/>
    <x v="7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x v="2462"/>
    <x v="1"/>
    <x v="6"/>
    <d v="2014-07-30T20:48:13"/>
    <d v="2014-08-27T18:48:13"/>
    <x v="3"/>
    <x v="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x v="73"/>
    <x v="1"/>
    <x v="6"/>
    <d v="2015-02-17T18:32:48"/>
    <d v="2015-04-15T14:37:00"/>
    <x v="0"/>
    <x v="2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x v="2463"/>
    <x v="1"/>
    <x v="6"/>
    <d v="2015-02-18T16:35:10"/>
    <d v="2015-02-23T14:35:10"/>
    <x v="0"/>
    <x v="2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x v="2464"/>
    <x v="1"/>
    <x v="6"/>
    <d v="2016-04-24T05:14:14"/>
    <d v="2016-05-06T11:00:00"/>
    <x v="2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x v="2465"/>
    <x v="1"/>
    <x v="6"/>
    <d v="2016-04-06T05:24:40"/>
    <d v="2016-04-27T17:59:00"/>
    <x v="2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x v="2466"/>
    <x v="1"/>
    <x v="6"/>
    <d v="2016-05-22T18:39:32"/>
    <d v="2016-06-11T07:00:00"/>
    <x v="2"/>
    <x v="5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x v="400"/>
    <x v="1"/>
    <x v="6"/>
    <d v="2015-10-25T08:50:11"/>
    <d v="2015-11-27T13:00:00"/>
    <x v="0"/>
    <x v="9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x v="2467"/>
    <x v="1"/>
    <x v="6"/>
    <d v="2014-06-16T01:29:25"/>
    <d v="2014-07-21T01:00:00"/>
    <x v="3"/>
    <x v="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x v="2468"/>
    <x v="1"/>
    <x v="6"/>
    <d v="2016-05-05T15:49:38"/>
    <d v="2016-06-29T13:00:00"/>
    <x v="2"/>
    <x v="5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x v="2469"/>
    <x v="1"/>
    <x v="6"/>
    <d v="2016-04-19T02:22:30"/>
    <d v="2016-04-30T13:00:00"/>
    <x v="2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x v="2265"/>
    <x v="1"/>
    <x v="6"/>
    <d v="2015-09-23T09:26:46"/>
    <d v="2015-10-26T18:01:00"/>
    <x v="0"/>
    <x v="8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x v="2470"/>
    <x v="1"/>
    <x v="6"/>
    <d v="2016-04-29T06:52:07"/>
    <d v="2016-05-08T01:17:00"/>
    <x v="2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x v="2471"/>
    <x v="1"/>
    <x v="6"/>
    <d v="2016-06-15T11:34:32"/>
    <d v="2016-07-13T09:34:32"/>
    <x v="2"/>
    <x v="0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x v="2472"/>
    <x v="1"/>
    <x v="6"/>
    <d v="2014-07-02T02:01:50"/>
    <d v="2014-07-30T00:01:50"/>
    <x v="3"/>
    <x v="3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x v="2473"/>
    <x v="1"/>
    <x v="6"/>
    <d v="2014-10-19T23:27:59"/>
    <d v="2014-11-16T22:27:59"/>
    <x v="3"/>
    <x v="9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x v="2474"/>
    <x v="1"/>
    <x v="6"/>
    <d v="2017-01-10T17:22:14"/>
    <d v="2017-02-22T15:22:14"/>
    <x v="1"/>
    <x v="1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x v="2475"/>
    <x v="1"/>
    <x v="6"/>
    <d v="2016-11-22T17:59:03"/>
    <d v="2016-12-12T05:59:00"/>
    <x v="2"/>
    <x v="4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x v="2476"/>
    <x v="1"/>
    <x v="6"/>
    <d v="2014-08-14T16:36:30"/>
    <d v="2014-08-30T05:59:00"/>
    <x v="3"/>
    <x v="1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x v="2477"/>
    <x v="1"/>
    <x v="6"/>
    <d v="2015-02-20T18:11:57"/>
    <d v="2015-03-04T18:55:00"/>
    <x v="0"/>
    <x v="2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x v="2478"/>
    <x v="1"/>
    <x v="6"/>
    <d v="2014-07-31T10:30:45"/>
    <d v="2014-08-17T06:00:00"/>
    <x v="3"/>
    <x v="3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x v="2479"/>
    <x v="1"/>
    <x v="6"/>
    <d v="2016-02-22T15:27:29"/>
    <d v="2016-03-13T11:00:00"/>
    <x v="2"/>
    <x v="2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x v="2480"/>
    <x v="1"/>
    <x v="6"/>
    <d v="2015-11-12T18:26:32"/>
    <d v="2015-12-10T16:26:32"/>
    <x v="0"/>
    <x v="4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x v="2481"/>
    <x v="1"/>
    <x v="6"/>
    <d v="2015-04-12T17:37:17"/>
    <d v="2015-05-10T15:37:17"/>
    <x v="0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x v="2482"/>
    <x v="1"/>
    <x v="6"/>
    <d v="2015-07-07T14:24:54"/>
    <d v="2015-07-30T12:24:54"/>
    <x v="0"/>
    <x v="3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x v="2483"/>
    <x v="1"/>
    <x v="6"/>
    <d v="2014-11-25T20:47:39"/>
    <d v="2014-12-29T19:00:00"/>
    <x v="3"/>
    <x v="4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x v="2484"/>
    <x v="1"/>
    <x v="6"/>
    <d v="2016-11-15T16:59:40"/>
    <d v="2017-01-12T14:59:40"/>
    <x v="1"/>
    <x v="4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x v="2485"/>
    <x v="1"/>
    <x v="6"/>
    <d v="2016-11-16T00:01:25"/>
    <d v="2016-12-14T22:00:00"/>
    <x v="2"/>
    <x v="4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x v="2486"/>
    <x v="1"/>
    <x v="6"/>
    <d v="2015-11-04T12:59:25"/>
    <d v="2015-11-30T10:59:25"/>
    <x v="0"/>
    <x v="4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x v="134"/>
    <x v="1"/>
    <x v="6"/>
    <d v="2014-08-04T05:09:16"/>
    <d v="2014-08-22T18:59:00"/>
    <x v="3"/>
    <x v="1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x v="2487"/>
    <x v="1"/>
    <x v="6"/>
    <d v="2015-06-24T12:30:40"/>
    <d v="2015-07-16T06:00:00"/>
    <x v="0"/>
    <x v="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x v="2488"/>
    <x v="1"/>
    <x v="6"/>
    <d v="2015-09-28T09:33:36"/>
    <d v="2015-10-26T07:33:36"/>
    <x v="0"/>
    <x v="8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x v="2489"/>
    <x v="1"/>
    <x v="6"/>
    <d v="2014-05-06T06:39:33"/>
    <d v="2014-05-16T04:39:33"/>
    <x v="3"/>
    <x v="5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x v="2490"/>
    <x v="1"/>
    <x v="6"/>
    <d v="2015-02-24T08:49:54"/>
    <d v="2015-04-23T05:49:54"/>
    <x v="0"/>
    <x v="2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x v="2491"/>
    <x v="1"/>
    <x v="6"/>
    <d v="2015-02-18T09:34:59"/>
    <d v="2015-03-18T06:56:00"/>
    <x v="0"/>
    <x v="2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x v="2492"/>
    <x v="1"/>
    <x v="6"/>
    <d v="2014-08-07T00:31:46"/>
    <d v="2014-08-29T03:08:00"/>
    <x v="3"/>
    <x v="1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x v="2493"/>
    <x v="1"/>
    <x v="6"/>
    <d v="2015-08-09T04:20:00"/>
    <d v="2015-08-24T13:00:00"/>
    <x v="0"/>
    <x v="1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x v="2494"/>
    <x v="1"/>
    <x v="6"/>
    <d v="2014-10-25T14:52:58"/>
    <d v="2014-11-27T13:52:58"/>
    <x v="3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x v="2495"/>
    <x v="1"/>
    <x v="6"/>
    <d v="2015-02-08T20:26:23"/>
    <d v="2015-03-08T17:26:23"/>
    <x v="0"/>
    <x v="2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x v="2496"/>
    <x v="1"/>
    <x v="6"/>
    <d v="2016-07-08T02:20:56"/>
    <d v="2016-07-30T12:59:00"/>
    <x v="2"/>
    <x v="3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x v="2497"/>
    <x v="1"/>
    <x v="6"/>
    <d v="2016-06-03T10:47:00"/>
    <d v="2016-06-21T08:47:00"/>
    <x v="2"/>
    <x v="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x v="2498"/>
    <x v="1"/>
    <x v="6"/>
    <d v="2015-10-14T18:06:08"/>
    <d v="2015-11-18T17:00:00"/>
    <x v="0"/>
    <x v="9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x v="44"/>
    <x v="1"/>
    <x v="6"/>
    <d v="2014-11-10T12:49:12"/>
    <d v="2014-12-08T10:49:12"/>
    <x v="3"/>
    <x v="4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x v="2499"/>
    <x v="1"/>
    <x v="6"/>
    <d v="2014-11-03T07:28:26"/>
    <d v="2014-12-01T05:28:26"/>
    <x v="3"/>
    <x v="4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x v="2500"/>
    <x v="1"/>
    <x v="6"/>
    <d v="2014-11-04T10:18:08"/>
    <d v="2014-12-12T08:18:08"/>
    <x v="3"/>
    <x v="4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x v="1184"/>
    <x v="1"/>
    <x v="6"/>
    <d v="2015-05-19T03:04:01"/>
    <d v="2015-06-16T01:04:01"/>
    <x v="0"/>
    <x v="5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x v="2501"/>
    <x v="1"/>
    <x v="6"/>
    <d v="2016-05-04T05:31:22"/>
    <d v="2016-06-01T03:31:22"/>
    <x v="2"/>
    <x v="5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x v="2502"/>
    <x v="1"/>
    <x v="6"/>
    <d v="2014-06-25T10:35:45"/>
    <d v="2014-07-08T08:35:45"/>
    <x v="3"/>
    <x v="0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x v="2440"/>
    <x v="1"/>
    <x v="6"/>
    <d v="2014-07-10T05:05:48"/>
    <d v="2014-08-06T12:28:00"/>
    <x v="3"/>
    <x v="3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x v="694"/>
    <x v="1"/>
    <x v="6"/>
    <d v="2016-03-17T12:17:35"/>
    <d v="2016-05-04T10:17:35"/>
    <x v="2"/>
    <x v="7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x v="2503"/>
    <x v="1"/>
    <x v="6"/>
    <d v="2014-10-11T14:07:10"/>
    <d v="2014-11-03T14:46:00"/>
    <x v="3"/>
    <x v="9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x v="2109"/>
    <x v="1"/>
    <x v="6"/>
    <d v="2014-06-27T06:17:25"/>
    <d v="2014-07-25T04:17:25"/>
    <x v="3"/>
    <x v="0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x v="2504"/>
    <x v="1"/>
    <x v="6"/>
    <d v="2015-05-16T09:05:44"/>
    <d v="2015-05-28T08:10:00"/>
    <x v="0"/>
    <x v="5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x v="2505"/>
    <x v="1"/>
    <x v="6"/>
    <d v="2014-05-05T02:43:09"/>
    <d v="2014-05-29T17:59:00"/>
    <x v="3"/>
    <x v="5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x v="123"/>
    <x v="1"/>
    <x v="6"/>
    <d v="2016-01-09T03:28:49"/>
    <d v="2016-02-16T12:00:00"/>
    <x v="2"/>
    <x v="1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x v="2506"/>
    <x v="1"/>
    <x v="6"/>
    <d v="2014-10-29T10:02:56"/>
    <d v="2014-11-19T07:00:00"/>
    <x v="3"/>
    <x v="9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x v="2507"/>
    <x v="1"/>
    <x v="6"/>
    <d v="2015-01-22T14:05:25"/>
    <d v="2015-02-19T12:05:25"/>
    <x v="0"/>
    <x v="1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x v="2508"/>
    <x v="1"/>
    <x v="6"/>
    <d v="2014-07-14T14:53:34"/>
    <d v="2014-08-26T12:53:34"/>
    <x v="3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x v="2509"/>
    <x v="1"/>
    <x v="6"/>
    <d v="2015-07-08T09:22:26"/>
    <d v="2015-08-05T07:22:26"/>
    <x v="0"/>
    <x v="3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x v="2510"/>
    <x v="1"/>
    <x v="6"/>
    <d v="2015-10-13T06:50:43"/>
    <d v="2015-11-09T16:31:00"/>
    <x v="0"/>
    <x v="9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x v="2511"/>
    <x v="1"/>
    <x v="6"/>
    <d v="2015-05-26T03:05:24"/>
    <d v="2015-06-23T01:05:24"/>
    <x v="0"/>
    <x v="5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x v="2512"/>
    <x v="1"/>
    <x v="6"/>
    <d v="2015-05-28T04:05:02"/>
    <d v="2015-06-15T02:05:02"/>
    <x v="0"/>
    <x v="5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x v="2513"/>
    <x v="1"/>
    <x v="6"/>
    <d v="2016-02-09T16:24:46"/>
    <d v="2016-02-28T13:59:00"/>
    <x v="2"/>
    <x v="2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x v="2514"/>
    <x v="1"/>
    <x v="6"/>
    <d v="2014-06-01T03:49:36"/>
    <d v="2014-07-14T01:49:36"/>
    <x v="3"/>
    <x v="0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x v="2515"/>
    <x v="1"/>
    <x v="6"/>
    <d v="2014-06-06T02:08:09"/>
    <d v="2014-07-04T00:08:09"/>
    <x v="3"/>
    <x v="0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x v="2516"/>
    <x v="1"/>
    <x v="6"/>
    <d v="2014-06-18T15:48:24"/>
    <d v="2014-07-16T13:48:24"/>
    <x v="3"/>
    <x v="0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x v="2517"/>
    <x v="1"/>
    <x v="6"/>
    <d v="2016-06-23T11:32:38"/>
    <d v="2016-07-29T10:58:00"/>
    <x v="2"/>
    <x v="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x v="2518"/>
    <x v="1"/>
    <x v="6"/>
    <d v="2016-05-09T16:59:50"/>
    <d v="2016-06-03T21:00:00"/>
    <x v="2"/>
    <x v="5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x v="2519"/>
    <x v="1"/>
    <x v="6"/>
    <d v="2015-09-17T16:32:52"/>
    <d v="2015-10-05T14:32:52"/>
    <x v="0"/>
    <x v="8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x v="2520"/>
    <x v="1"/>
    <x v="6"/>
    <d v="2014-08-28T15:01:02"/>
    <d v="2014-09-25T13:01:02"/>
    <x v="3"/>
    <x v="10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x v="2521"/>
    <x v="1"/>
    <x v="6"/>
    <d v="2015-02-18T09:35:38"/>
    <d v="2015-02-25T18:59:00"/>
    <x v="0"/>
    <x v="2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x v="2522"/>
    <x v="1"/>
    <x v="6"/>
    <d v="2016-11-01T11:58:45"/>
    <d v="2016-11-28T21:59:00"/>
    <x v="2"/>
    <x v="4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x v="2523"/>
    <x v="1"/>
    <x v="6"/>
    <d v="2016-04-06T19:27:36"/>
    <d v="2016-04-15T13:30:00"/>
    <x v="2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x v="2524"/>
    <x v="1"/>
    <x v="6"/>
    <d v="2015-03-26T01:54:05"/>
    <d v="2015-04-21T08:30:00"/>
    <x v="0"/>
    <x v="7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x v="2525"/>
    <x v="1"/>
    <x v="6"/>
    <d v="2014-09-12T13:55:48"/>
    <d v="2014-10-23T14:43:00"/>
    <x v="3"/>
    <x v="8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x v="2526"/>
    <x v="1"/>
    <x v="6"/>
    <d v="2014-04-23T12:01:47"/>
    <d v="2014-05-21T10:01:47"/>
    <x v="3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x v="2527"/>
    <x v="1"/>
    <x v="6"/>
    <d v="2016-03-19T11:43:05"/>
    <d v="2016-04-04T11:30:00"/>
    <x v="2"/>
    <x v="7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x v="2528"/>
    <x v="1"/>
    <x v="6"/>
    <d v="2016-02-04T18:10:02"/>
    <d v="2016-02-11T14:00:00"/>
    <x v="2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x v="2529"/>
    <x v="1"/>
    <x v="6"/>
    <d v="2015-02-02T10:59:23"/>
    <d v="2015-03-02T08:59:23"/>
    <x v="0"/>
    <x v="2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x v="2530"/>
    <x v="1"/>
    <x v="6"/>
    <d v="2015-11-15T05:29:36"/>
    <d v="2015-12-11T14:00:00"/>
    <x v="0"/>
    <x v="4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x v="436"/>
    <x v="1"/>
    <x v="6"/>
    <d v="2015-03-25T13:52:21"/>
    <d v="2015-04-22T11:52:21"/>
    <x v="0"/>
    <x v="7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x v="2531"/>
    <x v="1"/>
    <x v="6"/>
    <d v="2015-01-14T08:14:44"/>
    <d v="2015-02-02T20:59:00"/>
    <x v="0"/>
    <x v="1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x v="2532"/>
    <x v="1"/>
    <x v="6"/>
    <d v="2014-09-02T06:48:56"/>
    <d v="2014-10-02T04:48:56"/>
    <x v="3"/>
    <x v="8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x v="2533"/>
    <x v="1"/>
    <x v="6"/>
    <d v="2014-09-01T17:21:43"/>
    <d v="2014-09-18T16:00:00"/>
    <x v="3"/>
    <x v="8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x v="2218"/>
    <x v="1"/>
    <x v="6"/>
    <d v="2014-06-02T07:29:12"/>
    <d v="2014-06-30T05:29:12"/>
    <x v="3"/>
    <x v="0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x v="2534"/>
    <x v="1"/>
    <x v="6"/>
    <d v="2015-02-03T09:17:27"/>
    <d v="2015-02-26T07:00:00"/>
    <x v="0"/>
    <x v="2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x v="1862"/>
    <x v="1"/>
    <x v="6"/>
    <d v="2016-10-18T16:31:01"/>
    <d v="2016-10-30T14:31:01"/>
    <x v="2"/>
    <x v="9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x v="2535"/>
    <x v="1"/>
    <x v="6"/>
    <d v="2014-06-30T14:41:41"/>
    <d v="2014-07-28T12:41:41"/>
    <x v="3"/>
    <x v="0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x v="2536"/>
    <x v="1"/>
    <x v="6"/>
    <d v="2014-07-19T09:32:33"/>
    <d v="2014-08-16T07:32:33"/>
    <x v="3"/>
    <x v="3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x v="2537"/>
    <x v="1"/>
    <x v="6"/>
    <d v="2016-01-11T05:56:54"/>
    <d v="2016-02-03T12:00:00"/>
    <x v="2"/>
    <x v="1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x v="2538"/>
    <x v="1"/>
    <x v="6"/>
    <d v="2014-05-16T17:30:55"/>
    <d v="2014-06-14T17:00:00"/>
    <x v="3"/>
    <x v="5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x v="2539"/>
    <x v="1"/>
    <x v="6"/>
    <d v="2014-06-10T01:07:49"/>
    <d v="2014-07-07T23:07:49"/>
    <x v="3"/>
    <x v="0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x v="2540"/>
    <x v="1"/>
    <x v="6"/>
    <d v="2016-07-21T06:48:13"/>
    <d v="2016-08-04T17:00:00"/>
    <x v="2"/>
    <x v="3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x v="2541"/>
    <x v="1"/>
    <x v="6"/>
    <d v="2014-07-31T04:59:53"/>
    <d v="2014-08-19T06:28:00"/>
    <x v="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x v="2542"/>
    <x v="1"/>
    <x v="6"/>
    <d v="2015-07-20T09:03:40"/>
    <d v="2015-08-17T07:03:40"/>
    <x v="0"/>
    <x v="3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x v="2543"/>
    <x v="1"/>
    <x v="6"/>
    <d v="2015-04-06T14:16:07"/>
    <d v="2015-04-30T11:00:00"/>
    <x v="0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x v="2544"/>
    <x v="1"/>
    <x v="6"/>
    <d v="2016-01-05T13:52:10"/>
    <d v="2016-01-16T18:59:00"/>
    <x v="2"/>
    <x v="1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x v="2545"/>
    <x v="1"/>
    <x v="6"/>
    <d v="2014-06-18T18:57:08"/>
    <d v="2014-07-09T06:15:00"/>
    <x v="3"/>
    <x v="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x v="2546"/>
    <x v="1"/>
    <x v="6"/>
    <d v="2015-10-17T02:18:41"/>
    <d v="2015-11-11T10:17:00"/>
    <x v="0"/>
    <x v="9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x v="683"/>
    <x v="1"/>
    <x v="6"/>
    <d v="2015-04-30T12:11:12"/>
    <d v="2015-05-28T10:11:12"/>
    <x v="0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x v="2547"/>
    <x v="1"/>
    <x v="6"/>
    <d v="2014-08-10T04:35:46"/>
    <d v="2014-09-07T02:35:46"/>
    <x v="3"/>
    <x v="10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x v="2548"/>
    <x v="1"/>
    <x v="6"/>
    <d v="2016-05-30T22:59:46"/>
    <d v="2016-06-06T03:59:00"/>
    <x v="2"/>
    <x v="5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x v="2549"/>
    <x v="1"/>
    <x v="6"/>
    <d v="2015-09-25T04:43:56"/>
    <d v="2015-10-21T02:43:56"/>
    <x v="0"/>
    <x v="8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x v="2550"/>
    <x v="1"/>
    <x v="6"/>
    <d v="2015-01-12T11:58:45"/>
    <d v="2015-02-03T02:20:00"/>
    <x v="0"/>
    <x v="1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x v="2551"/>
    <x v="1"/>
    <x v="6"/>
    <d v="2016-02-02T13:20:12"/>
    <d v="2016-03-16T10:20:12"/>
    <x v="2"/>
    <x v="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x v="2552"/>
    <x v="1"/>
    <x v="6"/>
    <d v="2014-11-16T18:51:29"/>
    <d v="2014-12-14T16:51:29"/>
    <x v="3"/>
    <x v="4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x v="2553"/>
    <x v="1"/>
    <x v="6"/>
    <d v="2016-06-10T17:15:38"/>
    <d v="2016-07-06T18:00:00"/>
    <x v="2"/>
    <x v="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x v="2554"/>
    <x v="1"/>
    <x v="6"/>
    <d v="2015-02-01T08:54:31"/>
    <d v="2015-03-31T05:54:31"/>
    <x v="0"/>
    <x v="2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x v="2555"/>
    <x v="1"/>
    <x v="6"/>
    <d v="2015-03-25T09:22:07"/>
    <d v="2015-04-19T07:22:07"/>
    <x v="0"/>
    <x v="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x v="2556"/>
    <x v="1"/>
    <x v="6"/>
    <d v="2014-06-30T07:20:26"/>
    <d v="2014-07-20T17:59:00"/>
    <x v="3"/>
    <x v="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x v="446"/>
    <x v="1"/>
    <x v="6"/>
    <d v="2016-06-14T15:29:16"/>
    <d v="2016-08-11T13:29:16"/>
    <x v="2"/>
    <x v="0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x v="2557"/>
    <x v="1"/>
    <x v="6"/>
    <d v="2014-07-01T08:45:59"/>
    <d v="2014-07-29T06:45:59"/>
    <x v="3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x v="2558"/>
    <x v="1"/>
    <x v="6"/>
    <d v="2016-09-13T10:00:27"/>
    <d v="2016-10-11T08:00:27"/>
    <x v="2"/>
    <x v="8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x v="2559"/>
    <x v="1"/>
    <x v="6"/>
    <d v="2014-06-30T20:56:07"/>
    <d v="2014-07-29T20:59:00"/>
    <x v="3"/>
    <x v="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x v="2560"/>
    <x v="1"/>
    <x v="6"/>
    <d v="2015-01-12T08:57:37"/>
    <d v="2015-02-09T19:59:00"/>
    <x v="0"/>
    <x v="1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x v="2561"/>
    <x v="1"/>
    <x v="6"/>
    <d v="2015-01-06T20:51:43"/>
    <d v="2015-01-31T18:27:00"/>
    <x v="0"/>
    <x v="1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x v="2562"/>
    <x v="1"/>
    <x v="6"/>
    <d v="2016-04-20T03:31:00"/>
    <d v="2016-05-18T01:31:00"/>
    <x v="2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x v="73"/>
    <x v="1"/>
    <x v="6"/>
    <d v="2014-08-01T04:39:12"/>
    <d v="2014-08-13T02:39:12"/>
    <x v="3"/>
    <x v="10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x v="2563"/>
    <x v="1"/>
    <x v="6"/>
    <d v="2016-09-30T07:11:19"/>
    <d v="2016-10-26T17:00:00"/>
    <x v="2"/>
    <x v="8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x v="2564"/>
    <x v="1"/>
    <x v="6"/>
    <d v="2015-06-24T13:33:48"/>
    <d v="2015-07-08T08:00:00"/>
    <x v="0"/>
    <x v="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x v="2565"/>
    <x v="1"/>
    <x v="6"/>
    <d v="2016-08-30T14:03:05"/>
    <d v="2016-10-08T17:59:00"/>
    <x v="2"/>
    <x v="1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x v="2566"/>
    <x v="1"/>
    <x v="6"/>
    <d v="2016-07-23T19:07:17"/>
    <d v="2016-08-20T17:07:17"/>
    <x v="2"/>
    <x v="3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x v="2567"/>
    <x v="1"/>
    <x v="6"/>
    <d v="2015-07-15T07:01:12"/>
    <d v="2015-08-07T06:00:00"/>
    <x v="0"/>
    <x v="3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x v="2568"/>
    <x v="1"/>
    <x v="6"/>
    <d v="2016-02-19T16:27:30"/>
    <d v="2016-04-17T13:27:30"/>
    <x v="2"/>
    <x v="2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x v="2569"/>
    <x v="1"/>
    <x v="6"/>
    <d v="2015-02-18T08:07:12"/>
    <d v="2015-03-18T05:07:12"/>
    <x v="0"/>
    <x v="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x v="2570"/>
    <x v="1"/>
    <x v="6"/>
    <d v="2016-08-23T10:22:09"/>
    <d v="2016-09-18T17:00:00"/>
    <x v="2"/>
    <x v="1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x v="2571"/>
    <x v="1"/>
    <x v="6"/>
    <d v="2016-03-29T07:24:05"/>
    <d v="2016-04-26T05:24:05"/>
    <x v="2"/>
    <x v="7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x v="694"/>
    <x v="1"/>
    <x v="6"/>
    <d v="2016-06-07T16:31:42"/>
    <d v="2016-07-13T11:38:00"/>
    <x v="2"/>
    <x v="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x v="2572"/>
    <x v="1"/>
    <x v="6"/>
    <d v="2014-07-21T11:41:30"/>
    <d v="2014-08-29T10:00:00"/>
    <x v="3"/>
    <x v="3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x v="2573"/>
    <x v="1"/>
    <x v="6"/>
    <d v="2014-10-15T20:05:31"/>
    <d v="2014-11-03T19:59:00"/>
    <x v="3"/>
    <x v="9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x v="2574"/>
    <x v="1"/>
    <x v="6"/>
    <d v="2015-02-27T12:01:36"/>
    <d v="2015-03-18T10:27:00"/>
    <x v="0"/>
    <x v="2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x v="2575"/>
    <x v="1"/>
    <x v="6"/>
    <d v="2016-06-20T04:02:11"/>
    <d v="2016-07-18T02:02:11"/>
    <x v="2"/>
    <x v="0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x v="135"/>
    <x v="1"/>
    <x v="6"/>
    <d v="2014-10-06T13:08:24"/>
    <d v="2014-10-31T14:00:00"/>
    <x v="3"/>
    <x v="9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x v="368"/>
    <x v="1"/>
    <x v="6"/>
    <d v="2014-10-08T22:43:10"/>
    <d v="2014-10-24T17:00:00"/>
    <x v="3"/>
    <x v="9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x v="2576"/>
    <x v="1"/>
    <x v="6"/>
    <d v="2015-05-04T09:40:43"/>
    <d v="2015-05-14T17:00:00"/>
    <x v="0"/>
    <x v="5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x v="2577"/>
    <x v="1"/>
    <x v="6"/>
    <d v="2015-02-18T14:00:22"/>
    <d v="2015-03-14T11:00:00"/>
    <x v="0"/>
    <x v="2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x v="2578"/>
    <x v="1"/>
    <x v="6"/>
    <d v="2014-05-22T12:31:20"/>
    <d v="2014-06-19T10:31:20"/>
    <x v="3"/>
    <x v="5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x v="2579"/>
    <x v="1"/>
    <x v="6"/>
    <d v="2015-06-15T23:37:07"/>
    <d v="2015-07-08T11:00:00"/>
    <x v="0"/>
    <x v="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x v="2580"/>
    <x v="1"/>
    <x v="6"/>
    <d v="2014-12-15T21:56:28"/>
    <d v="2014-12-30T19:56:28"/>
    <x v="3"/>
    <x v="11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x v="370"/>
    <x v="1"/>
    <x v="6"/>
    <d v="2014-06-06T10:31:06"/>
    <d v="2014-07-04T08:31:06"/>
    <x v="3"/>
    <x v="0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x v="2581"/>
    <x v="1"/>
    <x v="6"/>
    <d v="2014-06-03T08:03:01"/>
    <d v="2014-07-01T06:03:01"/>
    <x v="3"/>
    <x v="0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x v="2582"/>
    <x v="1"/>
    <x v="6"/>
    <d v="2016-05-16T10:14:59"/>
    <d v="2016-06-13T08:14:59"/>
    <x v="2"/>
    <x v="5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x v="2425"/>
    <x v="1"/>
    <x v="6"/>
    <d v="2016-01-03T08:38:00"/>
    <d v="2016-01-31T06:38:00"/>
    <x v="2"/>
    <x v="1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x v="2583"/>
    <x v="1"/>
    <x v="6"/>
    <d v="2015-05-02T13:00:01"/>
    <d v="2015-05-31T20:59:00"/>
    <x v="0"/>
    <x v="5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x v="2584"/>
    <x v="1"/>
    <x v="6"/>
    <d v="2015-05-25T14:34:12"/>
    <d v="2015-06-22T12:34:12"/>
    <x v="0"/>
    <x v="5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x v="2585"/>
    <x v="1"/>
    <x v="6"/>
    <d v="2015-03-24T10:26:00"/>
    <d v="2015-04-15T06:00:00"/>
    <x v="0"/>
    <x v="7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x v="2586"/>
    <x v="1"/>
    <x v="6"/>
    <d v="2014-04-24T07:15:31"/>
    <d v="2014-05-22T11:00:00"/>
    <x v="3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x v="1655"/>
    <x v="1"/>
    <x v="6"/>
    <d v="2016-03-14T11:15:24"/>
    <d v="2016-04-11T09:15:24"/>
    <x v="2"/>
    <x v="7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x v="2587"/>
    <x v="1"/>
    <x v="6"/>
    <d v="2015-04-26T21:59:44"/>
    <d v="2015-05-15T19:59:44"/>
    <x v="0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x v="2588"/>
    <x v="1"/>
    <x v="6"/>
    <d v="2015-09-20T16:13:17"/>
    <d v="2015-10-23T14:13:17"/>
    <x v="0"/>
    <x v="8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x v="2218"/>
    <x v="1"/>
    <x v="6"/>
    <d v="2014-07-28T12:47:16"/>
    <d v="2014-08-14T19:11:00"/>
    <x v="3"/>
    <x v="3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x v="2589"/>
    <x v="1"/>
    <x v="6"/>
    <d v="2016-11-14T21:09:35"/>
    <d v="2016-11-23T20:00:00"/>
    <x v="2"/>
    <x v="4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x v="2590"/>
    <x v="1"/>
    <x v="6"/>
    <d v="2014-10-03T10:18:29"/>
    <d v="2014-10-30T07:18:00"/>
    <x v="3"/>
    <x v="9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x v="2591"/>
    <x v="1"/>
    <x v="6"/>
    <d v="2016-08-02T12:19:26"/>
    <d v="2016-09-09T10:19:26"/>
    <x v="2"/>
    <x v="10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x v="2592"/>
    <x v="1"/>
    <x v="6"/>
    <d v="2016-05-21T09:48:24"/>
    <d v="2016-05-31T12:00:00"/>
    <x v="2"/>
    <x v="5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x v="2593"/>
    <x v="1"/>
    <x v="6"/>
    <d v="2016-03-29T19:48:24"/>
    <d v="2016-05-26T11:44:00"/>
    <x v="2"/>
    <x v="7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x v="2594"/>
    <x v="1"/>
    <x v="6"/>
    <d v="2015-05-07T16:52:05"/>
    <d v="2015-06-28T20:59:00"/>
    <x v="0"/>
    <x v="5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x v="2595"/>
    <x v="1"/>
    <x v="6"/>
    <d v="2016-02-19T14:03:58"/>
    <d v="2016-03-04T18:59:00"/>
    <x v="2"/>
    <x v="2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x v="2596"/>
    <x v="1"/>
    <x v="6"/>
    <d v="2015-08-17T10:19:55"/>
    <d v="2015-09-09T08:19:55"/>
    <x v="0"/>
    <x v="10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x v="2597"/>
    <x v="1"/>
    <x v="6"/>
    <d v="2016-03-01T12:08:44"/>
    <d v="2016-03-13T17:59:00"/>
    <x v="2"/>
    <x v="7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x v="2598"/>
    <x v="1"/>
    <x v="6"/>
    <d v="2016-06-24T03:28:48"/>
    <d v="2016-07-22T01:28:48"/>
    <x v="2"/>
    <x v="0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x v="179"/>
    <x v="1"/>
    <x v="6"/>
    <d v="2015-10-20T09:58:11"/>
    <d v="2015-11-17T08:58:11"/>
    <x v="0"/>
    <x v="9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x v="2599"/>
    <x v="1"/>
    <x v="6"/>
    <d v="2014-05-01T14:27:25"/>
    <d v="2014-05-10T18:00:00"/>
    <x v="3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x v="2600"/>
    <x v="1"/>
    <x v="6"/>
    <d v="2014-07-09T09:37:20"/>
    <d v="2014-08-21T07:37:20"/>
    <x v="3"/>
    <x v="3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x v="1784"/>
    <x v="1"/>
    <x v="6"/>
    <d v="2016-05-01T14:08:57"/>
    <d v="2016-05-29T12:08:57"/>
    <x v="2"/>
    <x v="5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x v="1053"/>
    <x v="1"/>
    <x v="6"/>
    <d v="2016-04-17T09:30:53"/>
    <d v="2016-05-08T11:00:00"/>
    <x v="2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x v="2601"/>
    <x v="1"/>
    <x v="6"/>
    <d v="2014-11-07T12:37:46"/>
    <d v="2014-11-18T18:55:00"/>
    <x v="3"/>
    <x v="4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x v="2602"/>
    <x v="1"/>
    <x v="6"/>
    <d v="2014-06-12T06:54:06"/>
    <d v="2014-06-30T04:54:06"/>
    <x v="3"/>
    <x v="0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x v="2603"/>
    <x v="1"/>
    <x v="6"/>
    <d v="2014-10-15T12:58:15"/>
    <d v="2014-11-05T08:30:00"/>
    <x v="3"/>
    <x v="9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x v="2604"/>
    <x v="1"/>
    <x v="6"/>
    <d v="2015-02-22T04:53:12"/>
    <d v="2015-04-21T01:53:12"/>
    <x v="0"/>
    <x v="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x v="2605"/>
    <x v="1"/>
    <x v="6"/>
    <d v="2014-05-21T18:18:32"/>
    <d v="2014-06-01T18:59:00"/>
    <x v="3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x v="698"/>
    <x v="1"/>
    <x v="6"/>
    <d v="2015-01-16T12:19:12"/>
    <d v="2015-01-30T18:59:00"/>
    <x v="0"/>
    <x v="1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x v="2606"/>
    <x v="1"/>
    <x v="6"/>
    <d v="2015-05-01T10:32:51"/>
    <d v="2015-05-29T08:32:51"/>
    <x v="0"/>
    <x v="5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x v="2607"/>
    <x v="1"/>
    <x v="6"/>
    <d v="2014-08-04T16:14:30"/>
    <d v="2014-09-05T17:00:00"/>
    <x v="3"/>
    <x v="1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x v="2608"/>
    <x v="1"/>
    <x v="6"/>
    <d v="2014-06-04T11:37:14"/>
    <d v="2014-07-02T01:00:00"/>
    <x v="3"/>
    <x v="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x v="2609"/>
    <x v="1"/>
    <x v="6"/>
    <d v="2014-09-11T10:48:19"/>
    <d v="2014-09-30T04:21:00"/>
    <x v="3"/>
    <x v="8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x v="2610"/>
    <x v="1"/>
    <x v="6"/>
    <d v="2015-02-02T06:22:30"/>
    <d v="2015-03-02T04:22:30"/>
    <x v="0"/>
    <x v="2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x v="2611"/>
    <x v="1"/>
    <x v="6"/>
    <d v="2015-08-11T11:46:52"/>
    <d v="2015-09-04T03:47:00"/>
    <x v="0"/>
    <x v="1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x v="2612"/>
    <x v="1"/>
    <x v="6"/>
    <d v="2014-08-30T00:40:20"/>
    <d v="2014-09-26T22:40:20"/>
    <x v="3"/>
    <x v="1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x v="2613"/>
    <x v="1"/>
    <x v="6"/>
    <d v="2015-08-18T10:57:26"/>
    <d v="2015-09-13T00:06:00"/>
    <x v="0"/>
    <x v="1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x v="2614"/>
    <x v="1"/>
    <x v="6"/>
    <d v="2016-07-30T01:32:28"/>
    <d v="2016-09-23T13:00:00"/>
    <x v="2"/>
    <x v="3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x v="2615"/>
    <x v="1"/>
    <x v="6"/>
    <d v="2014-08-29T10:19:33"/>
    <d v="2014-09-10T18:00:00"/>
    <x v="3"/>
    <x v="1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x v="2616"/>
    <x v="1"/>
    <x v="6"/>
    <d v="2015-07-29T08:41:46"/>
    <d v="2015-08-07T06:00:00"/>
    <x v="0"/>
    <x v="3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x v="2617"/>
    <x v="1"/>
    <x v="6"/>
    <d v="2016-03-31T00:02:51"/>
    <d v="2016-04-25T19:59:00"/>
    <x v="2"/>
    <x v="7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x v="2618"/>
    <x v="1"/>
    <x v="6"/>
    <d v="2015-06-11T16:33:25"/>
    <d v="2015-07-08T17:59:00"/>
    <x v="0"/>
    <x v="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x v="2619"/>
    <x v="1"/>
    <x v="6"/>
    <d v="2016-12-29T04:01:58"/>
    <d v="2017-01-16T02:01:58"/>
    <x v="1"/>
    <x v="11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x v="2333"/>
    <x v="1"/>
    <x v="6"/>
    <d v="2015-06-22T10:16:58"/>
    <d v="2015-07-10T15:00:00"/>
    <x v="0"/>
    <x v="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x v="179"/>
    <x v="1"/>
    <x v="6"/>
    <d v="2016-03-13T06:57:37"/>
    <d v="2016-04-08T10:00:00"/>
    <x v="2"/>
    <x v="7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x v="2620"/>
    <x v="1"/>
    <x v="6"/>
    <d v="2016-05-31T07:42:14"/>
    <d v="2016-06-28T05:42:14"/>
    <x v="2"/>
    <x v="5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x v="2621"/>
    <x v="1"/>
    <x v="6"/>
    <d v="2014-09-02T06:23:47"/>
    <d v="2014-09-15T17:59:00"/>
    <x v="3"/>
    <x v="8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x v="2622"/>
    <x v="1"/>
    <x v="6"/>
    <d v="2015-10-12T10:16:07"/>
    <d v="2015-11-09T09:16:07"/>
    <x v="0"/>
    <x v="9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x v="2623"/>
    <x v="1"/>
    <x v="6"/>
    <d v="2015-08-27T07:00:23"/>
    <d v="2015-09-29T05:00:23"/>
    <x v="0"/>
    <x v="10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x v="2624"/>
    <x v="1"/>
    <x v="6"/>
    <d v="2015-09-01T07:21:50"/>
    <d v="2015-09-30T08:00:00"/>
    <x v="0"/>
    <x v="8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x v="2625"/>
    <x v="1"/>
    <x v="6"/>
    <d v="2015-11-20T09:27:05"/>
    <d v="2015-12-18T01:59:00"/>
    <x v="0"/>
    <x v="4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x v="145"/>
    <x v="1"/>
    <x v="6"/>
    <d v="2014-10-11T00:30:16"/>
    <d v="2014-11-14T21:59:00"/>
    <x v="3"/>
    <x v="9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x v="2626"/>
    <x v="1"/>
    <x v="6"/>
    <d v="2016-07-20T02:05:40"/>
    <d v="2016-08-15T00:05:40"/>
    <x v="2"/>
    <x v="3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x v="2627"/>
    <x v="1"/>
    <x v="6"/>
    <d v="2016-08-18T10:08:42"/>
    <d v="2016-09-06T08:08:42"/>
    <x v="2"/>
    <x v="10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x v="2628"/>
    <x v="1"/>
    <x v="6"/>
    <d v="2016-05-26T16:04:51"/>
    <d v="2016-06-23T14:04:51"/>
    <x v="2"/>
    <x v="5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x v="2629"/>
    <x v="1"/>
    <x v="6"/>
    <d v="2015-08-06T09:31:15"/>
    <d v="2015-08-29T07:31:15"/>
    <x v="0"/>
    <x v="10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x v="2630"/>
    <x v="1"/>
    <x v="6"/>
    <d v="2014-07-09T06:23:42"/>
    <d v="2014-09-05T04:23:42"/>
    <x v="3"/>
    <x v="3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x v="2631"/>
    <x v="1"/>
    <x v="6"/>
    <d v="2015-05-26T10:07:39"/>
    <d v="2015-06-23T08:07:39"/>
    <x v="0"/>
    <x v="5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x v="2632"/>
    <x v="1"/>
    <x v="6"/>
    <d v="2015-02-05T11:57:37"/>
    <d v="2015-03-05T09:57:37"/>
    <x v="0"/>
    <x v="2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x v="90"/>
    <x v="1"/>
    <x v="6"/>
    <d v="2015-03-12T11:22:39"/>
    <d v="2015-04-09T09:22:39"/>
    <x v="0"/>
    <x v="7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x v="2633"/>
    <x v="1"/>
    <x v="6"/>
    <d v="2015-03-10T07:51:24"/>
    <d v="2015-03-29T17:59:00"/>
    <x v="0"/>
    <x v="7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x v="2634"/>
    <x v="1"/>
    <x v="6"/>
    <d v="2016-04-19T17:53:21"/>
    <d v="2016-05-11T17:59:00"/>
    <x v="2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x v="2579"/>
    <x v="1"/>
    <x v="6"/>
    <d v="2016-02-11T14:36:54"/>
    <d v="2016-03-02T15:00:00"/>
    <x v="2"/>
    <x v="2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x v="2635"/>
    <x v="1"/>
    <x v="6"/>
    <d v="2015-08-07T01:27:53"/>
    <d v="2015-09-01T23:27:53"/>
    <x v="0"/>
    <x v="10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x v="2636"/>
    <x v="1"/>
    <x v="6"/>
    <d v="2016-04-02T13:26:38"/>
    <d v="2016-04-30T11:26:38"/>
    <x v="2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x v="2637"/>
    <x v="1"/>
    <x v="6"/>
    <d v="2014-04-24T04:22:50"/>
    <d v="2014-05-20T12:07:00"/>
    <x v="3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x v="2638"/>
    <x v="1"/>
    <x v="6"/>
    <d v="2014-05-29T06:05:24"/>
    <d v="2014-06-26T04:05:24"/>
    <x v="3"/>
    <x v="5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x v="2639"/>
    <x v="1"/>
    <x v="6"/>
    <d v="2015-07-10T16:41:20"/>
    <d v="2015-08-09T14:00:00"/>
    <x v="0"/>
    <x v="3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x v="2640"/>
    <x v="1"/>
    <x v="6"/>
    <d v="2015-01-11T17:12:39"/>
    <d v="2015-02-09T07:00:00"/>
    <x v="0"/>
    <x v="1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x v="1231"/>
    <x v="1"/>
    <x v="6"/>
    <d v="2016-10-18T02:36:34"/>
    <d v="2016-11-15T01:36:34"/>
    <x v="2"/>
    <x v="9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x v="2641"/>
    <x v="1"/>
    <x v="6"/>
    <d v="2014-06-18T07:35:24"/>
    <d v="2014-08-15T05:35:24"/>
    <x v="3"/>
    <x v="0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x v="2642"/>
    <x v="1"/>
    <x v="6"/>
    <d v="2014-03-31T22:38:31"/>
    <d v="2014-05-02T20:38:31"/>
    <x v="3"/>
    <x v="7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x v="2643"/>
    <x v="1"/>
    <x v="6"/>
    <d v="2015-05-15T11:36:15"/>
    <d v="2015-06-24T11:00:00"/>
    <x v="0"/>
    <x v="5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x v="2644"/>
    <x v="1"/>
    <x v="6"/>
    <d v="2015-07-08T18:18:28"/>
    <d v="2015-07-28T22:58:00"/>
    <x v="0"/>
    <x v="3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x v="2645"/>
    <x v="1"/>
    <x v="6"/>
    <d v="2015-04-21T13:21:06"/>
    <d v="2015-05-24T16:45:00"/>
    <x v="0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x v="2646"/>
    <x v="1"/>
    <x v="6"/>
    <d v="2015-07-18T08:19:38"/>
    <d v="2015-08-03T08:36:00"/>
    <x v="0"/>
    <x v="3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x v="2647"/>
    <x v="1"/>
    <x v="6"/>
    <d v="2016-03-04T10:17:07"/>
    <d v="2016-03-11T12:00:00"/>
    <x v="2"/>
    <x v="7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x v="2648"/>
    <x v="1"/>
    <x v="6"/>
    <d v="2016-07-04T08:07:36"/>
    <d v="2016-07-30T09:00:00"/>
    <x v="2"/>
    <x v="3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x v="2649"/>
    <x v="1"/>
    <x v="6"/>
    <d v="2015-08-20T06:57:29"/>
    <d v="2015-10-03T06:00:00"/>
    <x v="0"/>
    <x v="1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x v="2650"/>
    <x v="1"/>
    <x v="6"/>
    <d v="2014-12-01T09:50:08"/>
    <d v="2014-12-29T07:50:08"/>
    <x v="3"/>
    <x v="11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x v="2651"/>
    <x v="1"/>
    <x v="6"/>
    <d v="2014-12-24T04:11:23"/>
    <d v="2015-01-21T02:11:23"/>
    <x v="0"/>
    <x v="11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x v="2652"/>
    <x v="1"/>
    <x v="6"/>
    <d v="2015-05-11T11:27:24"/>
    <d v="2015-06-08T09:27:24"/>
    <x v="0"/>
    <x v="5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x v="2653"/>
    <x v="1"/>
    <x v="6"/>
    <d v="2014-08-18T09:46:34"/>
    <d v="2014-09-15T07:46:34"/>
    <x v="3"/>
    <x v="10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x v="2654"/>
    <x v="1"/>
    <x v="6"/>
    <d v="2014-12-09T08:31:36"/>
    <d v="2015-01-06T06:31:36"/>
    <x v="0"/>
    <x v="11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x v="2655"/>
    <x v="1"/>
    <x v="6"/>
    <d v="2014-12-02T23:58:03"/>
    <d v="2014-12-28T21:00:00"/>
    <x v="3"/>
    <x v="11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x v="2656"/>
    <x v="1"/>
    <x v="6"/>
    <d v="2014-09-30T12:36:53"/>
    <d v="2014-10-28T10:36:53"/>
    <x v="3"/>
    <x v="8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x v="2657"/>
    <x v="1"/>
    <x v="6"/>
    <d v="2015-05-22T05:41:22"/>
    <d v="2015-06-19T03:41:22"/>
    <x v="0"/>
    <x v="5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x v="2658"/>
    <x v="1"/>
    <x v="6"/>
    <d v="2014-10-09T01:00:46"/>
    <d v="2014-11-06T00:00:46"/>
    <x v="3"/>
    <x v="9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x v="2659"/>
    <x v="1"/>
    <x v="6"/>
    <d v="2014-10-14T14:37:28"/>
    <d v="2014-11-11T13:37:28"/>
    <x v="3"/>
    <x v="9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x v="2660"/>
    <x v="1"/>
    <x v="6"/>
    <d v="2016-07-10T10:48:47"/>
    <d v="2016-08-08T17:59:00"/>
    <x v="2"/>
    <x v="3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x v="135"/>
    <x v="1"/>
    <x v="6"/>
    <d v="2016-10-06T05:10:54"/>
    <d v="2016-12-03T04:10:54"/>
    <x v="2"/>
    <x v="9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x v="684"/>
    <x v="1"/>
    <x v="6"/>
    <d v="2015-03-30T10:53:03"/>
    <d v="2015-04-23T20:28:00"/>
    <x v="0"/>
    <x v="7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x v="2661"/>
    <x v="1"/>
    <x v="6"/>
    <d v="2016-03-31T09:36:17"/>
    <d v="2016-04-28T07:36:17"/>
    <x v="2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x v="680"/>
    <x v="1"/>
    <x v="6"/>
    <d v="2016-03-01T10:17:36"/>
    <d v="2016-03-29T07:17:36"/>
    <x v="2"/>
    <x v="7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x v="2662"/>
    <x v="1"/>
    <x v="6"/>
    <d v="2015-01-21T20:13:42"/>
    <d v="2015-02-26T18:59:00"/>
    <x v="0"/>
    <x v="1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x v="853"/>
    <x v="1"/>
    <x v="6"/>
    <d v="2014-07-16T03:18:30"/>
    <d v="2014-07-28T01:18:30"/>
    <x v="3"/>
    <x v="3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x v="2663"/>
    <x v="1"/>
    <x v="6"/>
    <d v="2016-03-21T18:18:02"/>
    <d v="2016-04-02T16:18:02"/>
    <x v="2"/>
    <x v="7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x v="956"/>
    <x v="1"/>
    <x v="6"/>
    <d v="2016-02-18T02:13:25"/>
    <d v="2016-04-15T23:13:25"/>
    <x v="2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x v="2664"/>
    <x v="1"/>
    <x v="6"/>
    <d v="2015-06-12T23:35:44"/>
    <d v="2015-07-10T21:35:44"/>
    <x v="0"/>
    <x v="0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x v="2665"/>
    <x v="1"/>
    <x v="6"/>
    <d v="2014-11-21T09:11:30"/>
    <d v="2014-12-19T07:11:30"/>
    <x v="3"/>
    <x v="4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x v="2666"/>
    <x v="1"/>
    <x v="6"/>
    <d v="2016-07-25T08:44:30"/>
    <d v="2016-09-21T06:44:30"/>
    <x v="2"/>
    <x v="3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x v="2667"/>
    <x v="1"/>
    <x v="6"/>
    <d v="2016-05-13T04:57:34"/>
    <d v="2016-06-25T09:00:00"/>
    <x v="2"/>
    <x v="5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x v="2668"/>
    <x v="1"/>
    <x v="6"/>
    <d v="2015-04-07T11:53:30"/>
    <d v="2015-04-27T13:00:00"/>
    <x v="0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x v="2669"/>
    <x v="1"/>
    <x v="6"/>
    <d v="2015-05-01T07:32:27"/>
    <d v="2015-05-24T05:32:27"/>
    <x v="0"/>
    <x v="5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x v="2670"/>
    <x v="1"/>
    <x v="6"/>
    <d v="2014-09-20T00:00:34"/>
    <d v="2014-10-17T22:00:34"/>
    <x v="3"/>
    <x v="8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x v="2671"/>
    <x v="1"/>
    <x v="6"/>
    <d v="2014-12-30T14:45:44"/>
    <d v="2015-01-21T18:59:00"/>
    <x v="0"/>
    <x v="11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x v="2672"/>
    <x v="1"/>
    <x v="6"/>
    <d v="2014-12-15T11:55:07"/>
    <d v="2015-02-08T18:59:00"/>
    <x v="0"/>
    <x v="11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x v="2673"/>
    <x v="1"/>
    <x v="6"/>
    <d v="2014-12-01T13:33:59"/>
    <d v="2015-01-03T10:26:00"/>
    <x v="0"/>
    <x v="11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x v="2674"/>
    <x v="1"/>
    <x v="6"/>
    <d v="2016-08-09T17:36:22"/>
    <d v="2016-09-01T15:36:22"/>
    <x v="2"/>
    <x v="10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x v="2675"/>
    <x v="1"/>
    <x v="6"/>
    <d v="2015-02-14T16:12:03"/>
    <d v="2015-03-10T20:59:00"/>
    <x v="0"/>
    <x v="2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x v="2676"/>
    <x v="1"/>
    <x v="6"/>
    <d v="2014-08-05T09:09:42"/>
    <d v="2014-08-24T07:09:42"/>
    <x v="3"/>
    <x v="10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x v="2677"/>
    <x v="1"/>
    <x v="6"/>
    <d v="2016-02-17T06:03:10"/>
    <d v="2016-02-29T19:59:00"/>
    <x v="2"/>
    <x v="2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x v="1148"/>
    <x v="1"/>
    <x v="6"/>
    <d v="2014-08-15T11:10:22"/>
    <d v="2014-08-31T18:59:00"/>
    <x v="3"/>
    <x v="1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x v="2678"/>
    <x v="1"/>
    <x v="6"/>
    <d v="2015-08-04T11:04:37"/>
    <d v="2015-08-27T14:00:00"/>
    <x v="0"/>
    <x v="10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x v="2679"/>
    <x v="1"/>
    <x v="6"/>
    <d v="2016-09-15T12:22:44"/>
    <d v="2016-10-11T10:22:44"/>
    <x v="2"/>
    <x v="8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x v="2680"/>
    <x v="1"/>
    <x v="6"/>
    <d v="2014-12-17T15:58:02"/>
    <d v="2015-01-14T13:58:02"/>
    <x v="0"/>
    <x v="11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x v="2681"/>
    <x v="1"/>
    <x v="6"/>
    <d v="2016-03-18T13:27:59"/>
    <d v="2016-05-15T11:27:59"/>
    <x v="2"/>
    <x v="7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x v="2682"/>
    <x v="1"/>
    <x v="6"/>
    <d v="2015-10-06T12:44:40"/>
    <d v="2015-11-03T11:44:40"/>
    <x v="0"/>
    <x v="9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x v="2683"/>
    <x v="1"/>
    <x v="6"/>
    <d v="2016-04-22T16:22:36"/>
    <d v="2016-04-26T20:59:00"/>
    <x v="2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x v="76"/>
    <x v="1"/>
    <x v="6"/>
    <d v="2016-01-14T11:02:06"/>
    <d v="2016-02-11T09:02:06"/>
    <x v="2"/>
    <x v="1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x v="2684"/>
    <x v="1"/>
    <x v="6"/>
    <d v="2016-07-15T06:30:57"/>
    <d v="2016-08-12T04:30:57"/>
    <x v="2"/>
    <x v="3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x v="2109"/>
    <x v="1"/>
    <x v="6"/>
    <d v="2015-11-30T15:08:02"/>
    <d v="2015-12-12T14:00:00"/>
    <x v="0"/>
    <x v="4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x v="2685"/>
    <x v="1"/>
    <x v="6"/>
    <d v="2016-05-16T09:01:30"/>
    <d v="2016-06-15T04:00:00"/>
    <x v="2"/>
    <x v="5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x v="2686"/>
    <x v="1"/>
    <x v="6"/>
    <d v="2016-02-29T15:48:05"/>
    <d v="2016-03-28T12:48:05"/>
    <x v="2"/>
    <x v="2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x v="2687"/>
    <x v="1"/>
    <x v="6"/>
    <d v="2015-07-18T02:22:16"/>
    <d v="2015-08-15T00:22:16"/>
    <x v="0"/>
    <x v="3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x v="590"/>
    <x v="1"/>
    <x v="6"/>
    <d v="2015-03-09T00:53:21"/>
    <d v="2015-04-05T22:53:21"/>
    <x v="0"/>
    <x v="7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x v="2688"/>
    <x v="1"/>
    <x v="6"/>
    <d v="2014-05-30T09:26:51"/>
    <d v="2014-06-07T07:26:51"/>
    <x v="3"/>
    <x v="5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x v="372"/>
    <x v="1"/>
    <x v="6"/>
    <d v="2014-05-29T06:09:34"/>
    <d v="2014-06-26T04:09:34"/>
    <x v="3"/>
    <x v="5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x v="2689"/>
    <x v="1"/>
    <x v="6"/>
    <d v="2015-05-19T17:00:16"/>
    <d v="2015-06-16T15:00:16"/>
    <x v="0"/>
    <x v="5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x v="2690"/>
    <x v="1"/>
    <x v="6"/>
    <d v="2015-11-10T06:14:56"/>
    <d v="2015-12-08T04:14:56"/>
    <x v="0"/>
    <x v="4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x v="2691"/>
    <x v="1"/>
    <x v="6"/>
    <d v="2015-02-17T14:47:44"/>
    <d v="2015-03-17T11:47:44"/>
    <x v="0"/>
    <x v="2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x v="2692"/>
    <x v="1"/>
    <x v="6"/>
    <d v="2017-02-13T06:38:49"/>
    <d v="2017-02-25T14:00:00"/>
    <x v="1"/>
    <x v="2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x v="2693"/>
    <x v="1"/>
    <x v="6"/>
    <d v="2015-05-04T07:04:10"/>
    <d v="2015-06-01T05:04:10"/>
    <x v="0"/>
    <x v="5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x v="1167"/>
    <x v="1"/>
    <x v="6"/>
    <d v="2016-10-17T19:10:26"/>
    <d v="2016-11-17T12:00:00"/>
    <x v="2"/>
    <x v="9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x v="2694"/>
    <x v="1"/>
    <x v="6"/>
    <d v="2015-02-02T14:31:01"/>
    <d v="2015-03-02T18:00:00"/>
    <x v="0"/>
    <x v="2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x v="2695"/>
    <x v="1"/>
    <x v="6"/>
    <d v="2016-09-06T14:27:24"/>
    <d v="2016-09-28T11:00:00"/>
    <x v="2"/>
    <x v="8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x v="2696"/>
    <x v="1"/>
    <x v="6"/>
    <d v="2014-08-25T21:19:31"/>
    <d v="2014-09-25T17:23:00"/>
    <x v="3"/>
    <x v="10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x v="2697"/>
    <x v="1"/>
    <x v="6"/>
    <d v="2014-07-08T09:41:10"/>
    <d v="2014-07-23T21:00:00"/>
    <x v="3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x v="2698"/>
    <x v="1"/>
    <x v="6"/>
    <d v="2016-06-24T10:34:50"/>
    <d v="2016-08-21T08:34:50"/>
    <x v="2"/>
    <x v="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x v="2699"/>
    <x v="1"/>
    <x v="6"/>
    <d v="2015-06-02T07:39:37"/>
    <d v="2015-06-30T05:39:37"/>
    <x v="0"/>
    <x v="0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x v="2700"/>
    <x v="1"/>
    <x v="6"/>
    <d v="2014-07-26T08:00:57"/>
    <d v="2014-08-14T06:00:57"/>
    <x v="3"/>
    <x v="3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x v="2701"/>
    <x v="1"/>
    <x v="6"/>
    <d v="2016-03-31T09:48:07"/>
    <d v="2016-05-18T17:59:00"/>
    <x v="2"/>
    <x v="7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x v="121"/>
    <x v="1"/>
    <x v="40"/>
    <d v="2015-10-14T11:59:56"/>
    <d v="2015-12-11T10:59:56"/>
    <x v="0"/>
    <x v="9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x v="120"/>
    <x v="1"/>
    <x v="40"/>
    <d v="2016-03-07T18:16:04"/>
    <d v="2016-05-03T07:00:00"/>
    <x v="2"/>
    <x v="7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x v="120"/>
    <x v="1"/>
    <x v="40"/>
    <d v="2014-10-30T12:19:50"/>
    <d v="2014-11-27T11:19:50"/>
    <x v="3"/>
    <x v="9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x v="2702"/>
    <x v="1"/>
    <x v="40"/>
    <d v="2014-08-29T10:04:57"/>
    <d v="2014-09-20T17:59:00"/>
    <x v="3"/>
    <x v="1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x v="101"/>
    <x v="1"/>
    <x v="40"/>
    <d v="2014-11-03T14:29:09"/>
    <d v="2014-11-21T12:29:09"/>
    <x v="3"/>
    <x v="4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x v="2703"/>
    <x v="1"/>
    <x v="40"/>
    <d v="2016-10-06T06:57:47"/>
    <d v="2016-11-16T15:00:00"/>
    <x v="2"/>
    <x v="9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x v="2704"/>
    <x v="1"/>
    <x v="40"/>
    <d v="2016-11-26T19:59:34"/>
    <d v="2017-01-11T17:59:00"/>
    <x v="1"/>
    <x v="4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x v="2705"/>
    <x v="1"/>
    <x v="40"/>
    <d v="2016-03-21T13:11:16"/>
    <d v="2016-04-18T11:11:16"/>
    <x v="2"/>
    <x v="7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x v="121"/>
    <x v="1"/>
    <x v="40"/>
    <d v="2015-08-10T08:40:29"/>
    <d v="2015-09-12T06:40:29"/>
    <x v="0"/>
    <x v="1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x v="2706"/>
    <x v="1"/>
    <x v="40"/>
    <d v="2014-12-02T08:48:55"/>
    <d v="2014-12-30T06:48:55"/>
    <x v="3"/>
    <x v="11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x v="1762"/>
    <x v="1"/>
    <x v="40"/>
    <d v="2015-02-18T08:08:52"/>
    <d v="2015-04-17T05:08:52"/>
    <x v="0"/>
    <x v="2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x v="120"/>
    <x v="1"/>
    <x v="40"/>
    <d v="2016-08-08T08:15:06"/>
    <d v="2016-10-05T05:11:00"/>
    <x v="2"/>
    <x v="1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x v="1782"/>
    <x v="1"/>
    <x v="40"/>
    <d v="2015-04-10T10:45:30"/>
    <d v="2015-05-08T08:45:30"/>
    <x v="0"/>
    <x v="6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x v="121"/>
    <x v="1"/>
    <x v="40"/>
    <d v="2014-09-17T07:02:59"/>
    <d v="2014-10-02T19:00:00"/>
    <x v="3"/>
    <x v="8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x v="507"/>
    <x v="1"/>
    <x v="40"/>
    <d v="2015-10-20T11:35:27"/>
    <d v="2015-11-28T07:00:00"/>
    <x v="0"/>
    <x v="9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x v="121"/>
    <x v="1"/>
    <x v="40"/>
    <d v="2015-10-07T19:27:19"/>
    <d v="2015-11-14T18:27:19"/>
    <x v="0"/>
    <x v="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x v="2707"/>
    <x v="1"/>
    <x v="40"/>
    <d v="2016-02-08T21:48:07"/>
    <d v="2016-03-05T18:59:00"/>
    <x v="2"/>
    <x v="2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x v="120"/>
    <x v="1"/>
    <x v="40"/>
    <d v="2016-10-22T15:17:18"/>
    <d v="2016-11-19T14:17:18"/>
    <x v="2"/>
    <x v="9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x v="2708"/>
    <x v="1"/>
    <x v="40"/>
    <d v="2015-05-16T02:06:42"/>
    <d v="2015-06-14T13:30:00"/>
    <x v="0"/>
    <x v="5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x v="2"/>
    <x v="1"/>
    <x v="40"/>
    <d v="2016-08-16T09:58:47"/>
    <d v="2016-09-28T07:58:47"/>
    <x v="2"/>
    <x v="1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x v="2709"/>
    <x v="1"/>
    <x v="6"/>
    <d v="2014-09-04T23:00:45"/>
    <d v="2014-10-02T21:00:45"/>
    <x v="3"/>
    <x v="8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x v="1188"/>
    <x v="1"/>
    <x v="6"/>
    <d v="2014-05-21T09:06:34"/>
    <d v="2014-06-14T07:06:34"/>
    <x v="3"/>
    <x v="5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x v="2116"/>
    <x v="1"/>
    <x v="6"/>
    <d v="2016-01-12T03:29:44"/>
    <d v="2016-01-31T01:29:44"/>
    <x v="2"/>
    <x v="1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x v="1377"/>
    <x v="1"/>
    <x v="6"/>
    <d v="2014-07-08T07:30:42"/>
    <d v="2014-08-08T05:59:00"/>
    <x v="3"/>
    <x v="3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x v="2710"/>
    <x v="1"/>
    <x v="6"/>
    <d v="2016-08-14T07:28:22"/>
    <d v="2016-08-22T17:59:00"/>
    <x v="2"/>
    <x v="1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x v="2711"/>
    <x v="1"/>
    <x v="6"/>
    <d v="2015-07-06T00:43:27"/>
    <d v="2015-08-02T22:43:27"/>
    <x v="0"/>
    <x v="3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x v="2712"/>
    <x v="1"/>
    <x v="6"/>
    <d v="2016-03-11T01:59:46"/>
    <d v="2016-04-01T07:00:00"/>
    <x v="2"/>
    <x v="7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x v="2713"/>
    <x v="1"/>
    <x v="6"/>
    <d v="2015-06-18T11:16:38"/>
    <d v="2015-07-15T20:59:00"/>
    <x v="0"/>
    <x v="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x v="2714"/>
    <x v="1"/>
    <x v="6"/>
    <d v="2017-01-02T13:50:36"/>
    <d v="2017-01-30T12:59:00"/>
    <x v="1"/>
    <x v="1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x v="2715"/>
    <x v="1"/>
    <x v="6"/>
    <d v="2016-05-09T07:06:59"/>
    <d v="2016-05-30T11:42:00"/>
    <x v="2"/>
    <x v="5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x v="2716"/>
    <x v="1"/>
    <x v="6"/>
    <d v="2014-05-16T12:36:20"/>
    <d v="2014-06-29T17:59:00"/>
    <x v="3"/>
    <x v="5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x v="2717"/>
    <x v="1"/>
    <x v="6"/>
    <d v="2015-02-19T22:39:10"/>
    <d v="2015-03-17T04:39:00"/>
    <x v="0"/>
    <x v="2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x v="2718"/>
    <x v="1"/>
    <x v="6"/>
    <d v="2014-11-28T13:08:45"/>
    <d v="2014-12-21T11:08:45"/>
    <x v="3"/>
    <x v="4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x v="2719"/>
    <x v="1"/>
    <x v="6"/>
    <d v="2016-03-18T13:31:12"/>
    <d v="2016-04-07T18:00:00"/>
    <x v="2"/>
    <x v="7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x v="2720"/>
    <x v="1"/>
    <x v="6"/>
    <d v="2015-02-28T21:16:54"/>
    <d v="2015-03-28T18:16:54"/>
    <x v="0"/>
    <x v="2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x v="438"/>
    <x v="1"/>
    <x v="6"/>
    <d v="2016-10-22T02:50:30"/>
    <d v="2016-12-19T01:50:30"/>
    <x v="2"/>
    <x v="9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x v="2721"/>
    <x v="1"/>
    <x v="6"/>
    <d v="2016-06-01T21:58:09"/>
    <d v="2016-06-13T19:58:09"/>
    <x v="2"/>
    <x v="0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x v="2722"/>
    <x v="1"/>
    <x v="6"/>
    <d v="2015-10-17T11:23:42"/>
    <d v="2015-10-26T09:54:00"/>
    <x v="0"/>
    <x v="9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x v="2723"/>
    <x v="1"/>
    <x v="6"/>
    <d v="2014-07-02T13:43:02"/>
    <d v="2014-07-21T21:00:00"/>
    <x v="3"/>
    <x v="3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x v="2724"/>
    <x v="1"/>
    <x v="6"/>
    <d v="2015-06-18T15:16:59"/>
    <d v="2015-07-16T13:16:59"/>
    <x v="0"/>
    <x v="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x v="2725"/>
    <x v="1"/>
    <x v="6"/>
    <d v="2015-06-30T05:20:52"/>
    <d v="2015-07-21T08:33:00"/>
    <x v="0"/>
    <x v="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x v="2726"/>
    <x v="1"/>
    <x v="6"/>
    <d v="2015-05-12T08:12:17"/>
    <d v="2015-06-09T06:12:17"/>
    <x v="0"/>
    <x v="5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x v="2727"/>
    <x v="1"/>
    <x v="6"/>
    <d v="2015-05-18T04:20:11"/>
    <d v="2015-05-29T13:00:00"/>
    <x v="0"/>
    <x v="5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x v="2728"/>
    <x v="1"/>
    <x v="6"/>
    <d v="2014-06-30T07:04:27"/>
    <d v="2014-07-18T17:59:00"/>
    <x v="3"/>
    <x v="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x v="2729"/>
    <x v="1"/>
    <x v="6"/>
    <d v="2014-08-27T14:43:04"/>
    <d v="2014-09-24T12:43:04"/>
    <x v="3"/>
    <x v="10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x v="2730"/>
    <x v="1"/>
    <x v="6"/>
    <d v="2014-10-01T23:04:57"/>
    <d v="2014-11-03T02:52:00"/>
    <x v="3"/>
    <x v="9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x v="2731"/>
    <x v="1"/>
    <x v="6"/>
    <d v="2016-07-05T12:57:09"/>
    <d v="2016-09-01T10:57:09"/>
    <x v="2"/>
    <x v="3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x v="463"/>
    <x v="1"/>
    <x v="6"/>
    <d v="2016-05-03T06:19:42"/>
    <d v="2016-05-13T13:00:00"/>
    <x v="2"/>
    <x v="5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x v="2732"/>
    <x v="1"/>
    <x v="6"/>
    <d v="2014-08-25T11:34:44"/>
    <d v="2014-09-10T09:34:44"/>
    <x v="3"/>
    <x v="10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x v="2733"/>
    <x v="1"/>
    <x v="6"/>
    <d v="2014-06-12T05:46:58"/>
    <d v="2014-06-30T17:59:00"/>
    <x v="3"/>
    <x v="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x v="2734"/>
    <x v="1"/>
    <x v="6"/>
    <d v="2015-04-26T04:44:58"/>
    <d v="2015-05-29T02:44:58"/>
    <x v="0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x v="2735"/>
    <x v="1"/>
    <x v="6"/>
    <d v="2014-05-27T10:16:21"/>
    <d v="2014-06-28T18:59:00"/>
    <x v="3"/>
    <x v="5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x v="2736"/>
    <x v="1"/>
    <x v="6"/>
    <d v="2016-09-14T02:53:54"/>
    <d v="2016-10-03T00:53:54"/>
    <x v="2"/>
    <x v="8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x v="1050"/>
    <x v="1"/>
    <x v="6"/>
    <d v="2016-01-05T07:38:10"/>
    <d v="2016-01-13T05:38:10"/>
    <x v="2"/>
    <x v="1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x v="2737"/>
    <x v="1"/>
    <x v="6"/>
    <d v="2014-05-13T08:26:58"/>
    <d v="2014-06-13T20:59:00"/>
    <x v="3"/>
    <x v="5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x v="2738"/>
    <x v="1"/>
    <x v="6"/>
    <d v="2016-09-19T18:48:16"/>
    <d v="2016-10-17T16:48:16"/>
    <x v="2"/>
    <x v="8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x v="2739"/>
    <x v="1"/>
    <x v="6"/>
    <d v="2015-08-02T20:19:46"/>
    <d v="2015-08-30T18:19:46"/>
    <x v="0"/>
    <x v="1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x v="17"/>
    <x v="1"/>
    <x v="6"/>
    <d v="2014-04-24T06:14:19"/>
    <d v="2014-05-17T11:00:00"/>
    <x v="3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x v="2740"/>
    <x v="1"/>
    <x v="6"/>
    <d v="2015-08-14T07:54:20"/>
    <d v="2015-08-26T17:59:00"/>
    <x v="0"/>
    <x v="1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x v="2741"/>
    <x v="1"/>
    <x v="6"/>
    <d v="2014-05-27T21:14:15"/>
    <d v="2014-06-24T19:14:15"/>
    <x v="3"/>
    <x v="5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x v="2742"/>
    <x v="1"/>
    <x v="6"/>
    <d v="2014-07-09T10:53:24"/>
    <d v="2014-08-06T08:53:24"/>
    <x v="3"/>
    <x v="3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x v="2743"/>
    <x v="1"/>
    <x v="6"/>
    <d v="2015-05-23T11:50:39"/>
    <d v="2015-06-19T12:25:00"/>
    <x v="0"/>
    <x v="5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x v="2744"/>
    <x v="1"/>
    <x v="6"/>
    <d v="2014-10-28T06:21:23"/>
    <d v="2014-11-25T05:21:23"/>
    <x v="3"/>
    <x v="9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x v="2745"/>
    <x v="1"/>
    <x v="6"/>
    <d v="2015-01-16T08:48:49"/>
    <d v="2015-02-27T18:59:00"/>
    <x v="0"/>
    <x v="1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x v="2746"/>
    <x v="1"/>
    <x v="6"/>
    <d v="2014-09-09T15:09:39"/>
    <d v="2014-09-16T14:00:00"/>
    <x v="3"/>
    <x v="8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x v="2747"/>
    <x v="1"/>
    <x v="6"/>
    <d v="2015-10-31T20:35:29"/>
    <d v="2015-11-28T12:30:00"/>
    <x v="0"/>
    <x v="9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x v="2748"/>
    <x v="1"/>
    <x v="6"/>
    <d v="2016-04-29T19:12:47"/>
    <d v="2016-06-03T16:00:00"/>
    <x v="2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x v="2749"/>
    <x v="1"/>
    <x v="6"/>
    <d v="2014-12-22T12:53:30"/>
    <d v="2015-01-09T10:53:30"/>
    <x v="0"/>
    <x v="11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x v="2750"/>
    <x v="1"/>
    <x v="6"/>
    <d v="2014-12-15T06:48:36"/>
    <d v="2015-02-11T04:48:36"/>
    <x v="0"/>
    <x v="11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x v="2751"/>
    <x v="1"/>
    <x v="6"/>
    <d v="2016-04-19T03:10:48"/>
    <d v="2016-05-08T01:10:48"/>
    <x v="2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x v="2752"/>
    <x v="1"/>
    <x v="6"/>
    <d v="2016-02-01T11:21:27"/>
    <d v="2016-02-29T09:21:27"/>
    <x v="2"/>
    <x v="2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x v="2111"/>
    <x v="1"/>
    <x v="6"/>
    <d v="2014-09-15T06:26:56"/>
    <d v="2014-10-13T04:26:56"/>
    <x v="3"/>
    <x v="8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x v="2417"/>
    <x v="1"/>
    <x v="6"/>
    <d v="2014-08-31T06:03:20"/>
    <d v="2014-09-28T06:00:00"/>
    <x v="3"/>
    <x v="1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x v="2753"/>
    <x v="1"/>
    <x v="6"/>
    <d v="2015-05-05T04:59:53"/>
    <d v="2015-06-02T02:59:53"/>
    <x v="0"/>
    <x v="5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x v="2754"/>
    <x v="1"/>
    <x v="6"/>
    <d v="2016-06-03T04:54:44"/>
    <d v="2016-07-08T12:59:00"/>
    <x v="2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x v="2755"/>
    <x v="1"/>
    <x v="6"/>
    <d v="2016-07-05T04:06:28"/>
    <d v="2016-08-10T20:59:00"/>
    <x v="2"/>
    <x v="3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x v="2756"/>
    <x v="1"/>
    <x v="6"/>
    <d v="2016-04-01T08:33:14"/>
    <d v="2016-05-29T06:33:14"/>
    <x v="2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x v="1911"/>
    <x v="1"/>
    <x v="6"/>
    <d v="2014-06-02T05:01:54"/>
    <d v="2014-06-21T08:00:00"/>
    <x v="3"/>
    <x v="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x v="2757"/>
    <x v="1"/>
    <x v="6"/>
    <d v="2014-08-28T13:55:49"/>
    <d v="2014-09-10T11:55:49"/>
    <x v="3"/>
    <x v="10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x v="2758"/>
    <x v="1"/>
    <x v="6"/>
    <d v="2016-06-30T17:09:38"/>
    <d v="2016-07-19T19:26:00"/>
    <x v="2"/>
    <x v="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x v="2759"/>
    <x v="1"/>
    <x v="6"/>
    <d v="2014-06-19T19:24:46"/>
    <d v="2014-07-01T17:24:46"/>
    <x v="3"/>
    <x v="0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x v="2760"/>
    <x v="1"/>
    <x v="6"/>
    <d v="2014-05-26T08:59:06"/>
    <d v="2014-06-23T06:59:06"/>
    <x v="3"/>
    <x v="5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x v="2761"/>
    <x v="1"/>
    <x v="6"/>
    <d v="2015-03-09T05:49:48"/>
    <d v="2015-04-01T03:49:48"/>
    <x v="0"/>
    <x v="7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x v="2762"/>
    <x v="1"/>
    <x v="6"/>
    <d v="2014-05-20T09:22:53"/>
    <d v="2014-06-13T06:00:00"/>
    <x v="3"/>
    <x v="5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x v="2763"/>
    <x v="1"/>
    <x v="6"/>
    <d v="2015-05-09T20:07:47"/>
    <d v="2015-05-28T20:59:00"/>
    <x v="0"/>
    <x v="5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x v="2764"/>
    <x v="1"/>
    <x v="6"/>
    <d v="2016-05-15T09:42:46"/>
    <d v="2016-06-02T07:42:46"/>
    <x v="2"/>
    <x v="5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x v="2765"/>
    <x v="1"/>
    <x v="6"/>
    <d v="2015-04-24T05:21:07"/>
    <d v="2015-05-23T17:59:00"/>
    <x v="0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x v="2766"/>
    <x v="1"/>
    <x v="6"/>
    <d v="2015-02-01T15:53:39"/>
    <d v="2015-03-29T02:52:00"/>
    <x v="0"/>
    <x v="2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x v="2767"/>
    <x v="1"/>
    <x v="6"/>
    <d v="2015-12-22T13:18:29"/>
    <d v="2016-01-19T11:18:29"/>
    <x v="2"/>
    <x v="11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x v="2768"/>
    <x v="1"/>
    <x v="6"/>
    <d v="2015-04-08T12:47:29"/>
    <d v="2015-05-07T10:47:29"/>
    <x v="0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x v="2769"/>
    <x v="1"/>
    <x v="6"/>
    <d v="2015-01-28T09:11:15"/>
    <d v="2015-02-25T07:11:15"/>
    <x v="0"/>
    <x v="1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x v="2600"/>
    <x v="1"/>
    <x v="6"/>
    <d v="2015-05-23T09:31:06"/>
    <d v="2015-06-20T07:31:06"/>
    <x v="0"/>
    <x v="5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x v="2770"/>
    <x v="1"/>
    <x v="6"/>
    <d v="2015-06-10T15:50:06"/>
    <d v="2015-06-30T13:50:06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x v="2771"/>
    <x v="1"/>
    <x v="6"/>
    <d v="2014-10-15T14:28:04"/>
    <d v="2014-11-03T13:28:04"/>
    <x v="3"/>
    <x v="9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x v="2772"/>
    <x v="1"/>
    <x v="6"/>
    <d v="2016-01-12T08:07:27"/>
    <d v="2016-02-09T12:59:00"/>
    <x v="2"/>
    <x v="1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x v="2773"/>
    <x v="1"/>
    <x v="6"/>
    <d v="2014-10-31T10:04:22"/>
    <d v="2014-11-28T09:04:22"/>
    <x v="3"/>
    <x v="9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x v="2774"/>
    <x v="1"/>
    <x v="6"/>
    <d v="2016-04-05T03:47:40"/>
    <d v="2016-05-02T13:00:00"/>
    <x v="2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x v="2775"/>
    <x v="1"/>
    <x v="6"/>
    <d v="2016-02-01T14:41:07"/>
    <d v="2016-02-16T11:30:00"/>
    <x v="2"/>
    <x v="2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x v="2776"/>
    <x v="1"/>
    <x v="6"/>
    <d v="2016-04-01T19:22:51"/>
    <d v="2016-04-27T11:00:00"/>
    <x v="2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x v="2777"/>
    <x v="1"/>
    <x v="6"/>
    <d v="2016-09-19T00:21:34"/>
    <d v="2016-10-17T18:55:00"/>
    <x v="2"/>
    <x v="8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x v="2778"/>
    <x v="1"/>
    <x v="6"/>
    <d v="2015-07-19T20:06:16"/>
    <d v="2015-08-16T18:06:16"/>
    <x v="0"/>
    <x v="3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x v="2779"/>
    <x v="1"/>
    <x v="6"/>
    <d v="2015-02-05T20:55:12"/>
    <d v="2015-03-20T17:55:12"/>
    <x v="0"/>
    <x v="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x v="101"/>
    <x v="1"/>
    <x v="6"/>
    <d v="2015-07-18T08:15:59"/>
    <d v="2015-08-15T06:15:59"/>
    <x v="0"/>
    <x v="3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x v="1270"/>
    <x v="1"/>
    <x v="6"/>
    <d v="2014-12-10T10:04:06"/>
    <d v="2015-01-07T17:23:00"/>
    <x v="0"/>
    <x v="11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x v="164"/>
    <x v="1"/>
    <x v="6"/>
    <d v="2014-11-25T08:15:33"/>
    <d v="2015-01-22T02:00:00"/>
    <x v="0"/>
    <x v="4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x v="121"/>
    <x v="1"/>
    <x v="6"/>
    <d v="2015-04-08T16:35:08"/>
    <d v="2015-04-16T12:30:00"/>
    <x v="0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x v="2397"/>
    <x v="1"/>
    <x v="6"/>
    <d v="2015-03-26T13:38:16"/>
    <d v="2015-05-23T11:38:16"/>
    <x v="0"/>
    <x v="7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x v="119"/>
    <x v="1"/>
    <x v="6"/>
    <d v="2015-04-28T08:38:09"/>
    <d v="2015-05-26T06:38:09"/>
    <x v="0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x v="119"/>
    <x v="1"/>
    <x v="6"/>
    <d v="2015-02-13T09:04:53"/>
    <d v="2015-03-21T08:00:00"/>
    <x v="0"/>
    <x v="2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x v="839"/>
    <x v="1"/>
    <x v="6"/>
    <d v="2015-10-20T08:35:03"/>
    <d v="2015-11-09T20:59:00"/>
    <x v="0"/>
    <x v="9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x v="834"/>
    <x v="1"/>
    <x v="6"/>
    <d v="2014-06-23T14:31:45"/>
    <d v="2014-07-13T12:00:00"/>
    <x v="3"/>
    <x v="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x v="2780"/>
    <x v="1"/>
    <x v="6"/>
    <d v="2016-06-27T02:47:48"/>
    <d v="2016-07-15T00:47:48"/>
    <x v="2"/>
    <x v="0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x v="2781"/>
    <x v="1"/>
    <x v="6"/>
    <d v="2014-07-12T18:09:15"/>
    <d v="2014-08-09T15:53:58"/>
    <x v="3"/>
    <x v="3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x v="121"/>
    <x v="1"/>
    <x v="6"/>
    <d v="2015-11-17T14:05:50"/>
    <d v="2015-12-15T12:05:50"/>
    <x v="0"/>
    <x v="4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x v="384"/>
    <x v="1"/>
    <x v="6"/>
    <d v="2014-08-06T21:09:04"/>
    <d v="2014-09-03T19:09:04"/>
    <x v="3"/>
    <x v="10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x v="121"/>
    <x v="1"/>
    <x v="6"/>
    <d v="2014-06-03T09:02:44"/>
    <d v="2014-07-01T07:02:44"/>
    <x v="3"/>
    <x v="0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x v="121"/>
    <x v="1"/>
    <x v="6"/>
    <d v="2014-06-03T11:32:32"/>
    <d v="2014-07-02T17:59:00"/>
    <x v="3"/>
    <x v="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x v="119"/>
    <x v="1"/>
    <x v="6"/>
    <d v="2014-07-11T08:45:02"/>
    <d v="2014-08-08T06:45:02"/>
    <x v="3"/>
    <x v="3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x v="2782"/>
    <x v="1"/>
    <x v="6"/>
    <d v="2016-09-08T01:20:39"/>
    <d v="2016-10-05T23:20:39"/>
    <x v="2"/>
    <x v="8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x v="384"/>
    <x v="1"/>
    <x v="6"/>
    <d v="2015-06-08T23:11:36"/>
    <d v="2015-07-03T12:59:00"/>
    <x v="0"/>
    <x v="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x v="2783"/>
    <x v="1"/>
    <x v="40"/>
    <d v="2016-01-26T08:57:16"/>
    <d v="2016-02-13T19:59:00"/>
    <x v="2"/>
    <x v="1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x v="766"/>
    <x v="1"/>
    <x v="40"/>
    <d v="2016-03-28T19:03:08"/>
    <d v="2016-04-26T17:59:00"/>
    <x v="2"/>
    <x v="7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x v="2784"/>
    <x v="1"/>
    <x v="40"/>
    <d v="2015-01-12T15:33:28"/>
    <d v="2015-02-07T21:59:00"/>
    <x v="0"/>
    <x v="1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x v="2785"/>
    <x v="1"/>
    <x v="40"/>
    <d v="2016-02-02T16:51:13"/>
    <d v="2016-03-31T13:51:13"/>
    <x v="2"/>
    <x v="2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x v="804"/>
    <x v="1"/>
    <x v="40"/>
    <d v="2016-09-06T11:15:35"/>
    <d v="2016-10-14T11:00:00"/>
    <x v="2"/>
    <x v="8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x v="2786"/>
    <x v="1"/>
    <x v="40"/>
    <d v="2015-05-04T11:46:40"/>
    <d v="2015-05-31T14:00:00"/>
    <x v="0"/>
    <x v="5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x v="2787"/>
    <x v="1"/>
    <x v="40"/>
    <d v="2014-06-18T13:08:57"/>
    <d v="2014-07-23T18:59:00"/>
    <x v="3"/>
    <x v="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x v="2788"/>
    <x v="1"/>
    <x v="40"/>
    <d v="2016-03-16T12:48:27"/>
    <d v="2016-04-13T10:48:27"/>
    <x v="2"/>
    <x v="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x v="2789"/>
    <x v="1"/>
    <x v="40"/>
    <d v="2014-05-12T11:33:18"/>
    <d v="2014-06-09T09:33:18"/>
    <x v="3"/>
    <x v="5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x v="2790"/>
    <x v="1"/>
    <x v="40"/>
    <d v="2014-11-11T12:25:15"/>
    <d v="2014-11-29T10:25:15"/>
    <x v="3"/>
    <x v="4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x v="2791"/>
    <x v="1"/>
    <x v="40"/>
    <d v="2014-04-18T03:18:58"/>
    <d v="2014-05-16T19:00:00"/>
    <x v="3"/>
    <x v="6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x v="2792"/>
    <x v="1"/>
    <x v="40"/>
    <d v="2015-06-26T18:35:53"/>
    <d v="2015-08-23T16:35:53"/>
    <x v="0"/>
    <x v="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x v="2793"/>
    <x v="1"/>
    <x v="40"/>
    <d v="2014-04-10T04:36:26"/>
    <d v="2014-05-03T02:36:26"/>
    <x v="3"/>
    <x v="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x v="2794"/>
    <x v="1"/>
    <x v="40"/>
    <d v="2015-06-18T03:12:17"/>
    <d v="2015-08-08T13:00:00"/>
    <x v="0"/>
    <x v="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x v="2795"/>
    <x v="1"/>
    <x v="40"/>
    <d v="2015-07-08T11:31:29"/>
    <d v="2015-07-31T09:31:29"/>
    <x v="0"/>
    <x v="3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x v="2796"/>
    <x v="1"/>
    <x v="40"/>
    <d v="2015-03-02T10:00:26"/>
    <d v="2015-03-30T07:00:26"/>
    <x v="0"/>
    <x v="7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x v="2657"/>
    <x v="1"/>
    <x v="40"/>
    <d v="2016-05-09T12:13:52"/>
    <d v="2016-05-26T14:36:00"/>
    <x v="2"/>
    <x v="5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x v="2797"/>
    <x v="1"/>
    <x v="40"/>
    <d v="2014-06-30T10:38:02"/>
    <d v="2014-07-28T08:38:02"/>
    <x v="3"/>
    <x v="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x v="2798"/>
    <x v="1"/>
    <x v="40"/>
    <d v="2014-05-28T20:00:45"/>
    <d v="2014-06-30T18:00:45"/>
    <x v="3"/>
    <x v="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x v="2799"/>
    <x v="1"/>
    <x v="40"/>
    <d v="2015-02-14T16:28:17"/>
    <d v="2015-02-26T18:59:00"/>
    <x v="0"/>
    <x v="2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x v="2800"/>
    <x v="1"/>
    <x v="40"/>
    <d v="2014-05-13T09:28:10"/>
    <d v="2014-06-10T07:28:10"/>
    <x v="3"/>
    <x v="5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x v="2801"/>
    <x v="1"/>
    <x v="40"/>
    <d v="2016-03-16T06:21:19"/>
    <d v="2016-04-13T04:21:19"/>
    <x v="2"/>
    <x v="7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x v="101"/>
    <x v="1"/>
    <x v="40"/>
    <d v="2015-05-14T14:20:10"/>
    <d v="2015-06-11T12:20:10"/>
    <x v="0"/>
    <x v="5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x v="2802"/>
    <x v="1"/>
    <x v="40"/>
    <d v="2016-05-03T12:34:12"/>
    <d v="2016-05-15T14:00:00"/>
    <x v="2"/>
    <x v="5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x v="2803"/>
    <x v="1"/>
    <x v="40"/>
    <d v="2016-11-08T06:48:26"/>
    <d v="2016-11-26T20:00:00"/>
    <x v="2"/>
    <x v="4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x v="2804"/>
    <x v="1"/>
    <x v="40"/>
    <d v="2016-10-12T16:07:27"/>
    <d v="2016-11-12T16:08:00"/>
    <x v="2"/>
    <x v="9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x v="101"/>
    <x v="1"/>
    <x v="40"/>
    <d v="2015-03-24T11:00:55"/>
    <d v="2015-04-07T09:00:55"/>
    <x v="0"/>
    <x v="7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x v="2805"/>
    <x v="1"/>
    <x v="40"/>
    <d v="2015-03-12T14:37:23"/>
    <d v="2015-04-06T18:00:00"/>
    <x v="0"/>
    <x v="7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x v="2806"/>
    <x v="1"/>
    <x v="40"/>
    <d v="2014-06-24T00:49:38"/>
    <d v="2014-07-29T15:00:00"/>
    <x v="3"/>
    <x v="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x v="2807"/>
    <x v="1"/>
    <x v="40"/>
    <d v="2014-09-04T18:40:21"/>
    <d v="2014-09-24T18:00:00"/>
    <x v="3"/>
    <x v="8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x v="2808"/>
    <x v="1"/>
    <x v="40"/>
    <d v="2014-12-16T11:39:40"/>
    <d v="2015-02-12T09:39:40"/>
    <x v="0"/>
    <x v="11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x v="2809"/>
    <x v="1"/>
    <x v="40"/>
    <d v="2016-02-25T09:39:00"/>
    <d v="2016-03-24T06:39:00"/>
    <x v="2"/>
    <x v="2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x v="101"/>
    <x v="1"/>
    <x v="40"/>
    <d v="2015-06-10T21:16:25"/>
    <d v="2015-07-11T10:06:00"/>
    <x v="0"/>
    <x v="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x v="2810"/>
    <x v="1"/>
    <x v="40"/>
    <d v="2014-08-14T13:11:25"/>
    <d v="2014-09-06T11:11:25"/>
    <x v="3"/>
    <x v="1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x v="2811"/>
    <x v="1"/>
    <x v="40"/>
    <d v="2016-06-25T12:41:37"/>
    <d v="2016-07-22T13:00:00"/>
    <x v="2"/>
    <x v="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x v="2812"/>
    <x v="1"/>
    <x v="40"/>
    <d v="2016-02-19T19:22:00"/>
    <d v="2016-03-13T06:00:00"/>
    <x v="2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x v="2813"/>
    <x v="1"/>
    <x v="40"/>
    <d v="2016-06-10T15:32:12"/>
    <d v="2016-07-08T13:32:12"/>
    <x v="2"/>
    <x v="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x v="984"/>
    <x v="1"/>
    <x v="40"/>
    <d v="2016-06-27T07:19:29"/>
    <d v="2016-07-31T00:03:00"/>
    <x v="2"/>
    <x v="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x v="2814"/>
    <x v="1"/>
    <x v="40"/>
    <d v="2016-04-26T16:54:35"/>
    <d v="2016-05-24T14:54:35"/>
    <x v="2"/>
    <x v="6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x v="2815"/>
    <x v="1"/>
    <x v="40"/>
    <d v="2015-06-12T04:50:06"/>
    <d v="2015-07-08T17:59:00"/>
    <x v="0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x v="130"/>
    <x v="1"/>
    <x v="40"/>
    <d v="2015-11-25T08:41:59"/>
    <d v="2015-12-21T06:18:00"/>
    <x v="0"/>
    <x v="4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x v="2109"/>
    <x v="1"/>
    <x v="40"/>
    <d v="2015-05-14T11:10:18"/>
    <d v="2015-06-13T09:10:18"/>
    <x v="0"/>
    <x v="5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x v="121"/>
    <x v="1"/>
    <x v="40"/>
    <d v="2016-10-23T08:00:23"/>
    <d v="2016-11-20T07:00:23"/>
    <x v="2"/>
    <x v="9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x v="121"/>
    <x v="1"/>
    <x v="40"/>
    <d v="2014-05-07T08:36:32"/>
    <d v="2014-07-04T06:36:32"/>
    <x v="3"/>
    <x v="5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x v="844"/>
    <x v="1"/>
    <x v="40"/>
    <d v="2015-06-15T02:43:42"/>
    <d v="2015-07-13T00:43:42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x v="2816"/>
    <x v="1"/>
    <x v="40"/>
    <d v="2014-11-25T14:32:09"/>
    <d v="2014-12-14T12:32:09"/>
    <x v="3"/>
    <x v="4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x v="73"/>
    <x v="1"/>
    <x v="40"/>
    <d v="2015-05-08T05:55:54"/>
    <d v="2015-06-05T03:55:54"/>
    <x v="0"/>
    <x v="5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x v="144"/>
    <x v="1"/>
    <x v="40"/>
    <d v="2015-07-16T02:28:10"/>
    <d v="2015-08-26T12:30:00"/>
    <x v="0"/>
    <x v="3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x v="120"/>
    <x v="1"/>
    <x v="40"/>
    <d v="2016-11-14T16:42:36"/>
    <d v="2017-01-11T14:42:36"/>
    <x v="1"/>
    <x v="4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x v="2817"/>
    <x v="1"/>
    <x v="40"/>
    <d v="2015-03-21T13:09:25"/>
    <d v="2015-04-18T11:09:25"/>
    <x v="0"/>
    <x v="7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x v="1536"/>
    <x v="1"/>
    <x v="40"/>
    <d v="2014-07-11T09:20:48"/>
    <d v="2014-08-08T07:20:48"/>
    <x v="3"/>
    <x v="3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x v="984"/>
    <x v="1"/>
    <x v="40"/>
    <d v="2016-02-10T14:20:43"/>
    <d v="2016-03-09T12:20:43"/>
    <x v="2"/>
    <x v="2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x v="2818"/>
    <x v="1"/>
    <x v="40"/>
    <d v="2014-12-09T09:41:23"/>
    <d v="2015-01-08T18:59:00"/>
    <x v="0"/>
    <x v="11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x v="2819"/>
    <x v="1"/>
    <x v="40"/>
    <d v="2014-12-02T08:13:36"/>
    <d v="2014-12-31T06:13:36"/>
    <x v="3"/>
    <x v="11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x v="121"/>
    <x v="1"/>
    <x v="40"/>
    <d v="2015-09-21T19:01:46"/>
    <d v="2015-10-19T17:01:46"/>
    <x v="0"/>
    <x v="8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x v="2820"/>
    <x v="1"/>
    <x v="40"/>
    <d v="2016-02-03T15:19:28"/>
    <d v="2016-03-02T13:19:28"/>
    <x v="2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x v="121"/>
    <x v="1"/>
    <x v="40"/>
    <d v="2016-06-05T16:13:44"/>
    <d v="2016-07-28T21:00:00"/>
    <x v="2"/>
    <x v="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x v="1788"/>
    <x v="1"/>
    <x v="40"/>
    <d v="2014-07-29T13:17:20"/>
    <d v="2014-09-25T11:17:20"/>
    <x v="3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x v="144"/>
    <x v="1"/>
    <x v="40"/>
    <d v="2014-06-08T22:13:01"/>
    <d v="2014-06-26T20:13:01"/>
    <x v="3"/>
    <x v="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x v="2821"/>
    <x v="1"/>
    <x v="40"/>
    <d v="2015-03-27T13:48:59"/>
    <d v="2015-04-01T11:48:59"/>
    <x v="0"/>
    <x v="7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x v="694"/>
    <x v="1"/>
    <x v="6"/>
    <d v="2015-02-24T02:53:39"/>
    <d v="2015-04-22T23:53:39"/>
    <x v="0"/>
    <x v="2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x v="1352"/>
    <x v="1"/>
    <x v="6"/>
    <d v="2014-06-10T04:38:27"/>
    <d v="2014-07-28T13:00:00"/>
    <x v="3"/>
    <x v="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x v="2822"/>
    <x v="1"/>
    <x v="6"/>
    <d v="2015-02-19T12:22:38"/>
    <d v="2015-03-19T09:22:38"/>
    <x v="0"/>
    <x v="2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x v="2823"/>
    <x v="1"/>
    <x v="6"/>
    <d v="2016-04-27T07:02:53"/>
    <d v="2016-05-29T01:00:00"/>
    <x v="2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x v="2824"/>
    <x v="1"/>
    <x v="6"/>
    <d v="2015-04-15T10:01:48"/>
    <d v="2015-05-29T17:59:00"/>
    <x v="0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x v="2825"/>
    <x v="1"/>
    <x v="6"/>
    <d v="2016-05-06T22:37:01"/>
    <d v="2016-06-12T11:43:00"/>
    <x v="2"/>
    <x v="5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x v="2826"/>
    <x v="1"/>
    <x v="6"/>
    <d v="2015-02-23T13:41:52"/>
    <d v="2015-03-29T17:59:00"/>
    <x v="0"/>
    <x v="2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x v="2827"/>
    <x v="1"/>
    <x v="6"/>
    <d v="2015-07-21T22:14:17"/>
    <d v="2015-08-18T13:00:00"/>
    <x v="0"/>
    <x v="3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x v="2828"/>
    <x v="1"/>
    <x v="6"/>
    <d v="2014-06-17T08:33:43"/>
    <d v="2014-07-15T06:33:43"/>
    <x v="3"/>
    <x v="0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x v="2829"/>
    <x v="1"/>
    <x v="6"/>
    <d v="2015-10-07T08:43:36"/>
    <d v="2015-10-21T17:59:00"/>
    <x v="0"/>
    <x v="9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x v="2830"/>
    <x v="1"/>
    <x v="6"/>
    <d v="2015-02-10T12:13:02"/>
    <d v="2015-03-10T09:13:02"/>
    <x v="0"/>
    <x v="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x v="2831"/>
    <x v="1"/>
    <x v="6"/>
    <d v="2015-06-28T21:01:44"/>
    <d v="2015-07-15T11:02:00"/>
    <x v="0"/>
    <x v="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x v="2832"/>
    <x v="1"/>
    <x v="6"/>
    <d v="2015-06-05T07:38:37"/>
    <d v="2015-07-03T05:38:37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x v="2833"/>
    <x v="1"/>
    <x v="6"/>
    <d v="2015-12-02T20:20:07"/>
    <d v="2016-01-01T18:20:07"/>
    <x v="2"/>
    <x v="11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x v="2834"/>
    <x v="1"/>
    <x v="6"/>
    <d v="2015-11-21T12:06:57"/>
    <d v="2016-01-17T12:59:00"/>
    <x v="2"/>
    <x v="4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x v="2835"/>
    <x v="1"/>
    <x v="6"/>
    <d v="2015-06-15T13:50:44"/>
    <d v="2015-07-17T17:59:00"/>
    <x v="0"/>
    <x v="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x v="2836"/>
    <x v="1"/>
    <x v="6"/>
    <d v="2016-07-20T07:01:43"/>
    <d v="2016-07-30T03:41:00"/>
    <x v="2"/>
    <x v="3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x v="2837"/>
    <x v="1"/>
    <x v="6"/>
    <d v="2015-05-26T17:40:14"/>
    <d v="2015-06-14T15:40:14"/>
    <x v="0"/>
    <x v="5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x v="446"/>
    <x v="1"/>
    <x v="6"/>
    <d v="2015-04-07T02:09:54"/>
    <d v="2015-05-05T00:09:54"/>
    <x v="0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x v="2838"/>
    <x v="1"/>
    <x v="6"/>
    <d v="2015-01-30T14:16:41"/>
    <d v="2015-03-24T14:00:00"/>
    <x v="0"/>
    <x v="1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x v="2839"/>
    <x v="1"/>
    <x v="6"/>
    <d v="2014-11-01T04:39:47"/>
    <d v="2014-12-29T03:39:47"/>
    <x v="3"/>
    <x v="4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x v="2840"/>
    <x v="1"/>
    <x v="6"/>
    <d v="2016-08-11T12:46:11"/>
    <d v="2016-08-29T10:46:11"/>
    <x v="2"/>
    <x v="10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x v="766"/>
    <x v="1"/>
    <x v="6"/>
    <d v="2016-05-13T09:46:51"/>
    <d v="2016-05-25T07:46:51"/>
    <x v="2"/>
    <x v="5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x v="2841"/>
    <x v="1"/>
    <x v="6"/>
    <d v="2014-10-15T12:22:25"/>
    <d v="2014-11-03T11:22:25"/>
    <x v="3"/>
    <x v="9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x v="2842"/>
    <x v="1"/>
    <x v="6"/>
    <d v="2016-01-05T18:45:35"/>
    <d v="2016-02-17T16:45:35"/>
    <x v="2"/>
    <x v="1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x v="2843"/>
    <x v="1"/>
    <x v="6"/>
    <d v="2014-11-20T12:56:12"/>
    <d v="2014-11-29T09:09:00"/>
    <x v="3"/>
    <x v="4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x v="2844"/>
    <x v="1"/>
    <x v="6"/>
    <d v="2015-05-19T02:41:07"/>
    <d v="2015-06-16T00:41:07"/>
    <x v="0"/>
    <x v="5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x v="379"/>
    <x v="1"/>
    <x v="6"/>
    <d v="2016-03-31T14:36:48"/>
    <d v="2016-04-19T12:36:48"/>
    <x v="2"/>
    <x v="7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x v="2845"/>
    <x v="1"/>
    <x v="6"/>
    <d v="2016-07-02T14:14:12"/>
    <d v="2016-07-31T18:09:00"/>
    <x v="2"/>
    <x v="3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x v="2846"/>
    <x v="1"/>
    <x v="6"/>
    <d v="2015-05-28T10:22:38"/>
    <d v="2015-07-01T08:22:38"/>
    <x v="0"/>
    <x v="5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x v="2847"/>
    <x v="1"/>
    <x v="6"/>
    <d v="2015-04-22T09:03:29"/>
    <d v="2015-05-20T07:03:29"/>
    <x v="0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x v="2848"/>
    <x v="1"/>
    <x v="6"/>
    <d v="2015-05-30T19:25:24"/>
    <d v="2015-07-27T17:25:24"/>
    <x v="0"/>
    <x v="5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x v="94"/>
    <x v="1"/>
    <x v="6"/>
    <d v="2016-03-03T08:50:29"/>
    <d v="2016-03-26T05:50:29"/>
    <x v="2"/>
    <x v="7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x v="2849"/>
    <x v="1"/>
    <x v="6"/>
    <d v="2014-05-21T10:51:27"/>
    <d v="2014-07-18T08:51:27"/>
    <x v="3"/>
    <x v="5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x v="2850"/>
    <x v="1"/>
    <x v="6"/>
    <d v="2014-04-11T03:50:52"/>
    <d v="2014-05-09T01:50:52"/>
    <x v="3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x v="2851"/>
    <x v="1"/>
    <x v="6"/>
    <d v="2014-05-06T17:44:24"/>
    <d v="2014-05-29T15:44:24"/>
    <x v="3"/>
    <x v="5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x v="2852"/>
    <x v="1"/>
    <x v="6"/>
    <d v="2014-05-07T06:48:54"/>
    <d v="2014-05-31T20:59:00"/>
    <x v="3"/>
    <x v="5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x v="2853"/>
    <x v="1"/>
    <x v="6"/>
    <d v="2015-09-01T07:02:54"/>
    <d v="2015-09-29T05:02:54"/>
    <x v="0"/>
    <x v="8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x v="2854"/>
    <x v="1"/>
    <x v="6"/>
    <d v="2014-09-02T21:19:02"/>
    <d v="2014-10-01T20:59:00"/>
    <x v="3"/>
    <x v="8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x v="2855"/>
    <x v="1"/>
    <x v="6"/>
    <d v="2015-06-03T21:23:11"/>
    <d v="2015-07-16T19:23:11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x v="2856"/>
    <x v="1"/>
    <x v="6"/>
    <d v="2015-09-18T11:36:29"/>
    <d v="2015-10-16T09:36:29"/>
    <x v="0"/>
    <x v="8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x v="2857"/>
    <x v="1"/>
    <x v="6"/>
    <d v="2015-05-12T10:24:44"/>
    <d v="2015-06-09T08:24:44"/>
    <x v="0"/>
    <x v="5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x v="2858"/>
    <x v="1"/>
    <x v="6"/>
    <d v="2014-12-01T18:59:03"/>
    <d v="2014-12-29T16:59:03"/>
    <x v="3"/>
    <x v="11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x v="2859"/>
    <x v="1"/>
    <x v="6"/>
    <d v="2015-06-17T02:32:59"/>
    <d v="2015-07-15T00:32:59"/>
    <x v="0"/>
    <x v="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x v="119"/>
    <x v="1"/>
    <x v="6"/>
    <d v="2015-03-01T20:34:36"/>
    <d v="2015-03-24T17:34:36"/>
    <x v="0"/>
    <x v="7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x v="31"/>
    <x v="1"/>
    <x v="6"/>
    <d v="2014-07-28T12:09:38"/>
    <d v="2014-08-30T10:09:38"/>
    <x v="3"/>
    <x v="3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x v="2860"/>
    <x v="1"/>
    <x v="6"/>
    <d v="2015-04-09T13:14:18"/>
    <d v="2015-05-07T11:14:18"/>
    <x v="0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x v="384"/>
    <x v="1"/>
    <x v="6"/>
    <d v="2015-02-24T15:17:51"/>
    <d v="2015-03-24T12:17:51"/>
    <x v="0"/>
    <x v="2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x v="120"/>
    <x v="1"/>
    <x v="6"/>
    <d v="2015-02-06T09:50:03"/>
    <d v="2015-03-06T06:50:03"/>
    <x v="0"/>
    <x v="2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x v="178"/>
    <x v="1"/>
    <x v="6"/>
    <d v="2014-07-09T09:41:30"/>
    <d v="2014-07-30T07:12:00"/>
    <x v="3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x v="119"/>
    <x v="1"/>
    <x v="6"/>
    <d v="2015-05-04T02:20:44"/>
    <d v="2015-05-20T11:00:00"/>
    <x v="0"/>
    <x v="5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x v="120"/>
    <x v="1"/>
    <x v="6"/>
    <d v="2014-05-30T13:26:47"/>
    <d v="2014-06-23T11:00:00"/>
    <x v="3"/>
    <x v="5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x v="2861"/>
    <x v="1"/>
    <x v="6"/>
    <d v="2014-07-13T07:51:50"/>
    <d v="2014-08-10T05:51:50"/>
    <x v="3"/>
    <x v="3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x v="101"/>
    <x v="1"/>
    <x v="6"/>
    <d v="2014-10-02T06:09:37"/>
    <d v="2014-11-10T11:47:00"/>
    <x v="3"/>
    <x v="9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x v="120"/>
    <x v="1"/>
    <x v="6"/>
    <d v="2016-08-28T22:15:56"/>
    <d v="2016-09-10T06:59:00"/>
    <x v="2"/>
    <x v="1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x v="121"/>
    <x v="1"/>
    <x v="6"/>
    <d v="2015-09-06T07:11:45"/>
    <d v="2015-11-03T06:11:45"/>
    <x v="0"/>
    <x v="8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x v="135"/>
    <x v="1"/>
    <x v="6"/>
    <d v="2015-10-18T13:24:14"/>
    <d v="2015-11-15T12:24:14"/>
    <x v="0"/>
    <x v="9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x v="2521"/>
    <x v="1"/>
    <x v="6"/>
    <d v="2014-07-21T07:38:18"/>
    <d v="2014-08-27T19:30:00"/>
    <x v="3"/>
    <x v="3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x v="148"/>
    <x v="1"/>
    <x v="6"/>
    <d v="2016-02-02T14:43:41"/>
    <d v="2016-03-20T17:29:00"/>
    <x v="2"/>
    <x v="2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x v="2862"/>
    <x v="1"/>
    <x v="6"/>
    <d v="2016-05-19T11:32:19"/>
    <d v="2016-06-16T09:32:19"/>
    <x v="2"/>
    <x v="5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x v="119"/>
    <x v="1"/>
    <x v="40"/>
    <d v="2014-08-14T07:50:05"/>
    <d v="2014-09-06T05:50:05"/>
    <x v="3"/>
    <x v="1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x v="2863"/>
    <x v="1"/>
    <x v="40"/>
    <d v="2015-02-12T09:23:12"/>
    <d v="2015-03-11T17:11:00"/>
    <x v="0"/>
    <x v="2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x v="1876"/>
    <x v="1"/>
    <x v="40"/>
    <d v="2014-06-02T20:07:58"/>
    <d v="2014-06-30T18:07:58"/>
    <x v="3"/>
    <x v="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x v="140"/>
    <x v="1"/>
    <x v="40"/>
    <d v="2017-01-28T10:44:10"/>
    <d v="2017-03-27T07:44:10"/>
    <x v="1"/>
    <x v="1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x v="121"/>
    <x v="1"/>
    <x v="40"/>
    <d v="2015-06-24T19:29:56"/>
    <d v="2015-08-11T17:29:56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x v="121"/>
    <x v="1"/>
    <x v="40"/>
    <d v="2015-09-08T08:42:15"/>
    <d v="2015-10-06T06:42:15"/>
    <x v="0"/>
    <x v="8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x v="121"/>
    <x v="1"/>
    <x v="40"/>
    <d v="2015-01-02T16:23:42"/>
    <d v="2015-01-21T15:00:00"/>
    <x v="0"/>
    <x v="1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x v="121"/>
    <x v="1"/>
    <x v="40"/>
    <d v="2016-09-02T00:19:25"/>
    <d v="2016-09-01T00:00:00"/>
    <x v="2"/>
    <x v="8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x v="2864"/>
    <x v="1"/>
    <x v="40"/>
    <d v="2016-01-03T06:58:48"/>
    <d v="2016-01-31T04:58:48"/>
    <x v="2"/>
    <x v="1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x v="2865"/>
    <x v="1"/>
    <x v="40"/>
    <d v="2016-11-08T08:15:52"/>
    <d v="2016-12-06T06:15:52"/>
    <x v="2"/>
    <x v="4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x v="119"/>
    <x v="1"/>
    <x v="40"/>
    <d v="2015-05-30T11:39:06"/>
    <d v="2015-06-27T17:59:00"/>
    <x v="0"/>
    <x v="5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x v="121"/>
    <x v="1"/>
    <x v="40"/>
    <d v="2014-12-26T12:39:56"/>
    <d v="2015-01-23T10:39:56"/>
    <x v="0"/>
    <x v="11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x v="2866"/>
    <x v="1"/>
    <x v="40"/>
    <d v="2014-06-25T11:33:40"/>
    <d v="2014-07-28T13:00:00"/>
    <x v="3"/>
    <x v="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x v="384"/>
    <x v="1"/>
    <x v="40"/>
    <d v="2017-01-20T16:26:39"/>
    <d v="2017-02-17T14:26:39"/>
    <x v="1"/>
    <x v="1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x v="121"/>
    <x v="1"/>
    <x v="40"/>
    <d v="2016-01-04T15:36:10"/>
    <d v="2016-01-29T13:03:00"/>
    <x v="2"/>
    <x v="1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x v="121"/>
    <x v="1"/>
    <x v="40"/>
    <d v="2014-08-03T06:27:49"/>
    <d v="2014-08-31T04:27:49"/>
    <x v="3"/>
    <x v="1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x v="121"/>
    <x v="1"/>
    <x v="40"/>
    <d v="2015-03-02T10:59:52"/>
    <d v="2015-03-25T07:59:52"/>
    <x v="0"/>
    <x v="7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x v="121"/>
    <x v="1"/>
    <x v="40"/>
    <d v="2016-04-09T14:49:51"/>
    <d v="2016-05-07T12:49:51"/>
    <x v="2"/>
    <x v="6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x v="109"/>
    <x v="121"/>
    <x v="1"/>
    <x v="40"/>
    <d v="2014-11-10T21:28:22"/>
    <d v="2014-12-08T19:28:22"/>
    <x v="3"/>
    <x v="4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x v="844"/>
    <x v="1"/>
    <x v="40"/>
    <d v="2015-03-16T12:35:29"/>
    <d v="2015-04-29T12:00:00"/>
    <x v="0"/>
    <x v="7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x v="2867"/>
    <x v="1"/>
    <x v="6"/>
    <d v="2017-01-27T05:05:58"/>
    <d v="2017-02-24T03:05:58"/>
    <x v="1"/>
    <x v="1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x v="2868"/>
    <x v="1"/>
    <x v="6"/>
    <d v="2014-12-03T16:07:10"/>
    <d v="2015-01-02T13:26:00"/>
    <x v="0"/>
    <x v="11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x v="2869"/>
    <x v="1"/>
    <x v="6"/>
    <d v="2015-06-16T10:12:24"/>
    <d v="2015-08-13T08:12:24"/>
    <x v="0"/>
    <x v="0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x v="2351"/>
    <x v="1"/>
    <x v="6"/>
    <d v="2015-02-20T19:10:44"/>
    <d v="2015-03-20T18:59:00"/>
    <x v="0"/>
    <x v="2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x v="121"/>
    <x v="1"/>
    <x v="6"/>
    <d v="2014-08-16T07:39:17"/>
    <d v="2014-08-21T21:00:00"/>
    <x v="3"/>
    <x v="1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x v="2870"/>
    <x v="1"/>
    <x v="6"/>
    <d v="2014-05-20T07:47:20"/>
    <d v="2014-06-28T20:00:00"/>
    <x v="3"/>
    <x v="5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x v="1331"/>
    <x v="1"/>
    <x v="6"/>
    <d v="2016-11-05T15:00:12"/>
    <d v="2016-12-03T18:59:00"/>
    <x v="2"/>
    <x v="4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x v="73"/>
    <x v="1"/>
    <x v="6"/>
    <d v="2015-01-27T22:00:18"/>
    <d v="2015-02-25T20:00:18"/>
    <x v="0"/>
    <x v="1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x v="665"/>
    <x v="1"/>
    <x v="6"/>
    <d v="2014-06-02T20:36:18"/>
    <d v="2014-06-14T18:36:18"/>
    <x v="3"/>
    <x v="0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x v="895"/>
    <x v="1"/>
    <x v="6"/>
    <d v="2014-12-09T12:58:03"/>
    <d v="2015-01-06T10:58:03"/>
    <x v="0"/>
    <x v="11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x v="1337"/>
    <x v="1"/>
    <x v="6"/>
    <d v="2015-07-08T03:34:30"/>
    <d v="2015-08-15T06:00:00"/>
    <x v="0"/>
    <x v="3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x v="372"/>
    <x v="1"/>
    <x v="6"/>
    <d v="2014-07-23T10:36:01"/>
    <d v="2014-08-10T08:36:01"/>
    <x v="3"/>
    <x v="3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x v="2871"/>
    <x v="1"/>
    <x v="6"/>
    <d v="2015-05-11T18:13:11"/>
    <d v="2015-06-08T16:13:11"/>
    <x v="0"/>
    <x v="5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x v="384"/>
    <x v="1"/>
    <x v="6"/>
    <d v="2015-11-09T11:49:59"/>
    <d v="2015-12-17T09:49:59"/>
    <x v="0"/>
    <x v="4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x v="2872"/>
    <x v="1"/>
    <x v="6"/>
    <d v="2016-10-20T03:14:02"/>
    <d v="2016-11-12T02:14:02"/>
    <x v="2"/>
    <x v="9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x v="121"/>
    <x v="1"/>
    <x v="6"/>
    <d v="2015-06-30T16:16:05"/>
    <d v="2015-08-12T09:38:00"/>
    <x v="0"/>
    <x v="0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x v="1788"/>
    <x v="1"/>
    <x v="6"/>
    <d v="2015-03-31T21:30:00"/>
    <d v="2015-04-12T19:04:00"/>
    <x v="0"/>
    <x v="7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x v="2873"/>
    <x v="1"/>
    <x v="6"/>
    <d v="2015-04-30T06:58:23"/>
    <d v="2015-06-09T13:00:00"/>
    <x v="0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x v="2874"/>
    <x v="1"/>
    <x v="6"/>
    <d v="2015-05-19T14:01:33"/>
    <d v="2015-06-24T03:25:00"/>
    <x v="0"/>
    <x v="5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x v="2875"/>
    <x v="1"/>
    <x v="6"/>
    <d v="2014-09-24T11:40:06"/>
    <d v="2014-10-24T10:08:00"/>
    <x v="3"/>
    <x v="8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x v="1862"/>
    <x v="1"/>
    <x v="6"/>
    <d v="2014-07-13T19:14:56"/>
    <d v="2014-07-26T17:14:56"/>
    <x v="3"/>
    <x v="3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x v="1209"/>
    <x v="1"/>
    <x v="6"/>
    <d v="2014-08-12T00:37:22"/>
    <d v="2014-09-08T22:37:22"/>
    <x v="3"/>
    <x v="10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x v="2876"/>
    <x v="1"/>
    <x v="6"/>
    <d v="2015-08-08T10:09:57"/>
    <d v="2015-09-05T08:09:57"/>
    <x v="0"/>
    <x v="10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x v="2877"/>
    <x v="1"/>
    <x v="6"/>
    <d v="2014-10-27T11:29:37"/>
    <d v="2014-11-24T10:29:37"/>
    <x v="3"/>
    <x v="9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x v="120"/>
    <x v="1"/>
    <x v="6"/>
    <d v="2015-02-23T22:28:50"/>
    <d v="2015-04-22T18:35:00"/>
    <x v="0"/>
    <x v="2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x v="2878"/>
    <x v="1"/>
    <x v="6"/>
    <d v="2015-10-30T21:04:09"/>
    <d v="2015-11-27T20:04:09"/>
    <x v="0"/>
    <x v="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x v="2417"/>
    <x v="1"/>
    <x v="6"/>
    <d v="2015-04-20T11:39:16"/>
    <d v="2015-05-08T12:59:00"/>
    <x v="0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x v="144"/>
    <x v="1"/>
    <x v="6"/>
    <d v="2016-05-02T15:38:29"/>
    <d v="2016-05-30T13:38:29"/>
    <x v="2"/>
    <x v="5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x v="121"/>
    <x v="1"/>
    <x v="6"/>
    <d v="2016-05-04T03:19:12"/>
    <d v="2016-06-01T01:19:12"/>
    <x v="2"/>
    <x v="5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x v="119"/>
    <x v="1"/>
    <x v="6"/>
    <d v="2014-08-12T04:39:21"/>
    <d v="2014-09-09T02:39:21"/>
    <x v="3"/>
    <x v="10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x v="379"/>
    <x v="1"/>
    <x v="6"/>
    <d v="2014-07-23T07:57:03"/>
    <d v="2014-08-02T06:00:00"/>
    <x v="3"/>
    <x v="3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x v="180"/>
    <x v="1"/>
    <x v="6"/>
    <d v="2015-12-20T08:26:13"/>
    <d v="2016-01-15T14:00:00"/>
    <x v="2"/>
    <x v="11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x v="834"/>
    <x v="1"/>
    <x v="6"/>
    <d v="2016-10-14T01:17:40"/>
    <d v="2016-11-11T00:17:40"/>
    <x v="2"/>
    <x v="9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x v="121"/>
    <x v="1"/>
    <x v="6"/>
    <d v="2014-10-14T05:00:55"/>
    <d v="2014-10-24T08:00:00"/>
    <x v="3"/>
    <x v="9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x v="2879"/>
    <x v="1"/>
    <x v="6"/>
    <d v="2015-01-16T10:26:50"/>
    <d v="2015-02-28T13:00:00"/>
    <x v="0"/>
    <x v="1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x v="2880"/>
    <x v="1"/>
    <x v="6"/>
    <d v="2015-03-12T15:31:11"/>
    <d v="2015-04-07T13:31:11"/>
    <x v="0"/>
    <x v="7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x v="1378"/>
    <x v="1"/>
    <x v="6"/>
    <d v="2014-05-27T15:02:02"/>
    <d v="2014-06-24T13:02:02"/>
    <x v="3"/>
    <x v="5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x v="144"/>
    <x v="1"/>
    <x v="6"/>
    <d v="2014-06-30T12:53:59"/>
    <d v="2014-07-28T10:53:59"/>
    <x v="3"/>
    <x v="0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x v="2"/>
    <x v="1"/>
    <x v="6"/>
    <d v="2014-11-26T18:02:28"/>
    <d v="2014-12-24T16:02:28"/>
    <x v="3"/>
    <x v="4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x v="385"/>
    <x v="1"/>
    <x v="6"/>
    <d v="2014-07-09T22:25:04"/>
    <d v="2014-08-06T20:25:04"/>
    <x v="3"/>
    <x v="3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x v="2881"/>
    <x v="1"/>
    <x v="6"/>
    <d v="2015-09-18T08:23:47"/>
    <d v="2015-10-13T18:59:00"/>
    <x v="0"/>
    <x v="8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x v="2882"/>
    <x v="1"/>
    <x v="6"/>
    <d v="2016-08-19T11:51:05"/>
    <d v="2016-09-16T09:51:05"/>
    <x v="2"/>
    <x v="10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x v="121"/>
    <x v="1"/>
    <x v="6"/>
    <d v="2016-03-04T00:07:48"/>
    <d v="2016-03-29T20:00:00"/>
    <x v="2"/>
    <x v="7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x v="121"/>
    <x v="1"/>
    <x v="6"/>
    <d v="2015-08-11T19:38:27"/>
    <d v="2015-09-03T17:38:27"/>
    <x v="0"/>
    <x v="10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x v="120"/>
    <x v="1"/>
    <x v="6"/>
    <d v="2016-02-14T20:02:44"/>
    <d v="2016-03-13T17:02:44"/>
    <x v="2"/>
    <x v="2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x v="2883"/>
    <x v="1"/>
    <x v="6"/>
    <d v="2016-06-17T15:14:22"/>
    <d v="2016-07-14T14:43:00"/>
    <x v="2"/>
    <x v="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x v="2884"/>
    <x v="1"/>
    <x v="6"/>
    <d v="2015-08-17T08:07:19"/>
    <d v="2015-09-29T03:00:00"/>
    <x v="0"/>
    <x v="1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x v="2885"/>
    <x v="1"/>
    <x v="6"/>
    <d v="2015-08-05T07:45:46"/>
    <d v="2015-10-02T05:45:46"/>
    <x v="0"/>
    <x v="10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x v="121"/>
    <x v="1"/>
    <x v="6"/>
    <d v="2016-10-31T22:18:40"/>
    <d v="2016-11-28T21:18:40"/>
    <x v="2"/>
    <x v="9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x v="2886"/>
    <x v="1"/>
    <x v="6"/>
    <d v="2016-06-13T07:09:20"/>
    <d v="2016-07-09T05:09:20"/>
    <x v="2"/>
    <x v="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x v="2887"/>
    <x v="1"/>
    <x v="6"/>
    <d v="2015-05-27T13:44:14"/>
    <d v="2015-06-25T11:44:14"/>
    <x v="0"/>
    <x v="5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x v="144"/>
    <x v="1"/>
    <x v="6"/>
    <d v="2014-10-03T01:36:19"/>
    <d v="2014-10-04T18:30:00"/>
    <x v="3"/>
    <x v="9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x v="148"/>
    <x v="1"/>
    <x v="6"/>
    <d v="2014-11-18T03:49:11"/>
    <d v="2014-12-31T01:49:11"/>
    <x v="3"/>
    <x v="4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x v="384"/>
    <x v="1"/>
    <x v="6"/>
    <d v="2014-10-28T06:05:37"/>
    <d v="2014-11-22T15:00:00"/>
    <x v="3"/>
    <x v="9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x v="121"/>
    <x v="1"/>
    <x v="6"/>
    <d v="2015-04-17T13:41:54"/>
    <d v="2015-06-14T11:41:54"/>
    <x v="0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x v="2888"/>
    <x v="1"/>
    <x v="6"/>
    <d v="2015-10-02T10:41:08"/>
    <d v="2015-10-31T06:50:00"/>
    <x v="0"/>
    <x v="9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x v="121"/>
    <x v="1"/>
    <x v="6"/>
    <d v="2015-07-28T07:54:35"/>
    <d v="2015-08-25T05:54:35"/>
    <x v="0"/>
    <x v="3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x v="144"/>
    <x v="1"/>
    <x v="6"/>
    <d v="2015-04-15T11:14:28"/>
    <d v="2015-05-13T09:14:28"/>
    <x v="0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x v="498"/>
    <x v="1"/>
    <x v="6"/>
    <d v="2015-01-27T12:00:22"/>
    <d v="2015-02-25T22:00:00"/>
    <x v="0"/>
    <x v="1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x v="476"/>
    <x v="1"/>
    <x v="6"/>
    <d v="2016-09-01T19:25:44"/>
    <d v="2016-09-29T17:25:44"/>
    <x v="2"/>
    <x v="8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x v="121"/>
    <x v="1"/>
    <x v="6"/>
    <d v="2014-07-08T23:48:43"/>
    <d v="2014-09-04T21:48:43"/>
    <x v="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x v="2889"/>
    <x v="1"/>
    <x v="6"/>
    <d v="2015-01-11T18:53:41"/>
    <d v="2015-02-08T16:53:41"/>
    <x v="0"/>
    <x v="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x v="384"/>
    <x v="1"/>
    <x v="6"/>
    <d v="2016-03-10T08:51:20"/>
    <d v="2016-04-06T08:35:00"/>
    <x v="2"/>
    <x v="7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x v="120"/>
    <x v="1"/>
    <x v="6"/>
    <d v="2016-03-04T11:49:02"/>
    <d v="2016-05-01T08:49:02"/>
    <x v="2"/>
    <x v="7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x v="384"/>
    <x v="1"/>
    <x v="6"/>
    <d v="2015-08-27T10:58:10"/>
    <d v="2015-10-24T08:58:10"/>
    <x v="0"/>
    <x v="1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x v="121"/>
    <x v="1"/>
    <x v="6"/>
    <d v="2016-06-28T17:09:46"/>
    <d v="2016-07-27T13:29:00"/>
    <x v="2"/>
    <x v="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x v="121"/>
    <x v="1"/>
    <x v="6"/>
    <d v="2014-05-15T07:37:44"/>
    <d v="2014-07-12T05:37:44"/>
    <x v="3"/>
    <x v="5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x v="97"/>
    <x v="1"/>
    <x v="6"/>
    <d v="2015-10-29T12:22:21"/>
    <d v="2015-11-26T11:22:21"/>
    <x v="0"/>
    <x v="9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x v="121"/>
    <x v="1"/>
    <x v="6"/>
    <d v="2016-03-28T14:22:07"/>
    <d v="2016-04-22T14:20:00"/>
    <x v="2"/>
    <x v="7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x v="589"/>
    <x v="1"/>
    <x v="6"/>
    <d v="2016-05-23T15:25:54"/>
    <d v="2016-07-06T13:25:54"/>
    <x v="2"/>
    <x v="5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x v="2890"/>
    <x v="1"/>
    <x v="6"/>
    <d v="2014-06-26T14:48:32"/>
    <d v="2014-07-31T04:00:00"/>
    <x v="3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x v="838"/>
    <x v="1"/>
    <x v="6"/>
    <d v="2014-08-29T10:55:56"/>
    <d v="2014-09-26T08:55:56"/>
    <x v="3"/>
    <x v="10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x v="798"/>
    <x v="1"/>
    <x v="6"/>
    <d v="2015-12-04T12:17:36"/>
    <d v="2016-01-01T10:17:36"/>
    <x v="2"/>
    <x v="11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x v="689"/>
    <x v="1"/>
    <x v="6"/>
    <d v="2014-04-16T13:23:30"/>
    <d v="2014-05-06T11:23:30"/>
    <x v="3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x v="2"/>
    <x v="1"/>
    <x v="6"/>
    <d v="2015-11-03T06:54:54"/>
    <d v="2015-11-26T04:54:54"/>
    <x v="0"/>
    <x v="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x v="121"/>
    <x v="1"/>
    <x v="6"/>
    <d v="2015-10-18T19:41:57"/>
    <d v="2015-11-15T18:41:57"/>
    <x v="0"/>
    <x v="9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x v="840"/>
    <x v="1"/>
    <x v="6"/>
    <d v="2015-02-18T09:19:46"/>
    <d v="2015-04-17T06:19:46"/>
    <x v="0"/>
    <x v="2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x v="371"/>
    <x v="1"/>
    <x v="6"/>
    <d v="2016-02-13T21:39:40"/>
    <d v="2016-04-11T18:39:40"/>
    <x v="2"/>
    <x v="2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x v="381"/>
    <x v="1"/>
    <x v="6"/>
    <d v="2014-06-11T09:04:38"/>
    <d v="2014-07-21T16:59:00"/>
    <x v="3"/>
    <x v="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x v="2239"/>
    <x v="1"/>
    <x v="6"/>
    <d v="2017-02-03T22:58:27"/>
    <d v="2017-03-03T20:58:27"/>
    <x v="1"/>
    <x v="2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x v="2891"/>
    <x v="1"/>
    <x v="6"/>
    <d v="2016-03-23T11:34:33"/>
    <d v="2016-05-20T09:34:33"/>
    <x v="2"/>
    <x v="7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x v="2892"/>
    <x v="1"/>
    <x v="6"/>
    <d v="2016-08-19T12:30:46"/>
    <d v="2016-08-26T17:55:00"/>
    <x v="2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x v="148"/>
    <x v="1"/>
    <x v="6"/>
    <d v="2016-03-18T12:43:31"/>
    <d v="2016-04-15T10:43:31"/>
    <x v="2"/>
    <x v="7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x v="2893"/>
    <x v="1"/>
    <x v="6"/>
    <d v="2014-06-21T04:52:06"/>
    <d v="2014-07-19T02:52:06"/>
    <x v="3"/>
    <x v="0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x v="2894"/>
    <x v="1"/>
    <x v="6"/>
    <d v="2014-12-07T17:37:14"/>
    <d v="2015-02-03T15:37:14"/>
    <x v="0"/>
    <x v="11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x v="2895"/>
    <x v="1"/>
    <x v="6"/>
    <d v="2016-04-09T08:25:10"/>
    <d v="2016-05-06T18:00:00"/>
    <x v="2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x v="2896"/>
    <x v="1"/>
    <x v="6"/>
    <d v="2016-05-03T05:07:28"/>
    <d v="2016-05-31T03:07:28"/>
    <x v="2"/>
    <x v="5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x v="121"/>
    <x v="1"/>
    <x v="6"/>
    <d v="2016-06-13T12:48:18"/>
    <d v="2016-07-11T10:48:18"/>
    <x v="2"/>
    <x v="0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x v="2897"/>
    <x v="1"/>
    <x v="6"/>
    <d v="2014-07-10T12:36:01"/>
    <d v="2014-07-29T21:00:00"/>
    <x v="3"/>
    <x v="3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x v="2898"/>
    <x v="1"/>
    <x v="6"/>
    <d v="2016-06-22T10:55:32"/>
    <d v="2016-07-20T08:55:32"/>
    <x v="2"/>
    <x v="0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x v="1295"/>
    <x v="1"/>
    <x v="6"/>
    <d v="2014-12-02T07:25:53"/>
    <d v="2015-01-29T05:25:53"/>
    <x v="0"/>
    <x v="11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x v="1782"/>
    <x v="1"/>
    <x v="6"/>
    <d v="2015-03-06T13:40:57"/>
    <d v="2015-03-27T10:00:00"/>
    <x v="0"/>
    <x v="7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x v="2845"/>
    <x v="1"/>
    <x v="6"/>
    <d v="2014-06-05T06:22:27"/>
    <d v="2014-07-03T04:22:27"/>
    <x v="3"/>
    <x v="0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x v="638"/>
    <x v="1"/>
    <x v="6"/>
    <d v="2016-05-17T20:19:09"/>
    <d v="2016-07-14T18:19:09"/>
    <x v="2"/>
    <x v="5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x v="447"/>
    <x v="1"/>
    <x v="6"/>
    <d v="2015-05-08T11:26:20"/>
    <d v="2015-07-05T09:26:20"/>
    <x v="0"/>
    <x v="5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x v="2899"/>
    <x v="1"/>
    <x v="6"/>
    <d v="2014-04-18T12:52:36"/>
    <d v="2014-05-17T20:59:00"/>
    <x v="3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x v="2858"/>
    <x v="1"/>
    <x v="6"/>
    <d v="2014-10-08T15:07:24"/>
    <d v="2014-11-05T14:00:00"/>
    <x v="3"/>
    <x v="9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x v="2900"/>
    <x v="1"/>
    <x v="6"/>
    <d v="2016-01-30T08:58:40"/>
    <d v="2016-02-18T11:05:00"/>
    <x v="2"/>
    <x v="1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x v="2901"/>
    <x v="1"/>
    <x v="6"/>
    <d v="2016-04-07T05:09:54"/>
    <d v="2016-05-04T03:04:00"/>
    <x v="2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x v="2902"/>
    <x v="1"/>
    <x v="6"/>
    <d v="2014-05-06T14:11:30"/>
    <d v="2014-05-14T12:11:30"/>
    <x v="3"/>
    <x v="5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x v="1797"/>
    <x v="1"/>
    <x v="6"/>
    <d v="2015-08-13T17:56:53"/>
    <d v="2015-08-26T15:56:53"/>
    <x v="0"/>
    <x v="10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x v="121"/>
    <x v="1"/>
    <x v="6"/>
    <d v="2015-10-09T09:59:41"/>
    <d v="2015-11-06T08:59:41"/>
    <x v="0"/>
    <x v="9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x v="1581"/>
    <x v="1"/>
    <x v="6"/>
    <d v="2016-02-01T08:08:13"/>
    <d v="2016-02-29T06:08:13"/>
    <x v="2"/>
    <x v="2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x v="101"/>
    <x v="1"/>
    <x v="6"/>
    <d v="2015-05-01T07:28:02"/>
    <d v="2015-05-29T05:28:02"/>
    <x v="0"/>
    <x v="5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x v="2903"/>
    <x v="1"/>
    <x v="6"/>
    <d v="2015-10-12T14:34:19"/>
    <d v="2015-12-09T13:34:19"/>
    <x v="0"/>
    <x v="9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x v="366"/>
    <x v="1"/>
    <x v="6"/>
    <d v="2015-04-13T12:45:12"/>
    <d v="2015-05-11T10:45:12"/>
    <x v="0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x v="144"/>
    <x v="1"/>
    <x v="6"/>
    <d v="2014-06-19T01:21:30"/>
    <d v="2014-07-16T23:21:30"/>
    <x v="3"/>
    <x v="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x v="844"/>
    <x v="1"/>
    <x v="6"/>
    <d v="2015-01-15T08:24:37"/>
    <d v="2015-02-12T01:27:00"/>
    <x v="0"/>
    <x v="1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x v="2904"/>
    <x v="1"/>
    <x v="6"/>
    <d v="2014-11-06T22:24:24"/>
    <d v="2014-11-18T06:04:00"/>
    <x v="3"/>
    <x v="4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x v="121"/>
    <x v="1"/>
    <x v="6"/>
    <d v="2015-03-06T01:23:41"/>
    <d v="2015-04-02T22:23:41"/>
    <x v="0"/>
    <x v="7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x v="2905"/>
    <x v="1"/>
    <x v="6"/>
    <d v="2015-02-26T15:07:06"/>
    <d v="2015-03-26T12:07:06"/>
    <x v="0"/>
    <x v="2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x v="2906"/>
    <x v="1"/>
    <x v="6"/>
    <d v="2014-07-22T11:53:18"/>
    <d v="2014-08-29T09:51:49"/>
    <x v="3"/>
    <x v="3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x v="119"/>
    <x v="1"/>
    <x v="6"/>
    <d v="2016-03-08T07:29:18"/>
    <d v="2016-05-05T04:29:18"/>
    <x v="2"/>
    <x v="7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x v="2882"/>
    <x v="1"/>
    <x v="6"/>
    <d v="2017-02-09T15:08:28"/>
    <d v="2017-02-27T09:00:00"/>
    <x v="1"/>
    <x v="2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x v="2117"/>
    <x v="1"/>
    <x v="6"/>
    <d v="2014-08-27T17:02:41"/>
    <d v="2014-09-24T15:02:41"/>
    <x v="3"/>
    <x v="10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x v="984"/>
    <x v="1"/>
    <x v="6"/>
    <d v="2015-01-16T06:05:47"/>
    <d v="2015-02-13T04:05:47"/>
    <x v="0"/>
    <x v="1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x v="120"/>
    <x v="1"/>
    <x v="6"/>
    <d v="2014-09-07T19:54:17"/>
    <d v="2014-10-05T17:54:17"/>
    <x v="3"/>
    <x v="8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x v="135"/>
    <x v="1"/>
    <x v="6"/>
    <d v="2014-08-21T11:23:05"/>
    <d v="2014-10-18T09:23:05"/>
    <x v="3"/>
    <x v="10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x v="453"/>
    <x v="1"/>
    <x v="6"/>
    <d v="2016-01-22T10:33:07"/>
    <d v="2016-02-14T08:33:07"/>
    <x v="2"/>
    <x v="1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x v="144"/>
    <x v="1"/>
    <x v="6"/>
    <d v="2014-07-28T10:33:01"/>
    <d v="2014-08-24T06:28:00"/>
    <x v="3"/>
    <x v="3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x v="2"/>
    <x v="1"/>
    <x v="6"/>
    <d v="2015-06-22T15:08:27"/>
    <d v="2015-07-20T13:08:27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x v="384"/>
    <x v="1"/>
    <x v="6"/>
    <d v="2014-07-31T08:49:20"/>
    <d v="2014-09-07T06:49:20"/>
    <x v="3"/>
    <x v="3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x v="2907"/>
    <x v="1"/>
    <x v="6"/>
    <d v="2014-10-09T10:29:26"/>
    <d v="2014-10-24T08:29:26"/>
    <x v="3"/>
    <x v="9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x v="2908"/>
    <x v="1"/>
    <x v="6"/>
    <d v="2014-12-29T05:04:38"/>
    <d v="2015-01-26T03:04:38"/>
    <x v="0"/>
    <x v="11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x v="121"/>
    <x v="1"/>
    <x v="6"/>
    <d v="2015-04-02T05:04:09"/>
    <d v="2015-04-30T03:04:09"/>
    <x v="0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x v="31"/>
    <x v="1"/>
    <x v="6"/>
    <d v="2015-01-16T23:13:43"/>
    <d v="2015-02-13T21:13:43"/>
    <x v="0"/>
    <x v="1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x v="121"/>
    <x v="1"/>
    <x v="6"/>
    <d v="2016-02-18T21:54:29"/>
    <d v="2016-03-02T19:54:29"/>
    <x v="2"/>
    <x v="2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x v="120"/>
    <x v="1"/>
    <x v="6"/>
    <d v="2015-06-19T10:44:23"/>
    <d v="2015-07-17T08:44:23"/>
    <x v="0"/>
    <x v="0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x v="119"/>
    <x v="1"/>
    <x v="6"/>
    <d v="2014-08-18T12:56:40"/>
    <d v="2014-09-15T10:56:40"/>
    <x v="3"/>
    <x v="1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x v="1859"/>
    <x v="1"/>
    <x v="6"/>
    <d v="2014-08-05T08:07:54"/>
    <d v="2014-09-02T06:07:54"/>
    <x v="3"/>
    <x v="10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x v="151"/>
    <x v="1"/>
    <x v="6"/>
    <d v="2016-09-07T13:51:48"/>
    <d v="2016-10-05T11:51:48"/>
    <x v="2"/>
    <x v="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x v="1878"/>
    <x v="1"/>
    <x v="6"/>
    <d v="2016-02-17T08:13:16"/>
    <d v="2016-04-13T06:28:00"/>
    <x v="2"/>
    <x v="2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x v="853"/>
    <x v="1"/>
    <x v="6"/>
    <d v="2015-02-21T20:34:59"/>
    <d v="2015-03-21T17:34:59"/>
    <x v="0"/>
    <x v="2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x v="372"/>
    <x v="1"/>
    <x v="6"/>
    <d v="2014-08-27T13:52:38"/>
    <d v="2014-10-24T11:52:38"/>
    <x v="3"/>
    <x v="10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x v="2909"/>
    <x v="1"/>
    <x v="6"/>
    <d v="2014-12-17T06:01:07"/>
    <d v="2015-01-29T16:54:00"/>
    <x v="0"/>
    <x v="11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x v="121"/>
    <x v="1"/>
    <x v="6"/>
    <d v="2016-02-08T15:59:23"/>
    <d v="2016-03-22T12:59:23"/>
    <x v="2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x v="119"/>
    <x v="1"/>
    <x v="6"/>
    <d v="2015-08-01T08:04:57"/>
    <d v="2015-08-29T06:04:57"/>
    <x v="0"/>
    <x v="1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x v="372"/>
    <x v="1"/>
    <x v="6"/>
    <d v="2015-05-26T21:42:16"/>
    <d v="2015-07-23T19:42:16"/>
    <x v="0"/>
    <x v="5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x v="121"/>
    <x v="1"/>
    <x v="6"/>
    <d v="2015-10-05T07:43:59"/>
    <d v="2015-12-02T06:43:59"/>
    <x v="0"/>
    <x v="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x v="2747"/>
    <x v="1"/>
    <x v="6"/>
    <d v="2017-02-02T15:18:01"/>
    <d v="2017-02-20T15:00:00"/>
    <x v="1"/>
    <x v="2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x v="2722"/>
    <x v="1"/>
    <x v="6"/>
    <d v="2014-05-06T14:31:40"/>
    <d v="2014-06-03T12:31:40"/>
    <x v="3"/>
    <x v="5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x v="121"/>
    <x v="1"/>
    <x v="6"/>
    <d v="2015-11-13T16:36:10"/>
    <d v="2015-12-11T14:36:10"/>
    <x v="0"/>
    <x v="4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x v="590"/>
    <x v="1"/>
    <x v="6"/>
    <d v="2016-01-05T07:43:19"/>
    <d v="2016-02-01T08:49:00"/>
    <x v="2"/>
    <x v="1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x v="121"/>
    <x v="1"/>
    <x v="6"/>
    <d v="2014-10-29T06:02:44"/>
    <d v="2014-12-16T05:02:44"/>
    <x v="3"/>
    <x v="9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x v="585"/>
    <x v="1"/>
    <x v="6"/>
    <d v="2015-10-16T11:25:16"/>
    <d v="2015-12-13T10:25:16"/>
    <x v="0"/>
    <x v="9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x v="2910"/>
    <x v="1"/>
    <x v="6"/>
    <d v="2016-08-31T22:27:04"/>
    <d v="2016-09-29T23:00:00"/>
    <x v="2"/>
    <x v="1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x v="101"/>
    <x v="1"/>
    <x v="6"/>
    <d v="2015-03-04T14:44:10"/>
    <d v="2015-04-01T11:44:10"/>
    <x v="0"/>
    <x v="7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x v="2911"/>
    <x v="1"/>
    <x v="6"/>
    <d v="2014-09-21T13:11:27"/>
    <d v="2014-10-19T11:11:27"/>
    <x v="3"/>
    <x v="8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x v="2912"/>
    <x v="1"/>
    <x v="6"/>
    <d v="2014-06-14T14:29:24"/>
    <d v="2014-06-29T12:30:00"/>
    <x v="3"/>
    <x v="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x v="379"/>
    <x v="1"/>
    <x v="6"/>
    <d v="2016-05-06T17:41:55"/>
    <d v="2016-05-22T04:25:00"/>
    <x v="2"/>
    <x v="5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x v="2913"/>
    <x v="1"/>
    <x v="6"/>
    <d v="2014-08-18T11:10:10"/>
    <d v="2014-10-15T09:10:10"/>
    <x v="3"/>
    <x v="1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x v="88"/>
    <x v="1"/>
    <x v="6"/>
    <d v="2015-10-28T08:06:07"/>
    <d v="2015-11-28T19:59:00"/>
    <x v="0"/>
    <x v="9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x v="2914"/>
    <x v="1"/>
    <x v="6"/>
    <d v="2015-05-19T21:33:24"/>
    <d v="2015-07-15T17:00:00"/>
    <x v="0"/>
    <x v="5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x v="689"/>
    <x v="1"/>
    <x v="6"/>
    <d v="2016-07-08T03:22:34"/>
    <d v="2016-09-04T01:22:34"/>
    <x v="2"/>
    <x v="3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x v="589"/>
    <x v="1"/>
    <x v="6"/>
    <d v="2014-12-21T18:01:04"/>
    <d v="2015-01-18T09:16:00"/>
    <x v="0"/>
    <x v="11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x v="121"/>
    <x v="1"/>
    <x v="6"/>
    <d v="2014-11-05T14:58:45"/>
    <d v="2014-11-18T12:58:45"/>
    <x v="3"/>
    <x v="4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x v="701"/>
    <x v="1"/>
    <x v="6"/>
    <d v="2015-03-10T21:16:22"/>
    <d v="2015-04-07T19:00:00"/>
    <x v="0"/>
    <x v="7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x v="120"/>
    <x v="1"/>
    <x v="6"/>
    <d v="2014-07-21T20:49:49"/>
    <d v="2014-08-18T18:49:49"/>
    <x v="3"/>
    <x v="3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x v="134"/>
    <x v="1"/>
    <x v="6"/>
    <d v="2014-09-22T07:36:50"/>
    <d v="2014-10-20T05:36:50"/>
    <x v="3"/>
    <x v="8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x v="446"/>
    <x v="1"/>
    <x v="6"/>
    <d v="2014-12-17T16:32:23"/>
    <d v="2015-01-08T15:00:00"/>
    <x v="0"/>
    <x v="11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x v="2915"/>
    <x v="1"/>
    <x v="6"/>
    <d v="2016-03-07T04:13:07"/>
    <d v="2016-04-09T01:13:07"/>
    <x v="2"/>
    <x v="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x v="587"/>
    <x v="1"/>
    <x v="6"/>
    <d v="2015-06-14T15:00:15"/>
    <d v="2015-07-12T13:00:15"/>
    <x v="0"/>
    <x v="0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x v="120"/>
    <x v="1"/>
    <x v="6"/>
    <d v="2014-09-23T07:16:31"/>
    <d v="2014-10-21T05:16:31"/>
    <x v="3"/>
    <x v="8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x v="121"/>
    <x v="1"/>
    <x v="6"/>
    <d v="2014-05-02T11:26:37"/>
    <d v="2014-05-06T20:53:00"/>
    <x v="3"/>
    <x v="5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x v="2916"/>
    <x v="1"/>
    <x v="6"/>
    <d v="2014-08-14T13:05:16"/>
    <d v="2014-10-11T11:05:16"/>
    <x v="3"/>
    <x v="10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x v="698"/>
    <x v="1"/>
    <x v="6"/>
    <d v="2014-10-16T08:33:48"/>
    <d v="2014-11-13T10:00:00"/>
    <x v="3"/>
    <x v="9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x v="121"/>
    <x v="1"/>
    <x v="6"/>
    <d v="2016-08-31T12:11:25"/>
    <d v="2016-09-28T18:00:00"/>
    <x v="2"/>
    <x v="1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x v="2917"/>
    <x v="1"/>
    <x v="6"/>
    <d v="2014-05-20T07:33:51"/>
    <d v="2014-06-17T05:33:51"/>
    <x v="3"/>
    <x v="5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x v="2137"/>
    <x v="1"/>
    <x v="6"/>
    <d v="2016-06-13T14:23:59"/>
    <d v="2016-07-01T09:59:00"/>
    <x v="2"/>
    <x v="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x v="966"/>
    <x v="1"/>
    <x v="6"/>
    <d v="2015-11-02T15:14:40"/>
    <d v="2015-11-23T13:00:00"/>
    <x v="0"/>
    <x v="4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x v="2918"/>
    <x v="1"/>
    <x v="6"/>
    <d v="2016-03-16T17:27:24"/>
    <d v="2016-03-29T17:59:00"/>
    <x v="2"/>
    <x v="7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x v="680"/>
    <x v="1"/>
    <x v="6"/>
    <d v="2014-08-15T07:22:32"/>
    <d v="2014-09-13T17:00:00"/>
    <x v="3"/>
    <x v="1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x v="2830"/>
    <x v="1"/>
    <x v="6"/>
    <d v="2014-05-20T08:40:56"/>
    <d v="2014-06-21T06:00:00"/>
    <x v="3"/>
    <x v="5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x v="121"/>
    <x v="1"/>
    <x v="6"/>
    <d v="2016-02-20T19:23:43"/>
    <d v="2016-04-18T16:23:43"/>
    <x v="2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x v="2919"/>
    <x v="1"/>
    <x v="6"/>
    <d v="2016-06-02T09:44:28"/>
    <d v="2016-06-30T07:44:28"/>
    <x v="2"/>
    <x v="0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x v="2"/>
    <x v="1"/>
    <x v="6"/>
    <d v="2014-05-28T08:21:24"/>
    <d v="2014-06-25T06:21:24"/>
    <x v="3"/>
    <x v="5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x v="2920"/>
    <x v="1"/>
    <x v="6"/>
    <d v="2015-03-30T06:07:06"/>
    <d v="2015-04-27T04:07:06"/>
    <x v="0"/>
    <x v="7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x v="2921"/>
    <x v="1"/>
    <x v="6"/>
    <d v="2014-07-13T14:50:11"/>
    <d v="2014-08-10T12:50:11"/>
    <x v="3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x v="384"/>
    <x v="1"/>
    <x v="6"/>
    <d v="2016-04-18T16:56:28"/>
    <d v="2016-05-16T14:56:28"/>
    <x v="2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x v="2922"/>
    <x v="1"/>
    <x v="6"/>
    <d v="2015-08-18T18:49:10"/>
    <d v="2015-09-25T16:49:10"/>
    <x v="0"/>
    <x v="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x v="2923"/>
    <x v="1"/>
    <x v="6"/>
    <d v="2016-12-14T15:07:35"/>
    <d v="2017-01-11T13:05:00"/>
    <x v="1"/>
    <x v="11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x v="2924"/>
    <x v="1"/>
    <x v="6"/>
    <d v="2015-01-18T07:52:36"/>
    <d v="2015-02-26T02:00:00"/>
    <x v="0"/>
    <x v="1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x v="446"/>
    <x v="1"/>
    <x v="6"/>
    <d v="2015-01-27T08:00:20"/>
    <d v="2015-02-26T17:00:00"/>
    <x v="0"/>
    <x v="1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x v="121"/>
    <x v="1"/>
    <x v="6"/>
    <d v="2016-11-26T11:18:51"/>
    <d v="2016-12-24T09:18:51"/>
    <x v="2"/>
    <x v="4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x v="453"/>
    <x v="1"/>
    <x v="6"/>
    <d v="2014-06-22T10:35:11"/>
    <d v="2014-08-19T08:35:11"/>
    <x v="3"/>
    <x v="0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x v="2925"/>
    <x v="1"/>
    <x v="6"/>
    <d v="2015-03-15T00:17:06"/>
    <d v="2015-05-06T18:00:00"/>
    <x v="0"/>
    <x v="7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x v="436"/>
    <x v="1"/>
    <x v="6"/>
    <d v="2015-10-06T05:16:15"/>
    <d v="2015-11-03T04:16:15"/>
    <x v="0"/>
    <x v="9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x v="2926"/>
    <x v="1"/>
    <x v="6"/>
    <d v="2014-05-19T17:06:09"/>
    <d v="2014-06-28T07:28:00"/>
    <x v="3"/>
    <x v="5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x v="121"/>
    <x v="1"/>
    <x v="6"/>
    <d v="2014-09-23T11:05:49"/>
    <d v="2014-10-19T09:51:00"/>
    <x v="3"/>
    <x v="8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x v="2927"/>
    <x v="1"/>
    <x v="6"/>
    <d v="2016-11-21T09:03:14"/>
    <d v="2016-12-19T07:03:14"/>
    <x v="2"/>
    <x v="4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x v="121"/>
    <x v="1"/>
    <x v="6"/>
    <d v="2016-12-28T10:54:02"/>
    <d v="2017-01-25T08:54:02"/>
    <x v="1"/>
    <x v="11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x v="144"/>
    <x v="1"/>
    <x v="6"/>
    <d v="2016-05-20T14:32:01"/>
    <d v="2016-06-17T12:32:01"/>
    <x v="2"/>
    <x v="5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x v="121"/>
    <x v="1"/>
    <x v="6"/>
    <d v="2016-05-21T08:45:16"/>
    <d v="2016-06-12T08:54:00"/>
    <x v="2"/>
    <x v="5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x v="2382"/>
    <x v="1"/>
    <x v="6"/>
    <d v="2015-02-06T05:57:05"/>
    <d v="2015-03-06T02:57:05"/>
    <x v="0"/>
    <x v="2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x v="1788"/>
    <x v="1"/>
    <x v="6"/>
    <d v="2015-10-29T20:32:33"/>
    <d v="2015-11-12T13:00:00"/>
    <x v="0"/>
    <x v="9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x v="2928"/>
    <x v="1"/>
    <x v="6"/>
    <d v="2015-12-15T10:16:56"/>
    <d v="2016-01-12T08:16:56"/>
    <x v="2"/>
    <x v="11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x v="119"/>
    <x v="1"/>
    <x v="6"/>
    <d v="2016-09-09T02:28:26"/>
    <d v="2016-10-07T00:28:26"/>
    <x v="2"/>
    <x v="8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x v="119"/>
    <x v="1"/>
    <x v="6"/>
    <d v="2015-02-23T06:29:35"/>
    <d v="2015-03-21T17:59:00"/>
    <x v="0"/>
    <x v="2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x v="2929"/>
    <x v="1"/>
    <x v="6"/>
    <d v="2015-10-27T14:34:59"/>
    <d v="2015-11-18T18:00:00"/>
    <x v="0"/>
    <x v="9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x v="121"/>
    <x v="1"/>
    <x v="6"/>
    <d v="2016-06-17T09:49:46"/>
    <d v="2016-07-15T07:49:46"/>
    <x v="2"/>
    <x v="0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x v="2751"/>
    <x v="1"/>
    <x v="6"/>
    <d v="2014-12-17T06:42:04"/>
    <d v="2015-01-14T00:26:00"/>
    <x v="0"/>
    <x v="11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x v="180"/>
    <x v="1"/>
    <x v="6"/>
    <d v="2015-04-28T09:34:48"/>
    <d v="2015-05-29T07:35:00"/>
    <x v="0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x v="1592"/>
    <x v="1"/>
    <x v="6"/>
    <d v="2015-07-24T08:08:57"/>
    <d v="2015-08-05T05:00:00"/>
    <x v="0"/>
    <x v="3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x v="157"/>
    <x v="1"/>
    <x v="6"/>
    <d v="2014-12-17T04:09:11"/>
    <d v="2015-01-14T02:09:11"/>
    <x v="0"/>
    <x v="11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x v="135"/>
    <x v="1"/>
    <x v="6"/>
    <d v="2015-02-03T20:40:47"/>
    <d v="2015-04-02T17:40:47"/>
    <x v="0"/>
    <x v="2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x v="2"/>
    <x v="1"/>
    <x v="6"/>
    <d v="2015-06-23T11:34:53"/>
    <d v="2015-08-20T09:34:53"/>
    <x v="0"/>
    <x v="0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x v="2930"/>
    <x v="1"/>
    <x v="6"/>
    <d v="2014-09-07T18:05:00"/>
    <d v="2014-10-19T18:59:00"/>
    <x v="3"/>
    <x v="8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x v="2931"/>
    <x v="1"/>
    <x v="6"/>
    <d v="2016-11-18T16:45:50"/>
    <d v="2016-12-16T14:45:50"/>
    <x v="2"/>
    <x v="4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x v="2932"/>
    <x v="1"/>
    <x v="6"/>
    <d v="2017-01-15T04:43:39"/>
    <d v="2017-02-25T22:51:00"/>
    <x v="1"/>
    <x v="1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x v="121"/>
    <x v="1"/>
    <x v="6"/>
    <d v="2015-12-06T11:47:17"/>
    <d v="2016-01-29T13:55:00"/>
    <x v="2"/>
    <x v="11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x v="121"/>
    <x v="1"/>
    <x v="6"/>
    <d v="2016-05-05T09:19:57"/>
    <d v="2016-06-02T07:19:57"/>
    <x v="2"/>
    <x v="5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x v="73"/>
    <x v="1"/>
    <x v="6"/>
    <d v="2016-07-19T12:24:33"/>
    <d v="2016-08-31T10:24:33"/>
    <x v="2"/>
    <x v="3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x v="121"/>
    <x v="1"/>
    <x v="6"/>
    <d v="2014-10-14T18:59:50"/>
    <d v="2014-10-22T16:59:50"/>
    <x v="3"/>
    <x v="9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x v="121"/>
    <x v="1"/>
    <x v="6"/>
    <d v="2016-12-26T13:41:22"/>
    <d v="2017-01-23T11:41:22"/>
    <x v="1"/>
    <x v="11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x v="2933"/>
    <x v="1"/>
    <x v="6"/>
    <d v="2016-04-15T12:21:13"/>
    <d v="2016-05-13T10:21:13"/>
    <x v="2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x v="412"/>
    <x v="1"/>
    <x v="6"/>
    <d v="2015-07-03T11:59:26"/>
    <d v="2015-08-24T08:32:00"/>
    <x v="0"/>
    <x v="3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x v="2934"/>
    <x v="1"/>
    <x v="6"/>
    <d v="2016-09-26T22:40:34"/>
    <d v="2016-10-24T20:40:34"/>
    <x v="2"/>
    <x v="8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x v="2935"/>
    <x v="1"/>
    <x v="6"/>
    <d v="2016-11-22T16:15:09"/>
    <d v="2016-12-23T14:15:09"/>
    <x v="2"/>
    <x v="4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x v="2936"/>
    <x v="1"/>
    <x v="6"/>
    <d v="2015-02-17T17:11:06"/>
    <d v="2015-03-30T15:00:00"/>
    <x v="0"/>
    <x v="2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x v="2270"/>
    <x v="1"/>
    <x v="6"/>
    <d v="2014-09-01T14:00:01"/>
    <d v="2014-09-22T12:00:01"/>
    <x v="3"/>
    <x v="8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x v="585"/>
    <x v="1"/>
    <x v="6"/>
    <d v="2017-01-31T16:45:37"/>
    <d v="2017-02-28T19:00:00"/>
    <x v="1"/>
    <x v="1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x v="121"/>
    <x v="1"/>
    <x v="6"/>
    <d v="2015-10-30T04:56:44"/>
    <d v="2015-11-27T03:56:44"/>
    <x v="0"/>
    <x v="9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x v="2937"/>
    <x v="1"/>
    <x v="6"/>
    <d v="2016-05-22T07:02:31"/>
    <d v="2016-07-19T05:02:31"/>
    <x v="2"/>
    <x v="5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x v="2938"/>
    <x v="1"/>
    <x v="6"/>
    <d v="2015-01-24T19:15:40"/>
    <d v="2015-02-21T17:15:40"/>
    <x v="0"/>
    <x v="1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x v="120"/>
    <x v="1"/>
    <x v="6"/>
    <d v="2016-01-31T14:43:06"/>
    <d v="2016-02-25T14:00:00"/>
    <x v="2"/>
    <x v="1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x v="120"/>
    <x v="1"/>
    <x v="6"/>
    <d v="2015-12-20T05:45:23"/>
    <d v="2016-01-05T20:34:00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E680E-999B-D847-93AE-273F074F0A8D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0" baseItem="0"/>
  </dataFields>
  <chartFormats count="2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E389D-F7A5-A144-8109-5E167057F9EF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B8229-A864-BC44-B42F-C8F92987B868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FE05E-F712-DE4E-965B-FB30C2FA8D27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Percent Funded" fld="14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8DBB3D-1730-A14A-B874-E482DAC42216}" name="KickstarterTable" displayName="KickstarterTable" ref="A1:V4115" totalsRowShown="0" headerRowDxfId="18">
  <autoFilter ref="A1:V4115" xr:uid="{00000000-0009-0000-0100-000001000000}"/>
  <sortState xmlns:xlrd2="http://schemas.microsoft.com/office/spreadsheetml/2017/richdata2" ref="A2:V4115">
    <sortCondition descending="1" ref="D1:D4115"/>
  </sortState>
  <tableColumns count="22">
    <tableColumn id="1" xr3:uid="{5285DEA6-E4C6-C242-96BB-451C7366161D}" name="id"/>
    <tableColumn id="2" xr3:uid="{F5FE08C1-A894-FD4F-935D-9CB4BF26C1E7}" name="name" dataDxfId="17"/>
    <tableColumn id="3" xr3:uid="{875AB5B6-D044-8546-9747-50691AA45A89}" name="blurb" dataDxfId="16"/>
    <tableColumn id="4" xr3:uid="{94EDFDB7-9170-5D42-AA7C-E116CF0FF2BE}" name="goal"/>
    <tableColumn id="5" xr3:uid="{52A6C839-444D-7445-B4FF-42AA6511E34C}" name="pledged"/>
    <tableColumn id="6" xr3:uid="{C8FF73E2-EEE1-D947-8E66-FA1DE14D5FE7}" name="outcome"/>
    <tableColumn id="7" xr3:uid="{C49CD88A-9041-0042-B05A-65DD8C309EB2}" name="country"/>
    <tableColumn id="8" xr3:uid="{6E8F390D-14DF-404E-87C8-7AD8B96EA5B6}" name="currency"/>
    <tableColumn id="9" xr3:uid="{6EF69BA6-7374-5143-9512-E02D5260B1BB}" name="deadline"/>
    <tableColumn id="10" xr3:uid="{A0BB49CC-EF3A-1C46-A310-EA3F4B07BFE9}" name="launched_at"/>
    <tableColumn id="11" xr3:uid="{2D965D38-5516-534A-9F9B-A743EA438647}" name="staff_pick"/>
    <tableColumn id="12" xr3:uid="{C184EDDB-3EE2-A14E-868D-D864485184FB}" name="backers_count"/>
    <tableColumn id="13" xr3:uid="{AA791B92-1FFB-8049-ADE6-B910CE0B4081}" name="spotlight"/>
    <tableColumn id="14" xr3:uid="{3CC7DB93-054C-A84D-ACDA-9C19943D8C31}" name="Category and Sub-Category"/>
    <tableColumn id="15" xr3:uid="{A0344D77-1CBF-AA4D-B848-A40B6B5644CA}" name="Percent Funded" dataDxfId="15">
      <calculatedColumnFormula>KickstarterTable[[#This Row],[pledged]]/KickstarterTable[[#This Row],[goal]]</calculatedColumnFormula>
    </tableColumn>
    <tableColumn id="16" xr3:uid="{39EBCD31-DFD0-CB4E-AE3A-2EF2D27F751F}" name="Average Donation" dataDxfId="14">
      <calculatedColumnFormula>KickstarterTable[[#This Row],[pledged]]/KickstarterTable[[#This Row],[backers_count]]</calculatedColumnFormula>
    </tableColumn>
    <tableColumn id="17" xr3:uid="{A5415976-D24D-9846-9CEC-27C7C90F70B2}" name="Category" dataDxfId="13">
      <calculatedColumnFormula>LEFT(N2, SEARCH("/",N2,1) -1)</calculatedColumnFormula>
    </tableColumn>
    <tableColumn id="18" xr3:uid="{9542192A-370B-0B48-A370-2D579C7F80E9}" name="Sub-Category" dataDxfId="12">
      <calculatedColumnFormula>MID(N2,FIND("/",N2)+1,LEN(N2))</calculatedColumnFormula>
    </tableColumn>
    <tableColumn id="19" xr3:uid="{6F5498DA-35F2-844B-9028-298BC120C74F}" name="Date Created Conversion" dataDxfId="11">
      <calculatedColumnFormula>(J2/86400)+25569+(-8/24)</calculatedColumnFormula>
    </tableColumn>
    <tableColumn id="20" xr3:uid="{86501B73-6870-5948-AE60-CDFD5F7EC47F}" name="Date Ended Conversion" dataDxfId="10">
      <calculatedColumnFormula>(((I2/60)/60)/24)+DATE(1970,1,1)+(-58/24)</calculatedColumnFormula>
    </tableColumn>
    <tableColumn id="21" xr3:uid="{4D110A35-AD8C-5A49-ABD8-B0AC33CF8CA1}" name="Year" dataDxfId="9">
      <calculatedColumnFormula>YEAR(T2)</calculatedColumnFormula>
    </tableColumn>
    <tableColumn id="22" xr3:uid="{F409C0C9-AABD-C249-B86C-AD2D2F3A214E}" name="Month" dataDxfId="8">
      <calculatedColumnFormula>TEXT(S2,"mmm")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36FC-C335-DD45-A7DB-49E2FC2F1F93}">
  <sheetPr codeName="Sheet1"/>
  <dimension ref="A1:V4115"/>
  <sheetViews>
    <sheetView zoomScale="98" zoomScaleNormal="98" workbookViewId="0">
      <selection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26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83203125" customWidth="1"/>
    <col min="12" max="12" width="17.33203125" customWidth="1"/>
    <col min="13" max="13" width="21.83203125" customWidth="1"/>
    <col min="14" max="14" width="33.83203125" customWidth="1"/>
    <col min="15" max="15" width="20.6640625" style="6" customWidth="1"/>
    <col min="16" max="16" width="16.83203125" style="8" customWidth="1"/>
    <col min="17" max="17" width="11.6640625" customWidth="1"/>
    <col min="18" max="18" width="25.5" customWidth="1"/>
    <col min="19" max="19" width="26.1640625" style="13" customWidth="1"/>
    <col min="20" max="20" width="26.83203125" style="13" customWidth="1"/>
    <col min="21" max="21" width="14.33203125" customWidth="1"/>
    <col min="22" max="22" width="15.5" style="15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7" t="s">
        <v>8306</v>
      </c>
      <c r="Q1" s="1" t="s">
        <v>8307</v>
      </c>
      <c r="R1" s="1" t="s">
        <v>8308</v>
      </c>
      <c r="S1" s="12" t="s">
        <v>8364</v>
      </c>
      <c r="T1" s="12" t="s">
        <v>8365</v>
      </c>
      <c r="U1" s="1" t="s">
        <v>8367</v>
      </c>
      <c r="V1" s="14" t="s">
        <v>8368</v>
      </c>
    </row>
    <row r="2" spans="1:22" ht="3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s="6">
        <f>KickstarterTable[[#This Row],[pledged]]/KickstarterTable[[#This Row],[goal]]</f>
        <v>0</v>
      </c>
      <c r="P2" s="8" t="e">
        <f>KickstarterTable[[#This Row],[pledged]]/KickstarterTable[[#This Row],[backers_count]]</f>
        <v>#DIV/0!</v>
      </c>
      <c r="Q2" t="str">
        <f t="shared" ref="Q2:Q65" si="0">LEFT(N2, SEARCH("/",N2,1) -1)</f>
        <v>film &amp; video</v>
      </c>
      <c r="R2" t="str">
        <f t="shared" ref="R2:R65" si="1">MID(N2,FIND("/",N2)+1,LEN(N2))</f>
        <v>science fiction</v>
      </c>
      <c r="S2" s="13">
        <f t="shared" ref="S2:S65" si="2">(J2/86400)+25569+(-8/24)</f>
        <v>42593.098460648143</v>
      </c>
      <c r="T2" s="13">
        <f t="shared" ref="T2:T65" si="3">(((I2/60)/60)/24)+DATE(1970,1,1)+(-58/24)</f>
        <v>42651.015127314815</v>
      </c>
      <c r="U2">
        <f t="shared" ref="U2:U65" si="4">YEAR(T2)</f>
        <v>2016</v>
      </c>
      <c r="V2" s="15" t="str">
        <f t="shared" ref="V2:V65" si="5">TEXT(S2,"mmm")</f>
        <v>Aug</v>
      </c>
    </row>
    <row r="3" spans="1:22" ht="48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8302</v>
      </c>
      <c r="O3" s="6">
        <f>KickstarterTable[[#This Row],[pledged]]/KickstarterTable[[#This Row],[goal]]</f>
        <v>0</v>
      </c>
      <c r="P3" s="8" t="e">
        <f>KickstarterTable[[#This Row],[pledged]]/KickstarterTable[[#This Row],[backers_count]]</f>
        <v>#DIV/0!</v>
      </c>
      <c r="Q3" t="str">
        <f t="shared" si="0"/>
        <v>theater</v>
      </c>
      <c r="R3" t="str">
        <f t="shared" si="1"/>
        <v>spaces</v>
      </c>
      <c r="S3" s="13">
        <f t="shared" si="2"/>
        <v>41863.42387731481</v>
      </c>
      <c r="T3" s="13">
        <f t="shared" si="3"/>
        <v>41891.340543981481</v>
      </c>
      <c r="U3">
        <f t="shared" si="4"/>
        <v>2014</v>
      </c>
      <c r="V3" s="15" t="str">
        <f t="shared" si="5"/>
        <v>Aug</v>
      </c>
    </row>
    <row r="4" spans="1:22" ht="48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8286</v>
      </c>
      <c r="O4" s="6">
        <f>KickstarterTable[[#This Row],[pledged]]/KickstarterTable[[#This Row],[goal]]</f>
        <v>0</v>
      </c>
      <c r="P4" s="8" t="e">
        <f>KickstarterTable[[#This Row],[pledged]]/KickstarterTable[[#This Row],[backers_count]]</f>
        <v>#DIV/0!</v>
      </c>
      <c r="Q4" t="str">
        <f t="shared" si="0"/>
        <v>publishing</v>
      </c>
      <c r="R4" t="str">
        <f t="shared" si="1"/>
        <v>translations</v>
      </c>
      <c r="S4" s="13">
        <f t="shared" si="2"/>
        <v>41915.563634259255</v>
      </c>
      <c r="T4" s="13">
        <f t="shared" si="3"/>
        <v>41971.572916666664</v>
      </c>
      <c r="U4">
        <f t="shared" si="4"/>
        <v>2014</v>
      </c>
      <c r="V4" s="15" t="str">
        <f t="shared" si="5"/>
        <v>Oct</v>
      </c>
    </row>
    <row r="5" spans="1:22" ht="48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8269</v>
      </c>
      <c r="O5" s="6">
        <f>KickstarterTable[[#This Row],[pledged]]/KickstarterTable[[#This Row],[goal]]</f>
        <v>0</v>
      </c>
      <c r="P5" s="8" t="e">
        <f>KickstarterTable[[#This Row],[pledged]]/KickstarterTable[[#This Row],[backers_count]]</f>
        <v>#DIV/0!</v>
      </c>
      <c r="Q5" t="str">
        <f t="shared" si="0"/>
        <v>film &amp; video</v>
      </c>
      <c r="R5" t="str">
        <f t="shared" si="1"/>
        <v>animation</v>
      </c>
      <c r="S5" s="13">
        <f t="shared" si="2"/>
        <v>42595.701736111114</v>
      </c>
      <c r="T5" s="13">
        <f t="shared" si="3"/>
        <v>42653.618402777785</v>
      </c>
      <c r="U5">
        <f t="shared" si="4"/>
        <v>2016</v>
      </c>
      <c r="V5" s="15" t="str">
        <f t="shared" si="5"/>
        <v>Aug</v>
      </c>
    </row>
    <row r="6" spans="1:22" ht="48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8301</v>
      </c>
      <c r="O6" s="6">
        <f>KickstarterTable[[#This Row],[pledged]]/KickstarterTable[[#This Row],[goal]]</f>
        <v>1.3750000000000001E-4</v>
      </c>
      <c r="P6" s="8">
        <f>KickstarterTable[[#This Row],[pledged]]/KickstarterTable[[#This Row],[backers_count]]</f>
        <v>550</v>
      </c>
      <c r="Q6" t="str">
        <f t="shared" si="0"/>
        <v>technology</v>
      </c>
      <c r="R6" t="str">
        <f t="shared" si="1"/>
        <v>makerspaces</v>
      </c>
      <c r="S6" s="13">
        <f t="shared" si="2"/>
        <v>42241.464872685181</v>
      </c>
      <c r="T6" s="13">
        <f t="shared" si="3"/>
        <v>42269.381539351853</v>
      </c>
      <c r="U6">
        <f t="shared" si="4"/>
        <v>2015</v>
      </c>
      <c r="V6" s="15" t="str">
        <f t="shared" si="5"/>
        <v>Aug</v>
      </c>
    </row>
    <row r="7" spans="1:22" ht="48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8267</v>
      </c>
      <c r="O7" s="6">
        <f>KickstarterTable[[#This Row],[pledged]]/KickstarterTable[[#This Row],[goal]]</f>
        <v>0</v>
      </c>
      <c r="P7" s="8" t="e">
        <f>KickstarterTable[[#This Row],[pledged]]/KickstarterTable[[#This Row],[backers_count]]</f>
        <v>#DIV/0!</v>
      </c>
      <c r="Q7" t="str">
        <f t="shared" si="0"/>
        <v>film &amp; video</v>
      </c>
      <c r="R7" t="str">
        <f t="shared" si="1"/>
        <v>drama</v>
      </c>
      <c r="S7" s="13">
        <f t="shared" si="2"/>
        <v>42134.901921296296</v>
      </c>
      <c r="T7" s="13">
        <f t="shared" si="3"/>
        <v>42192.818587962967</v>
      </c>
      <c r="U7">
        <f t="shared" si="4"/>
        <v>2015</v>
      </c>
      <c r="V7" s="15" t="str">
        <f t="shared" si="5"/>
        <v>May</v>
      </c>
    </row>
    <row r="8" spans="1:22" ht="48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8302</v>
      </c>
      <c r="O8" s="6">
        <f>KickstarterTable[[#This Row],[pledged]]/KickstarterTable[[#This Row],[goal]]</f>
        <v>0</v>
      </c>
      <c r="P8" s="8" t="e">
        <f>KickstarterTable[[#This Row],[pledged]]/KickstarterTable[[#This Row],[backers_count]]</f>
        <v>#DIV/0!</v>
      </c>
      <c r="Q8" t="str">
        <f t="shared" si="0"/>
        <v>theater</v>
      </c>
      <c r="R8" t="str">
        <f t="shared" si="1"/>
        <v>spaces</v>
      </c>
      <c r="S8" s="13">
        <f t="shared" si="2"/>
        <v>42362.031851851854</v>
      </c>
      <c r="T8" s="13">
        <f t="shared" si="3"/>
        <v>42389.948518518526</v>
      </c>
      <c r="U8">
        <f t="shared" si="4"/>
        <v>2016</v>
      </c>
      <c r="V8" s="15" t="str">
        <f t="shared" si="5"/>
        <v>Dec</v>
      </c>
    </row>
    <row r="9" spans="1:22" ht="48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8304</v>
      </c>
      <c r="O9" s="6">
        <f>KickstarterTable[[#This Row],[pledged]]/KickstarterTable[[#This Row],[goal]]</f>
        <v>5.9999999999999995E-4</v>
      </c>
      <c r="P9" s="8">
        <f>KickstarterTable[[#This Row],[pledged]]/KickstarterTable[[#This Row],[backers_count]]</f>
        <v>300</v>
      </c>
      <c r="Q9" t="str">
        <f t="shared" si="0"/>
        <v>theater</v>
      </c>
      <c r="R9" t="str">
        <f t="shared" si="1"/>
        <v>musical</v>
      </c>
      <c r="S9" s="13">
        <f t="shared" si="2"/>
        <v>42157.264756944445</v>
      </c>
      <c r="T9" s="13">
        <f t="shared" si="3"/>
        <v>42215.166666666664</v>
      </c>
      <c r="U9">
        <f t="shared" si="4"/>
        <v>2015</v>
      </c>
      <c r="V9" s="15" t="str">
        <f t="shared" si="5"/>
        <v>Jun</v>
      </c>
    </row>
    <row r="10" spans="1:22" ht="48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8302</v>
      </c>
      <c r="O10" s="6">
        <f>KickstarterTable[[#This Row],[pledged]]/KickstarterTable[[#This Row],[goal]]</f>
        <v>2.3035714285714285E-4</v>
      </c>
      <c r="P10" s="8">
        <f>KickstarterTable[[#This Row],[pledged]]/KickstarterTable[[#This Row],[backers_count]]</f>
        <v>92.142857142857139</v>
      </c>
      <c r="Q10" t="str">
        <f t="shared" si="0"/>
        <v>theater</v>
      </c>
      <c r="R10" t="str">
        <f t="shared" si="1"/>
        <v>spaces</v>
      </c>
      <c r="S10" s="13">
        <f t="shared" si="2"/>
        <v>42111.350694444445</v>
      </c>
      <c r="T10" s="13">
        <f t="shared" si="3"/>
        <v>42167.388194444451</v>
      </c>
      <c r="U10">
        <f t="shared" si="4"/>
        <v>2015</v>
      </c>
      <c r="V10" s="15" t="str">
        <f t="shared" si="5"/>
        <v>Apr</v>
      </c>
    </row>
    <row r="11" spans="1:22" ht="32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8271</v>
      </c>
      <c r="O11" s="6">
        <f>KickstarterTable[[#This Row],[pledged]]/KickstarterTable[[#This Row],[goal]]</f>
        <v>3.9999999999999998E-7</v>
      </c>
      <c r="P11" s="8">
        <f>KickstarterTable[[#This Row],[pledged]]/KickstarterTable[[#This Row],[backers_count]]</f>
        <v>1</v>
      </c>
      <c r="Q11" t="str">
        <f t="shared" si="0"/>
        <v>technology</v>
      </c>
      <c r="R11" t="str">
        <f t="shared" si="1"/>
        <v>web</v>
      </c>
      <c r="S11" s="13">
        <f t="shared" si="2"/>
        <v>41908.317013888889</v>
      </c>
      <c r="T11" s="13">
        <f t="shared" si="3"/>
        <v>41966.275347222225</v>
      </c>
      <c r="U11">
        <f t="shared" si="4"/>
        <v>2014</v>
      </c>
      <c r="V11" s="15" t="str">
        <f t="shared" si="5"/>
        <v>Sep</v>
      </c>
    </row>
    <row r="12" spans="1:22" ht="64">
      <c r="A12">
        <v>163</v>
      </c>
      <c r="B12" s="3" t="s">
        <v>165</v>
      </c>
      <c r="C12" s="3" t="s">
        <v>4273</v>
      </c>
      <c r="D12">
        <v>2000000</v>
      </c>
      <c r="E12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8267</v>
      </c>
      <c r="O12" s="6">
        <f>KickstarterTable[[#This Row],[pledged]]/KickstarterTable[[#This Row],[goal]]</f>
        <v>0</v>
      </c>
      <c r="P12" s="8" t="e">
        <f>KickstarterTable[[#This Row],[pledged]]/KickstarterTable[[#This Row],[backers_count]]</f>
        <v>#DIV/0!</v>
      </c>
      <c r="Q12" t="str">
        <f t="shared" si="0"/>
        <v>film &amp; video</v>
      </c>
      <c r="R12" t="str">
        <f t="shared" si="1"/>
        <v>drama</v>
      </c>
      <c r="S12" s="13">
        <f t="shared" si="2"/>
        <v>42243.627939814811</v>
      </c>
      <c r="T12" s="13">
        <f t="shared" si="3"/>
        <v>42275.583333333336</v>
      </c>
      <c r="U12">
        <f t="shared" si="4"/>
        <v>2015</v>
      </c>
      <c r="V12" s="15" t="str">
        <f t="shared" si="5"/>
        <v>Aug</v>
      </c>
    </row>
    <row r="13" spans="1:22" ht="48">
      <c r="A13">
        <v>195</v>
      </c>
      <c r="B13" s="3" t="s">
        <v>197</v>
      </c>
      <c r="C13" s="3" t="s">
        <v>4305</v>
      </c>
      <c r="D13">
        <v>2000000</v>
      </c>
      <c r="E13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8267</v>
      </c>
      <c r="O13" s="6">
        <f>KickstarterTable[[#This Row],[pledged]]/KickstarterTable[[#This Row],[goal]]</f>
        <v>0</v>
      </c>
      <c r="P13" s="8" t="e">
        <f>KickstarterTable[[#This Row],[pledged]]/KickstarterTable[[#This Row],[backers_count]]</f>
        <v>#DIV/0!</v>
      </c>
      <c r="Q13" t="str">
        <f t="shared" si="0"/>
        <v>film &amp; video</v>
      </c>
      <c r="R13" t="str">
        <f t="shared" si="1"/>
        <v>drama</v>
      </c>
      <c r="S13" s="13">
        <f t="shared" si="2"/>
        <v>42135.337175925924</v>
      </c>
      <c r="T13" s="13">
        <f t="shared" si="3"/>
        <v>42193.253842592596</v>
      </c>
      <c r="U13">
        <f t="shared" si="4"/>
        <v>2015</v>
      </c>
      <c r="V13" s="15" t="str">
        <f t="shared" si="5"/>
        <v>May</v>
      </c>
    </row>
    <row r="14" spans="1:22" ht="48">
      <c r="A14">
        <v>3080</v>
      </c>
      <c r="B14" s="3" t="s">
        <v>3080</v>
      </c>
      <c r="C14" s="3" t="s">
        <v>7190</v>
      </c>
      <c r="D14">
        <v>2000000</v>
      </c>
      <c r="E1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8302</v>
      </c>
      <c r="O14" s="6">
        <f>KickstarterTable[[#This Row],[pledged]]/KickstarterTable[[#This Row],[goal]]</f>
        <v>1.8799999999999999E-4</v>
      </c>
      <c r="P14" s="8">
        <f>KickstarterTable[[#This Row],[pledged]]/KickstarterTable[[#This Row],[backers_count]]</f>
        <v>53.714285714285715</v>
      </c>
      <c r="Q14" t="str">
        <f t="shared" si="0"/>
        <v>theater</v>
      </c>
      <c r="R14" t="str">
        <f t="shared" si="1"/>
        <v>spaces</v>
      </c>
      <c r="S14" s="13">
        <f t="shared" si="2"/>
        <v>41939.6949537037</v>
      </c>
      <c r="T14" s="13">
        <f t="shared" si="3"/>
        <v>41997.653287037036</v>
      </c>
      <c r="U14">
        <f t="shared" si="4"/>
        <v>2014</v>
      </c>
      <c r="V14" s="15" t="str">
        <f t="shared" si="5"/>
        <v>Oct</v>
      </c>
    </row>
    <row r="15" spans="1:22" ht="48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8267</v>
      </c>
      <c r="O15" s="6">
        <f>KickstarterTable[[#This Row],[pledged]]/KickstarterTable[[#This Row],[goal]]</f>
        <v>0</v>
      </c>
      <c r="P15" s="8" t="e">
        <f>KickstarterTable[[#This Row],[pledged]]/KickstarterTable[[#This Row],[backers_count]]</f>
        <v>#DIV/0!</v>
      </c>
      <c r="Q15" t="str">
        <f t="shared" si="0"/>
        <v>film &amp; video</v>
      </c>
      <c r="R15" t="str">
        <f t="shared" si="1"/>
        <v>drama</v>
      </c>
      <c r="S15" s="13">
        <f t="shared" si="2"/>
        <v>42481.714699074073</v>
      </c>
      <c r="T15" s="13">
        <f t="shared" si="3"/>
        <v>42509.628472222226</v>
      </c>
      <c r="U15">
        <f t="shared" si="4"/>
        <v>2016</v>
      </c>
      <c r="V15" s="15" t="str">
        <f t="shared" si="5"/>
        <v>Apr</v>
      </c>
    </row>
    <row r="16" spans="1:22" ht="48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8267</v>
      </c>
      <c r="O16" s="6">
        <f>KickstarterTable[[#This Row],[pledged]]/KickstarterTable[[#This Row],[goal]]</f>
        <v>0</v>
      </c>
      <c r="P16" s="8" t="e">
        <f>KickstarterTable[[#This Row],[pledged]]/KickstarterTable[[#This Row],[backers_count]]</f>
        <v>#DIV/0!</v>
      </c>
      <c r="Q16" t="str">
        <f t="shared" si="0"/>
        <v>film &amp; video</v>
      </c>
      <c r="R16" t="str">
        <f t="shared" si="1"/>
        <v>drama</v>
      </c>
      <c r="S16" s="13">
        <f t="shared" si="2"/>
        <v>42341.62559027777</v>
      </c>
      <c r="T16" s="13">
        <f t="shared" si="3"/>
        <v>42369.542256944449</v>
      </c>
      <c r="U16">
        <f t="shared" si="4"/>
        <v>2015</v>
      </c>
      <c r="V16" s="15" t="str">
        <f t="shared" si="5"/>
        <v>Dec</v>
      </c>
    </row>
    <row r="17" spans="1:22" ht="16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8302</v>
      </c>
      <c r="O17" s="6">
        <f>KickstarterTable[[#This Row],[pledged]]/KickstarterTable[[#This Row],[goal]]</f>
        <v>0</v>
      </c>
      <c r="P17" s="8" t="e">
        <f>KickstarterTable[[#This Row],[pledged]]/KickstarterTable[[#This Row],[backers_count]]</f>
        <v>#DIV/0!</v>
      </c>
      <c r="Q17" t="str">
        <f t="shared" si="0"/>
        <v>theater</v>
      </c>
      <c r="R17" t="str">
        <f t="shared" si="1"/>
        <v>spaces</v>
      </c>
      <c r="S17" s="13">
        <f t="shared" si="2"/>
        <v>42345.873518518514</v>
      </c>
      <c r="T17" s="13">
        <f t="shared" si="3"/>
        <v>42373.790185185186</v>
      </c>
      <c r="U17">
        <f t="shared" si="4"/>
        <v>2016</v>
      </c>
      <c r="V17" s="15" t="str">
        <f t="shared" si="5"/>
        <v>Dec</v>
      </c>
    </row>
    <row r="18" spans="1:22" ht="64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8266</v>
      </c>
      <c r="O18" s="6">
        <f>KickstarterTable[[#This Row],[pledged]]/KickstarterTable[[#This Row],[goal]]</f>
        <v>6.0000000000000002E-5</v>
      </c>
      <c r="P18" s="8">
        <f>KickstarterTable[[#This Row],[pledged]]/KickstarterTable[[#This Row],[backers_count]]</f>
        <v>20.25</v>
      </c>
      <c r="Q18" t="str">
        <f t="shared" si="0"/>
        <v>film &amp; video</v>
      </c>
      <c r="R18" t="str">
        <f t="shared" si="1"/>
        <v>science fiction</v>
      </c>
      <c r="S18" s="13">
        <f t="shared" si="2"/>
        <v>42168.226099537038</v>
      </c>
      <c r="T18" s="13">
        <f t="shared" si="3"/>
        <v>42206.142766203709</v>
      </c>
      <c r="U18">
        <f t="shared" si="4"/>
        <v>2015</v>
      </c>
      <c r="V18" s="15" t="str">
        <f t="shared" si="5"/>
        <v>Jun</v>
      </c>
    </row>
    <row r="19" spans="1:22" ht="48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8302</v>
      </c>
      <c r="O19" s="6">
        <f>KickstarterTable[[#This Row],[pledged]]/KickstarterTable[[#This Row],[goal]]</f>
        <v>8.4173998587352451E-3</v>
      </c>
      <c r="P19" s="8">
        <f>KickstarterTable[[#This Row],[pledged]]/KickstarterTable[[#This Row],[backers_count]]</f>
        <v>415.77777777777777</v>
      </c>
      <c r="Q19" t="str">
        <f t="shared" si="0"/>
        <v>theater</v>
      </c>
      <c r="R19" t="str">
        <f t="shared" si="1"/>
        <v>spaces</v>
      </c>
      <c r="S19" s="13">
        <f t="shared" si="2"/>
        <v>42055.38003472222</v>
      </c>
      <c r="T19" s="13">
        <f t="shared" si="3"/>
        <v>42083.25503472222</v>
      </c>
      <c r="U19">
        <f t="shared" si="4"/>
        <v>2015</v>
      </c>
      <c r="V19" s="15" t="str">
        <f t="shared" si="5"/>
        <v>Feb</v>
      </c>
    </row>
    <row r="20" spans="1:22" ht="48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8302</v>
      </c>
      <c r="O20" s="6">
        <f>KickstarterTable[[#This Row],[pledged]]/KickstarterTable[[#This Row],[goal]]</f>
        <v>9.8461538461538464E-5</v>
      </c>
      <c r="P20" s="8">
        <f>KickstarterTable[[#This Row],[pledged]]/KickstarterTable[[#This Row],[backers_count]]</f>
        <v>12.8</v>
      </c>
      <c r="Q20" t="str">
        <f t="shared" si="0"/>
        <v>theater</v>
      </c>
      <c r="R20" t="str">
        <f t="shared" si="1"/>
        <v>spaces</v>
      </c>
      <c r="S20" s="13">
        <f t="shared" si="2"/>
        <v>42435.608749999992</v>
      </c>
      <c r="T20" s="13">
        <f t="shared" si="3"/>
        <v>42493.483750000007</v>
      </c>
      <c r="U20">
        <f t="shared" si="4"/>
        <v>2016</v>
      </c>
      <c r="V20" s="15" t="str">
        <f t="shared" si="5"/>
        <v>Mar</v>
      </c>
    </row>
    <row r="21" spans="1:22" ht="48">
      <c r="A21">
        <v>192</v>
      </c>
      <c r="B21" s="3" t="s">
        <v>194</v>
      </c>
      <c r="C21" s="3" t="s">
        <v>4302</v>
      </c>
      <c r="D21">
        <v>1000000</v>
      </c>
      <c r="E21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8267</v>
      </c>
      <c r="O21" s="6">
        <f>KickstarterTable[[#This Row],[pledged]]/KickstarterTable[[#This Row],[goal]]</f>
        <v>1.7E-5</v>
      </c>
      <c r="P21" s="8">
        <f>KickstarterTable[[#This Row],[pledged]]/KickstarterTable[[#This Row],[backers_count]]</f>
        <v>5.666666666666667</v>
      </c>
      <c r="Q21" t="str">
        <f t="shared" si="0"/>
        <v>film &amp; video</v>
      </c>
      <c r="R21" t="str">
        <f t="shared" si="1"/>
        <v>drama</v>
      </c>
      <c r="S21" s="13">
        <f t="shared" si="2"/>
        <v>41899.458703703705</v>
      </c>
      <c r="T21" s="13">
        <f t="shared" si="3"/>
        <v>41927.375370370377</v>
      </c>
      <c r="U21">
        <f t="shared" si="4"/>
        <v>2014</v>
      </c>
      <c r="V21" s="15" t="str">
        <f t="shared" si="5"/>
        <v>Sep</v>
      </c>
    </row>
    <row r="22" spans="1:22" ht="32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8271</v>
      </c>
      <c r="O22" s="6">
        <f>KickstarterTable[[#This Row],[pledged]]/KickstarterTable[[#This Row],[goal]]</f>
        <v>9.9999999999999995E-7</v>
      </c>
      <c r="P22" s="8">
        <f>KickstarterTable[[#This Row],[pledged]]/KickstarterTable[[#This Row],[backers_count]]</f>
        <v>1</v>
      </c>
      <c r="Q22" t="str">
        <f t="shared" si="0"/>
        <v>technology</v>
      </c>
      <c r="R22" t="str">
        <f t="shared" si="1"/>
        <v>web</v>
      </c>
      <c r="S22" s="13">
        <f t="shared" si="2"/>
        <v>41865.249942129631</v>
      </c>
      <c r="T22" s="13">
        <f t="shared" si="3"/>
        <v>41923.166608796302</v>
      </c>
      <c r="U22">
        <f t="shared" si="4"/>
        <v>2014</v>
      </c>
      <c r="V22" s="15" t="str">
        <f t="shared" si="5"/>
        <v>Aug</v>
      </c>
    </row>
    <row r="23" spans="1:22" ht="48">
      <c r="A23">
        <v>2643</v>
      </c>
      <c r="B23" s="3" t="s">
        <v>2643</v>
      </c>
      <c r="C23" s="3" t="s">
        <v>6753</v>
      </c>
      <c r="D23">
        <v>1000000</v>
      </c>
      <c r="E23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8300</v>
      </c>
      <c r="O23" s="6">
        <f>KickstarterTable[[#This Row],[pledged]]/KickstarterTable[[#This Row],[goal]]</f>
        <v>0.33559730999999998</v>
      </c>
      <c r="P23" s="8">
        <f>KickstarterTable[[#This Row],[pledged]]/KickstarterTable[[#This Row],[backers_count]]</f>
        <v>223.58248500999335</v>
      </c>
      <c r="Q23" t="str">
        <f t="shared" si="0"/>
        <v>technology</v>
      </c>
      <c r="R23" t="str">
        <f t="shared" si="1"/>
        <v>space exploration</v>
      </c>
      <c r="S23" s="13">
        <f t="shared" si="2"/>
        <v>42689.249016203707</v>
      </c>
      <c r="T23" s="13">
        <f t="shared" si="3"/>
        <v>42722.915972222225</v>
      </c>
      <c r="U23">
        <f t="shared" si="4"/>
        <v>2016</v>
      </c>
      <c r="V23" s="15" t="str">
        <f t="shared" si="5"/>
        <v>Nov</v>
      </c>
    </row>
    <row r="24" spans="1:22" ht="16">
      <c r="A24">
        <v>3061</v>
      </c>
      <c r="B24" s="3" t="s">
        <v>3061</v>
      </c>
      <c r="C24" s="3" t="s">
        <v>7171</v>
      </c>
      <c r="D24">
        <v>1000000</v>
      </c>
      <c r="E24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8302</v>
      </c>
      <c r="O24" s="6">
        <f>KickstarterTable[[#This Row],[pledged]]/KickstarterTable[[#This Row],[goal]]</f>
        <v>0</v>
      </c>
      <c r="P24" s="8" t="e">
        <f>KickstarterTable[[#This Row],[pledged]]/KickstarterTable[[#This Row],[backers_count]]</f>
        <v>#DIV/0!</v>
      </c>
      <c r="Q24" t="str">
        <f t="shared" si="0"/>
        <v>theater</v>
      </c>
      <c r="R24" t="str">
        <f t="shared" si="1"/>
        <v>spaces</v>
      </c>
      <c r="S24" s="13">
        <f t="shared" si="2"/>
        <v>41834.450787037036</v>
      </c>
      <c r="T24" s="13">
        <f t="shared" si="3"/>
        <v>41862.367453703708</v>
      </c>
      <c r="U24">
        <f t="shared" si="4"/>
        <v>2014</v>
      </c>
      <c r="V24" s="15" t="str">
        <f t="shared" si="5"/>
        <v>Jul</v>
      </c>
    </row>
    <row r="25" spans="1:22" ht="48">
      <c r="A25">
        <v>3081</v>
      </c>
      <c r="B25" s="3" t="s">
        <v>3081</v>
      </c>
      <c r="C25" s="3" t="s">
        <v>7191</v>
      </c>
      <c r="D25">
        <v>1000000</v>
      </c>
      <c r="E25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8302</v>
      </c>
      <c r="O25" s="6">
        <f>KickstarterTable[[#This Row],[pledged]]/KickstarterTable[[#This Row],[goal]]</f>
        <v>2.1029999999999998E-3</v>
      </c>
      <c r="P25" s="8">
        <f>KickstarterTable[[#This Row],[pledged]]/KickstarterTable[[#This Row],[backers_count]]</f>
        <v>420.6</v>
      </c>
      <c r="Q25" t="str">
        <f t="shared" si="0"/>
        <v>theater</v>
      </c>
      <c r="R25" t="str">
        <f t="shared" si="1"/>
        <v>spaces</v>
      </c>
      <c r="S25" s="13">
        <f t="shared" si="2"/>
        <v>42236.848275462959</v>
      </c>
      <c r="T25" s="13">
        <f t="shared" si="3"/>
        <v>42264.76494212963</v>
      </c>
      <c r="U25">
        <f t="shared" si="4"/>
        <v>2015</v>
      </c>
      <c r="V25" s="15" t="str">
        <f t="shared" si="5"/>
        <v>Aug</v>
      </c>
    </row>
    <row r="26" spans="1:22" ht="48">
      <c r="A26">
        <v>3629</v>
      </c>
      <c r="B26" s="3" t="s">
        <v>3627</v>
      </c>
      <c r="C26" s="3" t="s">
        <v>7739</v>
      </c>
      <c r="D26">
        <v>1000000</v>
      </c>
      <c r="E26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8304</v>
      </c>
      <c r="O26" s="6">
        <f>KickstarterTable[[#This Row],[pledged]]/KickstarterTable[[#This Row],[goal]]</f>
        <v>1.9999999999999999E-6</v>
      </c>
      <c r="P26" s="8">
        <f>KickstarterTable[[#This Row],[pledged]]/KickstarterTable[[#This Row],[backers_count]]</f>
        <v>1</v>
      </c>
      <c r="Q26" t="str">
        <f t="shared" si="0"/>
        <v>theater</v>
      </c>
      <c r="R26" t="str">
        <f t="shared" si="1"/>
        <v>musical</v>
      </c>
      <c r="S26" s="13">
        <f t="shared" si="2"/>
        <v>42436.761157407404</v>
      </c>
      <c r="T26" s="13">
        <f t="shared" si="3"/>
        <v>42493.291666666664</v>
      </c>
      <c r="U26">
        <f t="shared" si="4"/>
        <v>2016</v>
      </c>
      <c r="V26" s="15" t="str">
        <f t="shared" si="5"/>
        <v>Mar</v>
      </c>
    </row>
    <row r="27" spans="1:22" ht="48">
      <c r="A27">
        <v>1105</v>
      </c>
      <c r="B27" s="3" t="s">
        <v>1106</v>
      </c>
      <c r="C27" s="3" t="s">
        <v>5215</v>
      </c>
      <c r="D27">
        <v>900000</v>
      </c>
      <c r="E2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8281</v>
      </c>
      <c r="O27" s="6">
        <f>KickstarterTable[[#This Row],[pledged]]/KickstarterTable[[#This Row],[goal]]</f>
        <v>1.5900000000000001E-3</v>
      </c>
      <c r="P27" s="8">
        <f>KickstarterTable[[#This Row],[pledged]]/KickstarterTable[[#This Row],[backers_count]]</f>
        <v>71.55</v>
      </c>
      <c r="Q27" t="str">
        <f t="shared" si="0"/>
        <v>games</v>
      </c>
      <c r="R27" t="str">
        <f t="shared" si="1"/>
        <v>video games</v>
      </c>
      <c r="S27" s="13">
        <f t="shared" si="2"/>
        <v>41691.802395833329</v>
      </c>
      <c r="T27" s="13">
        <f t="shared" si="3"/>
        <v>41719.677395833336</v>
      </c>
      <c r="U27">
        <f t="shared" si="4"/>
        <v>2014</v>
      </c>
      <c r="V27" s="15" t="str">
        <f t="shared" si="5"/>
        <v>Feb</v>
      </c>
    </row>
    <row r="28" spans="1:22" ht="48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8272</v>
      </c>
      <c r="O28" s="6">
        <f>KickstarterTable[[#This Row],[pledged]]/KickstarterTable[[#This Row],[goal]]</f>
        <v>2.2157147647256063E-2</v>
      </c>
      <c r="P28" s="8">
        <f>KickstarterTable[[#This Row],[pledged]]/KickstarterTable[[#This Row],[backers_count]]</f>
        <v>3304</v>
      </c>
      <c r="Q28" t="str">
        <f t="shared" si="0"/>
        <v>technology</v>
      </c>
      <c r="R28" t="str">
        <f t="shared" si="1"/>
        <v>wearables</v>
      </c>
      <c r="S28" s="13">
        <f t="shared" si="2"/>
        <v>42748.726388888885</v>
      </c>
      <c r="T28" s="13">
        <f t="shared" si="3"/>
        <v>42806.601388888892</v>
      </c>
      <c r="U28">
        <f t="shared" si="4"/>
        <v>2017</v>
      </c>
      <c r="V28" s="15" t="str">
        <f t="shared" si="5"/>
        <v>Jan</v>
      </c>
    </row>
    <row r="29" spans="1:22" ht="32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8271</v>
      </c>
      <c r="O29" s="6">
        <f>KickstarterTable[[#This Row],[pledged]]/KickstarterTable[[#This Row],[goal]]</f>
        <v>5.8823529411764708E-5</v>
      </c>
      <c r="P29" s="8">
        <f>KickstarterTable[[#This Row],[pledged]]/KickstarterTable[[#This Row],[backers_count]]</f>
        <v>50</v>
      </c>
      <c r="Q29" t="str">
        <f t="shared" si="0"/>
        <v>technology</v>
      </c>
      <c r="R29" t="str">
        <f t="shared" si="1"/>
        <v>web</v>
      </c>
      <c r="S29" s="13">
        <f t="shared" si="2"/>
        <v>42215.328981481478</v>
      </c>
      <c r="T29" s="13">
        <f t="shared" si="3"/>
        <v>42243.245648148157</v>
      </c>
      <c r="U29">
        <f t="shared" si="4"/>
        <v>2015</v>
      </c>
      <c r="V29" s="15" t="str">
        <f t="shared" si="5"/>
        <v>Jul</v>
      </c>
    </row>
    <row r="30" spans="1:22" ht="32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8302</v>
      </c>
      <c r="O30" s="6">
        <f>KickstarterTable[[#This Row],[pledged]]/KickstarterTable[[#This Row],[goal]]</f>
        <v>3.2499999999999997E-5</v>
      </c>
      <c r="P30" s="8">
        <f>KickstarterTable[[#This Row],[pledged]]/KickstarterTable[[#This Row],[backers_count]]</f>
        <v>6.5</v>
      </c>
      <c r="Q30" t="str">
        <f t="shared" si="0"/>
        <v>theater</v>
      </c>
      <c r="R30" t="str">
        <f t="shared" si="1"/>
        <v>spaces</v>
      </c>
      <c r="S30" s="13">
        <f t="shared" si="2"/>
        <v>41977.446770833332</v>
      </c>
      <c r="T30" s="13">
        <f t="shared" si="3"/>
        <v>42035.363437500004</v>
      </c>
      <c r="U30">
        <f t="shared" si="4"/>
        <v>2015</v>
      </c>
      <c r="V30" s="15" t="str">
        <f t="shared" si="5"/>
        <v>Dec</v>
      </c>
    </row>
    <row r="31" spans="1:22" ht="48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8269</v>
      </c>
      <c r="O31" s="6">
        <f>KickstarterTable[[#This Row],[pledged]]/KickstarterTable[[#This Row],[goal]]</f>
        <v>9.0909090909090904E-5</v>
      </c>
      <c r="P31" s="8">
        <f>KickstarterTable[[#This Row],[pledged]]/KickstarterTable[[#This Row],[backers_count]]</f>
        <v>50</v>
      </c>
      <c r="Q31" t="str">
        <f t="shared" si="0"/>
        <v>film &amp; video</v>
      </c>
      <c r="R31" t="str">
        <f t="shared" si="1"/>
        <v>animation</v>
      </c>
      <c r="S31" s="13">
        <f t="shared" si="2"/>
        <v>41761.609247685185</v>
      </c>
      <c r="T31" s="13">
        <f t="shared" si="3"/>
        <v>41789.525914351856</v>
      </c>
      <c r="U31">
        <f t="shared" si="4"/>
        <v>2014</v>
      </c>
      <c r="V31" s="15" t="str">
        <f t="shared" si="5"/>
        <v>May</v>
      </c>
    </row>
    <row r="32" spans="1:22" ht="48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8271</v>
      </c>
      <c r="O32" s="6">
        <f>KickstarterTable[[#This Row],[pledged]]/KickstarterTable[[#This Row],[goal]]</f>
        <v>0</v>
      </c>
      <c r="P32" s="8" t="e">
        <f>KickstarterTable[[#This Row],[pledged]]/KickstarterTable[[#This Row],[backers_count]]</f>
        <v>#DIV/0!</v>
      </c>
      <c r="Q32" t="str">
        <f t="shared" si="0"/>
        <v>technology</v>
      </c>
      <c r="R32" t="str">
        <f t="shared" si="1"/>
        <v>web</v>
      </c>
      <c r="S32" s="13">
        <f t="shared" si="2"/>
        <v>41967.928981481477</v>
      </c>
      <c r="T32" s="13">
        <f t="shared" si="3"/>
        <v>42005.845648148148</v>
      </c>
      <c r="U32">
        <f t="shared" si="4"/>
        <v>2015</v>
      </c>
      <c r="V32" s="15" t="str">
        <f t="shared" si="5"/>
        <v>Nov</v>
      </c>
    </row>
    <row r="33" spans="1:22" ht="48">
      <c r="A33">
        <v>159</v>
      </c>
      <c r="B33" s="3" t="s">
        <v>161</v>
      </c>
      <c r="C33" s="3" t="s">
        <v>4269</v>
      </c>
      <c r="D33">
        <v>500000</v>
      </c>
      <c r="E33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8266</v>
      </c>
      <c r="O33" s="6">
        <f>KickstarterTable[[#This Row],[pledged]]/KickstarterTable[[#This Row],[goal]]</f>
        <v>2.0000000000000002E-5</v>
      </c>
      <c r="P33" s="8">
        <f>KickstarterTable[[#This Row],[pledged]]/KickstarterTable[[#This Row],[backers_count]]</f>
        <v>10</v>
      </c>
      <c r="Q33" t="str">
        <f t="shared" si="0"/>
        <v>film &amp; video</v>
      </c>
      <c r="R33" t="str">
        <f t="shared" si="1"/>
        <v>science fiction</v>
      </c>
      <c r="S33" s="13">
        <f t="shared" si="2"/>
        <v>42514.101215277777</v>
      </c>
      <c r="T33" s="13">
        <f t="shared" si="3"/>
        <v>42552.017881944448</v>
      </c>
      <c r="U33">
        <f t="shared" si="4"/>
        <v>2016</v>
      </c>
      <c r="V33" s="15" t="str">
        <f t="shared" si="5"/>
        <v>May</v>
      </c>
    </row>
    <row r="34" spans="1:22" ht="32">
      <c r="A34">
        <v>178</v>
      </c>
      <c r="B34" s="3" t="s">
        <v>180</v>
      </c>
      <c r="C34" s="3" t="s">
        <v>4288</v>
      </c>
      <c r="D34">
        <v>500000</v>
      </c>
      <c r="E3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8267</v>
      </c>
      <c r="O34" s="6">
        <f>KickstarterTable[[#This Row],[pledged]]/KickstarterTable[[#This Row],[goal]]</f>
        <v>0</v>
      </c>
      <c r="P34" s="8" t="e">
        <f>KickstarterTable[[#This Row],[pledged]]/KickstarterTable[[#This Row],[backers_count]]</f>
        <v>#DIV/0!</v>
      </c>
      <c r="Q34" t="str">
        <f t="shared" si="0"/>
        <v>film &amp; video</v>
      </c>
      <c r="R34" t="str">
        <f t="shared" si="1"/>
        <v>drama</v>
      </c>
      <c r="S34" s="13">
        <f t="shared" si="2"/>
        <v>42304.622048611105</v>
      </c>
      <c r="T34" s="13">
        <f t="shared" si="3"/>
        <v>42332.580381944448</v>
      </c>
      <c r="U34">
        <f t="shared" si="4"/>
        <v>2015</v>
      </c>
      <c r="V34" s="15" t="str">
        <f t="shared" si="5"/>
        <v>Oct</v>
      </c>
    </row>
    <row r="35" spans="1:22" ht="48">
      <c r="A35">
        <v>189</v>
      </c>
      <c r="B35" s="3" t="s">
        <v>191</v>
      </c>
      <c r="C35" s="3" t="s">
        <v>4299</v>
      </c>
      <c r="D35">
        <v>500000</v>
      </c>
      <c r="E35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8267</v>
      </c>
      <c r="O35" s="6">
        <f>KickstarterTable[[#This Row],[pledged]]/KickstarterTable[[#This Row],[goal]]</f>
        <v>6.8999999999999997E-4</v>
      </c>
      <c r="P35" s="8">
        <f>KickstarterTable[[#This Row],[pledged]]/KickstarterTable[[#This Row],[backers_count]]</f>
        <v>69</v>
      </c>
      <c r="Q35" t="str">
        <f t="shared" si="0"/>
        <v>film &amp; video</v>
      </c>
      <c r="R35" t="str">
        <f t="shared" si="1"/>
        <v>drama</v>
      </c>
      <c r="S35" s="13">
        <f t="shared" si="2"/>
        <v>42556.357372685183</v>
      </c>
      <c r="T35" s="13">
        <f t="shared" si="3"/>
        <v>42614.274039351854</v>
      </c>
      <c r="U35">
        <f t="shared" si="4"/>
        <v>2016</v>
      </c>
      <c r="V35" s="15" t="str">
        <f t="shared" si="5"/>
        <v>Jul</v>
      </c>
    </row>
    <row r="36" spans="1:22" ht="64">
      <c r="A36">
        <v>686</v>
      </c>
      <c r="B36" s="3" t="s">
        <v>687</v>
      </c>
      <c r="C36" s="3" t="s">
        <v>4796</v>
      </c>
      <c r="D36">
        <v>500000</v>
      </c>
      <c r="E36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8272</v>
      </c>
      <c r="O36" s="6">
        <f>KickstarterTable[[#This Row],[pledged]]/KickstarterTable[[#This Row],[goal]]</f>
        <v>0</v>
      </c>
      <c r="P36" s="8" t="e">
        <f>KickstarterTable[[#This Row],[pledged]]/KickstarterTable[[#This Row],[backers_count]]</f>
        <v>#DIV/0!</v>
      </c>
      <c r="Q36" t="str">
        <f t="shared" si="0"/>
        <v>technology</v>
      </c>
      <c r="R36" t="str">
        <f t="shared" si="1"/>
        <v>wearables</v>
      </c>
      <c r="S36" s="13">
        <f t="shared" si="2"/>
        <v>42189.339930555558</v>
      </c>
      <c r="T36" s="13">
        <f t="shared" si="3"/>
        <v>42217.256597222229</v>
      </c>
      <c r="U36">
        <f t="shared" si="4"/>
        <v>2015</v>
      </c>
      <c r="V36" s="15" t="str">
        <f t="shared" si="5"/>
        <v>Jul</v>
      </c>
    </row>
    <row r="37" spans="1:22" ht="48">
      <c r="A37">
        <v>1095</v>
      </c>
      <c r="B37" s="3" t="s">
        <v>1096</v>
      </c>
      <c r="C37" s="3" t="s">
        <v>5205</v>
      </c>
      <c r="D37">
        <v>500000</v>
      </c>
      <c r="E3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8281</v>
      </c>
      <c r="O37" s="6">
        <f>KickstarterTable[[#This Row],[pledged]]/KickstarterTable[[#This Row],[goal]]</f>
        <v>5.0347999999999997E-2</v>
      </c>
      <c r="P37" s="8">
        <f>KickstarterTable[[#This Row],[pledged]]/KickstarterTable[[#This Row],[backers_count]]</f>
        <v>267.80851063829789</v>
      </c>
      <c r="Q37" t="str">
        <f t="shared" si="0"/>
        <v>games</v>
      </c>
      <c r="R37" t="str">
        <f t="shared" si="1"/>
        <v>video games</v>
      </c>
      <c r="S37" s="13">
        <f t="shared" si="2"/>
        <v>41486.203935185185</v>
      </c>
      <c r="T37" s="13">
        <f t="shared" si="3"/>
        <v>41514.120601851857</v>
      </c>
      <c r="U37">
        <f t="shared" si="4"/>
        <v>2013</v>
      </c>
      <c r="V37" s="15" t="str">
        <f t="shared" si="5"/>
        <v>Jul</v>
      </c>
    </row>
    <row r="38" spans="1:22" ht="32">
      <c r="A38">
        <v>1116</v>
      </c>
      <c r="B38" s="3" t="s">
        <v>1117</v>
      </c>
      <c r="C38" s="3" t="s">
        <v>5226</v>
      </c>
      <c r="D38">
        <v>500000</v>
      </c>
      <c r="E3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8281</v>
      </c>
      <c r="O38" s="6">
        <f>KickstarterTable[[#This Row],[pledged]]/KickstarterTable[[#This Row],[goal]]</f>
        <v>3.5704000000000004E-4</v>
      </c>
      <c r="P38" s="8">
        <f>KickstarterTable[[#This Row],[pledged]]/KickstarterTable[[#This Row],[backers_count]]</f>
        <v>17.852</v>
      </c>
      <c r="Q38" t="str">
        <f t="shared" si="0"/>
        <v>games</v>
      </c>
      <c r="R38" t="str">
        <f t="shared" si="1"/>
        <v>video games</v>
      </c>
      <c r="S38" s="13">
        <f t="shared" si="2"/>
        <v>41009.513981481483</v>
      </c>
      <c r="T38" s="13">
        <f t="shared" si="3"/>
        <v>41067.430648148147</v>
      </c>
      <c r="U38">
        <f t="shared" si="4"/>
        <v>2012</v>
      </c>
      <c r="V38" s="15" t="str">
        <f t="shared" si="5"/>
        <v>Apr</v>
      </c>
    </row>
    <row r="39" spans="1:22" ht="48">
      <c r="A39">
        <v>1230</v>
      </c>
      <c r="B39" s="3" t="s">
        <v>1231</v>
      </c>
      <c r="C39" s="3" t="s">
        <v>5340</v>
      </c>
      <c r="D39">
        <v>500000</v>
      </c>
      <c r="E39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8285</v>
      </c>
      <c r="O39" s="6">
        <f>KickstarterTable[[#This Row],[pledged]]/KickstarterTable[[#This Row],[goal]]</f>
        <v>0</v>
      </c>
      <c r="P39" s="8" t="e">
        <f>KickstarterTable[[#This Row],[pledged]]/KickstarterTable[[#This Row],[backers_count]]</f>
        <v>#DIV/0!</v>
      </c>
      <c r="Q39" t="str">
        <f t="shared" si="0"/>
        <v>music</v>
      </c>
      <c r="R39" t="str">
        <f t="shared" si="1"/>
        <v>world music</v>
      </c>
      <c r="S39" s="13">
        <f t="shared" si="2"/>
        <v>40568.639236111107</v>
      </c>
      <c r="T39" s="13">
        <f t="shared" si="3"/>
        <v>40596.555902777778</v>
      </c>
      <c r="U39">
        <f t="shared" si="4"/>
        <v>2011</v>
      </c>
      <c r="V39" s="15" t="str">
        <f t="shared" si="5"/>
        <v>Jan</v>
      </c>
    </row>
    <row r="40" spans="1:22" ht="32">
      <c r="A40">
        <v>1447</v>
      </c>
      <c r="B40" s="3" t="s">
        <v>1448</v>
      </c>
      <c r="C40" s="3" t="s">
        <v>5557</v>
      </c>
      <c r="D40">
        <v>500000</v>
      </c>
      <c r="E40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8286</v>
      </c>
      <c r="O40" s="6">
        <f>KickstarterTable[[#This Row],[pledged]]/KickstarterTable[[#This Row],[goal]]</f>
        <v>1.4999999999999999E-4</v>
      </c>
      <c r="P40" s="8">
        <f>KickstarterTable[[#This Row],[pledged]]/KickstarterTable[[#This Row],[backers_count]]</f>
        <v>25</v>
      </c>
      <c r="Q40" t="str">
        <f t="shared" si="0"/>
        <v>publishing</v>
      </c>
      <c r="R40" t="str">
        <f t="shared" si="1"/>
        <v>translations</v>
      </c>
      <c r="S40" s="13">
        <f t="shared" si="2"/>
        <v>42529.39738425926</v>
      </c>
      <c r="T40" s="13">
        <f t="shared" si="3"/>
        <v>42557.314050925932</v>
      </c>
      <c r="U40">
        <f t="shared" si="4"/>
        <v>2016</v>
      </c>
      <c r="V40" s="15" t="str">
        <f t="shared" si="5"/>
        <v>Jun</v>
      </c>
    </row>
    <row r="41" spans="1:22" ht="48">
      <c r="A41">
        <v>2140</v>
      </c>
      <c r="B41" s="3" t="s">
        <v>2141</v>
      </c>
      <c r="C41" s="3" t="s">
        <v>6250</v>
      </c>
      <c r="D41">
        <v>500000</v>
      </c>
      <c r="E41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8281</v>
      </c>
      <c r="O41" s="6">
        <f>KickstarterTable[[#This Row],[pledged]]/KickstarterTable[[#This Row],[goal]]</f>
        <v>1.1199999999999999E-3</v>
      </c>
      <c r="P41" s="8">
        <f>KickstarterTable[[#This Row],[pledged]]/KickstarterTable[[#This Row],[backers_count]]</f>
        <v>50.909090909090907</v>
      </c>
      <c r="Q41" t="str">
        <f t="shared" si="0"/>
        <v>games</v>
      </c>
      <c r="R41" t="str">
        <f t="shared" si="1"/>
        <v>video games</v>
      </c>
      <c r="S41" s="13">
        <f t="shared" si="2"/>
        <v>41255.500277777777</v>
      </c>
      <c r="T41" s="13">
        <f t="shared" si="3"/>
        <v>41283.416944444449</v>
      </c>
      <c r="U41">
        <f t="shared" si="4"/>
        <v>2013</v>
      </c>
      <c r="V41" s="15" t="str">
        <f t="shared" si="5"/>
        <v>Dec</v>
      </c>
    </row>
    <row r="42" spans="1:22" ht="64">
      <c r="A42">
        <v>2642</v>
      </c>
      <c r="B42" s="3" t="s">
        <v>2642</v>
      </c>
      <c r="C42" s="3" t="s">
        <v>6752</v>
      </c>
      <c r="D42">
        <v>500000</v>
      </c>
      <c r="E42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8300</v>
      </c>
      <c r="O42" s="6">
        <f>KickstarterTable[[#This Row],[pledged]]/KickstarterTable[[#This Row],[goal]]</f>
        <v>0</v>
      </c>
      <c r="P42" s="8" t="e">
        <f>KickstarterTable[[#This Row],[pledged]]/KickstarterTable[[#This Row],[backers_count]]</f>
        <v>#DIV/0!</v>
      </c>
      <c r="Q42" t="str">
        <f t="shared" si="0"/>
        <v>technology</v>
      </c>
      <c r="R42" t="str">
        <f t="shared" si="1"/>
        <v>space exploration</v>
      </c>
      <c r="S42" s="13">
        <f t="shared" si="2"/>
        <v>42535.91328703703</v>
      </c>
      <c r="T42" s="13">
        <f t="shared" si="3"/>
        <v>42563.872916666667</v>
      </c>
      <c r="U42">
        <f t="shared" si="4"/>
        <v>2016</v>
      </c>
      <c r="V42" s="15" t="str">
        <f t="shared" si="5"/>
        <v>Jun</v>
      </c>
    </row>
    <row r="43" spans="1:22" ht="48">
      <c r="A43">
        <v>2646</v>
      </c>
      <c r="B43" s="3" t="s">
        <v>2646</v>
      </c>
      <c r="C43" s="3" t="s">
        <v>6756</v>
      </c>
      <c r="D43">
        <v>500000</v>
      </c>
      <c r="E43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8300</v>
      </c>
      <c r="O43" s="6">
        <f>KickstarterTable[[#This Row],[pledged]]/KickstarterTable[[#This Row],[goal]]</f>
        <v>8.4172839999999999E-2</v>
      </c>
      <c r="P43" s="8">
        <f>KickstarterTable[[#This Row],[pledged]]/KickstarterTable[[#This Row],[backers_count]]</f>
        <v>78.666205607476627</v>
      </c>
      <c r="Q43" t="str">
        <f t="shared" si="0"/>
        <v>technology</v>
      </c>
      <c r="R43" t="str">
        <f t="shared" si="1"/>
        <v>space exploration</v>
      </c>
      <c r="S43" s="13">
        <f t="shared" si="2"/>
        <v>42225.97996527778</v>
      </c>
      <c r="T43" s="13">
        <f t="shared" si="3"/>
        <v>42253.896631944452</v>
      </c>
      <c r="U43">
        <f t="shared" si="4"/>
        <v>2015</v>
      </c>
      <c r="V43" s="15" t="str">
        <f t="shared" si="5"/>
        <v>Aug</v>
      </c>
    </row>
    <row r="44" spans="1:22" ht="48">
      <c r="A44">
        <v>2948</v>
      </c>
      <c r="B44" s="3" t="s">
        <v>2948</v>
      </c>
      <c r="C44" s="3" t="s">
        <v>7058</v>
      </c>
      <c r="D44">
        <v>500000</v>
      </c>
      <c r="E44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8302</v>
      </c>
      <c r="O44" s="6">
        <f>KickstarterTable[[#This Row],[pledged]]/KickstarterTable[[#This Row],[goal]]</f>
        <v>4.8000000000000001E-5</v>
      </c>
      <c r="P44" s="8">
        <f>KickstarterTable[[#This Row],[pledged]]/KickstarterTable[[#This Row],[backers_count]]</f>
        <v>2.6666666666666665</v>
      </c>
      <c r="Q44" t="str">
        <f t="shared" si="0"/>
        <v>theater</v>
      </c>
      <c r="R44" t="str">
        <f t="shared" si="1"/>
        <v>spaces</v>
      </c>
      <c r="S44" s="13">
        <f t="shared" si="2"/>
        <v>42097.315891203696</v>
      </c>
      <c r="T44" s="13">
        <f t="shared" si="3"/>
        <v>42155.232557870368</v>
      </c>
      <c r="U44">
        <f t="shared" si="4"/>
        <v>2015</v>
      </c>
      <c r="V44" s="15" t="str">
        <f t="shared" si="5"/>
        <v>Apr</v>
      </c>
    </row>
    <row r="45" spans="1:22" ht="32">
      <c r="A45">
        <v>3118</v>
      </c>
      <c r="B45" s="3" t="s">
        <v>3118</v>
      </c>
      <c r="C45" s="3" t="s">
        <v>7228</v>
      </c>
      <c r="D45">
        <v>500000</v>
      </c>
      <c r="E45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8302</v>
      </c>
      <c r="O45" s="6">
        <f>KickstarterTable[[#This Row],[pledged]]/KickstarterTable[[#This Row],[goal]]</f>
        <v>3.0999999999999999E-3</v>
      </c>
      <c r="P45" s="8">
        <f>KickstarterTable[[#This Row],[pledged]]/KickstarterTable[[#This Row],[backers_count]]</f>
        <v>775</v>
      </c>
      <c r="Q45" t="str">
        <f t="shared" si="0"/>
        <v>theater</v>
      </c>
      <c r="R45" t="str">
        <f t="shared" si="1"/>
        <v>spaces</v>
      </c>
      <c r="S45" s="13">
        <f t="shared" si="2"/>
        <v>42534.316238425927</v>
      </c>
      <c r="T45" s="13">
        <f t="shared" si="3"/>
        <v>42551.232905092598</v>
      </c>
      <c r="U45">
        <f t="shared" si="4"/>
        <v>2016</v>
      </c>
      <c r="V45" s="15" t="str">
        <f t="shared" si="5"/>
        <v>Jun</v>
      </c>
    </row>
    <row r="46" spans="1:22" ht="48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8271</v>
      </c>
      <c r="O46" s="6">
        <f>KickstarterTable[[#This Row],[pledged]]/KickstarterTable[[#This Row],[goal]]</f>
        <v>0</v>
      </c>
      <c r="P46" s="8" t="e">
        <f>KickstarterTable[[#This Row],[pledged]]/KickstarterTable[[#This Row],[backers_count]]</f>
        <v>#DIV/0!</v>
      </c>
      <c r="Q46" t="str">
        <f t="shared" si="0"/>
        <v>technology</v>
      </c>
      <c r="R46" t="str">
        <f t="shared" si="1"/>
        <v>web</v>
      </c>
      <c r="S46" s="13">
        <f t="shared" si="2"/>
        <v>42198.442453703705</v>
      </c>
      <c r="T46" s="13">
        <f t="shared" si="3"/>
        <v>42225.359120370376</v>
      </c>
      <c r="U46">
        <f t="shared" si="4"/>
        <v>2015</v>
      </c>
      <c r="V46" s="15" t="str">
        <f t="shared" si="5"/>
        <v>Jul</v>
      </c>
    </row>
    <row r="47" spans="1:22" ht="48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8272</v>
      </c>
      <c r="O47" s="6">
        <f>KickstarterTable[[#This Row],[pledged]]/KickstarterTable[[#This Row],[goal]]</f>
        <v>1.3028138528138528E-2</v>
      </c>
      <c r="P47" s="8">
        <f>KickstarterTable[[#This Row],[pledged]]/KickstarterTable[[#This Row],[backers_count]]</f>
        <v>859.85714285714289</v>
      </c>
      <c r="Q47" t="str">
        <f t="shared" si="0"/>
        <v>technology</v>
      </c>
      <c r="R47" t="str">
        <f t="shared" si="1"/>
        <v>wearables</v>
      </c>
      <c r="S47" s="13">
        <f t="shared" si="2"/>
        <v>42697.415937499994</v>
      </c>
      <c r="T47" s="13">
        <f t="shared" si="3"/>
        <v>42725.332604166666</v>
      </c>
      <c r="U47">
        <f t="shared" si="4"/>
        <v>2016</v>
      </c>
      <c r="V47" s="15" t="str">
        <f t="shared" si="5"/>
        <v>Nov</v>
      </c>
    </row>
    <row r="48" spans="1:22" ht="48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8271</v>
      </c>
      <c r="O48" s="6">
        <f>KickstarterTable[[#This Row],[pledged]]/KickstarterTable[[#This Row],[goal]]</f>
        <v>2.0000000000000001E-4</v>
      </c>
      <c r="P48" s="8">
        <f>KickstarterTable[[#This Row],[pledged]]/KickstarterTable[[#This Row],[backers_count]]</f>
        <v>90</v>
      </c>
      <c r="Q48" t="str">
        <f t="shared" si="0"/>
        <v>technology</v>
      </c>
      <c r="R48" t="str">
        <f t="shared" si="1"/>
        <v>web</v>
      </c>
      <c r="S48" s="13">
        <f t="shared" si="2"/>
        <v>42383.973506944443</v>
      </c>
      <c r="T48" s="13">
        <f t="shared" si="3"/>
        <v>42441.541666666664</v>
      </c>
      <c r="U48">
        <f t="shared" si="4"/>
        <v>2016</v>
      </c>
      <c r="V48" s="15" t="str">
        <f t="shared" si="5"/>
        <v>Jan</v>
      </c>
    </row>
    <row r="49" spans="1:22" ht="48">
      <c r="A49">
        <v>1971</v>
      </c>
      <c r="B49" s="3" t="s">
        <v>1972</v>
      </c>
      <c r="C49" s="3" t="s">
        <v>6081</v>
      </c>
      <c r="D49">
        <v>400000</v>
      </c>
      <c r="E49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8294</v>
      </c>
      <c r="O49" s="6">
        <f>KickstarterTable[[#This Row],[pledged]]/KickstarterTable[[#This Row],[goal]]</f>
        <v>2.6302771750000002</v>
      </c>
      <c r="P49" s="8">
        <f>KickstarterTable[[#This Row],[pledged]]/KickstarterTable[[#This Row],[backers_count]]</f>
        <v>272.35590732591254</v>
      </c>
      <c r="Q49" t="str">
        <f t="shared" si="0"/>
        <v>technology</v>
      </c>
      <c r="R49" t="str">
        <f t="shared" si="1"/>
        <v>hardware</v>
      </c>
      <c r="S49" s="13">
        <f t="shared" si="2"/>
        <v>41561.16737268518</v>
      </c>
      <c r="T49" s="13">
        <f t="shared" si="3"/>
        <v>41590.75</v>
      </c>
      <c r="U49">
        <f t="shared" si="4"/>
        <v>2013</v>
      </c>
      <c r="V49" s="15" t="str">
        <f t="shared" si="5"/>
        <v>Oct</v>
      </c>
    </row>
    <row r="50" spans="1:22" ht="48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8302</v>
      </c>
      <c r="O50" s="6">
        <f>KickstarterTable[[#This Row],[pledged]]/KickstarterTable[[#This Row],[goal]]</f>
        <v>1.5125E-3</v>
      </c>
      <c r="P50" s="8">
        <f>KickstarterTable[[#This Row],[pledged]]/KickstarterTable[[#This Row],[backers_count]]</f>
        <v>201.66666666666666</v>
      </c>
      <c r="Q50" t="str">
        <f t="shared" si="0"/>
        <v>theater</v>
      </c>
      <c r="R50" t="str">
        <f t="shared" si="1"/>
        <v>spaces</v>
      </c>
      <c r="S50" s="13">
        <f t="shared" si="2"/>
        <v>42255.458576388883</v>
      </c>
      <c r="T50" s="13">
        <f t="shared" si="3"/>
        <v>42283.375243055554</v>
      </c>
      <c r="U50">
        <f t="shared" si="4"/>
        <v>2015</v>
      </c>
      <c r="V50" s="15" t="str">
        <f t="shared" si="5"/>
        <v>Sep</v>
      </c>
    </row>
    <row r="51" spans="1:22" ht="32">
      <c r="A51">
        <v>1917</v>
      </c>
      <c r="B51" s="3" t="s">
        <v>1918</v>
      </c>
      <c r="C51" s="3" t="s">
        <v>6027</v>
      </c>
      <c r="D51">
        <v>390000</v>
      </c>
      <c r="E51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8293</v>
      </c>
      <c r="O51" s="6">
        <f>KickstarterTable[[#This Row],[pledged]]/KickstarterTable[[#This Row],[goal]]</f>
        <v>0.52570512820512816</v>
      </c>
      <c r="P51" s="8">
        <f>KickstarterTable[[#This Row],[pledged]]/KickstarterTable[[#This Row],[backers_count]]</f>
        <v>2928.9285714285716</v>
      </c>
      <c r="Q51" t="str">
        <f t="shared" si="0"/>
        <v>technology</v>
      </c>
      <c r="R51" t="str">
        <f t="shared" si="1"/>
        <v>gadgets</v>
      </c>
      <c r="S51" s="13">
        <f t="shared" si="2"/>
        <v>42745.93672453703</v>
      </c>
      <c r="T51" s="13">
        <f t="shared" si="3"/>
        <v>42773.853391203702</v>
      </c>
      <c r="U51">
        <f t="shared" si="4"/>
        <v>2017</v>
      </c>
      <c r="V51" s="15" t="str">
        <f t="shared" si="5"/>
        <v>Jan</v>
      </c>
    </row>
    <row r="52" spans="1:22" ht="16">
      <c r="A52">
        <v>2147</v>
      </c>
      <c r="B52" s="3" t="s">
        <v>2148</v>
      </c>
      <c r="C52" s="3" t="s">
        <v>6257</v>
      </c>
      <c r="D52">
        <v>390000</v>
      </c>
      <c r="E52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8281</v>
      </c>
      <c r="O52" s="6">
        <f>KickstarterTable[[#This Row],[pledged]]/KickstarterTable[[#This Row],[goal]]</f>
        <v>6.9641025641025639E-3</v>
      </c>
      <c r="P52" s="8">
        <f>KickstarterTable[[#This Row],[pledged]]/KickstarterTable[[#This Row],[backers_count]]</f>
        <v>49.381818181818183</v>
      </c>
      <c r="Q52" t="str">
        <f t="shared" si="0"/>
        <v>games</v>
      </c>
      <c r="R52" t="str">
        <f t="shared" si="1"/>
        <v>video games</v>
      </c>
      <c r="S52" s="13">
        <f t="shared" si="2"/>
        <v>41926.962361111109</v>
      </c>
      <c r="T52" s="13">
        <f t="shared" si="3"/>
        <v>41956.920694444452</v>
      </c>
      <c r="U52">
        <f t="shared" si="4"/>
        <v>2014</v>
      </c>
      <c r="V52" s="15" t="str">
        <f t="shared" si="5"/>
        <v>Oct</v>
      </c>
    </row>
    <row r="53" spans="1:22" ht="32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8266</v>
      </c>
      <c r="O53" s="6">
        <f>KickstarterTable[[#This Row],[pledged]]/KickstarterTable[[#This Row],[goal]]</f>
        <v>7.8947368421052633E-5</v>
      </c>
      <c r="P53" s="8">
        <f>KickstarterTable[[#This Row],[pledged]]/KickstarterTable[[#This Row],[backers_count]]</f>
        <v>15</v>
      </c>
      <c r="Q53" t="str">
        <f t="shared" si="0"/>
        <v>film &amp; video</v>
      </c>
      <c r="R53" t="str">
        <f t="shared" si="1"/>
        <v>science fiction</v>
      </c>
      <c r="S53" s="13">
        <f t="shared" si="2"/>
        <v>41874.744212962956</v>
      </c>
      <c r="T53" s="13">
        <f t="shared" si="3"/>
        <v>41902.660879629635</v>
      </c>
      <c r="U53">
        <f t="shared" si="4"/>
        <v>2014</v>
      </c>
      <c r="V53" s="15" t="str">
        <f t="shared" si="5"/>
        <v>Aug</v>
      </c>
    </row>
    <row r="54" spans="1:22" ht="48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8304</v>
      </c>
      <c r="O54" s="6">
        <f>KickstarterTable[[#This Row],[pledged]]/KickstarterTable[[#This Row],[goal]]</f>
        <v>0</v>
      </c>
      <c r="P54" s="8" t="e">
        <f>KickstarterTable[[#This Row],[pledged]]/KickstarterTable[[#This Row],[backers_count]]</f>
        <v>#DIV/0!</v>
      </c>
      <c r="Q54" t="str">
        <f t="shared" si="0"/>
        <v>theater</v>
      </c>
      <c r="R54" t="str">
        <f t="shared" si="1"/>
        <v>musical</v>
      </c>
      <c r="S54" s="13">
        <f t="shared" si="2"/>
        <v>42469.617951388886</v>
      </c>
      <c r="T54" s="13">
        <f t="shared" si="3"/>
        <v>42497.534618055557</v>
      </c>
      <c r="U54">
        <f t="shared" si="4"/>
        <v>2016</v>
      </c>
      <c r="V54" s="15" t="str">
        <f t="shared" si="5"/>
        <v>Apr</v>
      </c>
    </row>
    <row r="55" spans="1:22" ht="48">
      <c r="A55">
        <v>2153</v>
      </c>
      <c r="B55" s="3" t="s">
        <v>2154</v>
      </c>
      <c r="C55" s="3" t="s">
        <v>6263</v>
      </c>
      <c r="D55">
        <v>372625</v>
      </c>
      <c r="E55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8281</v>
      </c>
      <c r="O55" s="6">
        <f>KickstarterTable[[#This Row],[pledged]]/KickstarterTable[[#This Row],[goal]]</f>
        <v>9.1244548809124457E-5</v>
      </c>
      <c r="P55" s="8">
        <f>KickstarterTable[[#This Row],[pledged]]/KickstarterTable[[#This Row],[backers_count]]</f>
        <v>8.5</v>
      </c>
      <c r="Q55" t="str">
        <f t="shared" si="0"/>
        <v>games</v>
      </c>
      <c r="R55" t="str">
        <f t="shared" si="1"/>
        <v>video games</v>
      </c>
      <c r="S55" s="13">
        <f t="shared" si="2"/>
        <v>41974.577754629623</v>
      </c>
      <c r="T55" s="13">
        <f t="shared" si="3"/>
        <v>42011.915972222225</v>
      </c>
      <c r="U55">
        <f t="shared" si="4"/>
        <v>2015</v>
      </c>
      <c r="V55" s="15" t="str">
        <f t="shared" si="5"/>
        <v>Dec</v>
      </c>
    </row>
    <row r="56" spans="1:22" ht="48">
      <c r="A56">
        <v>233</v>
      </c>
      <c r="B56" s="3" t="s">
        <v>235</v>
      </c>
      <c r="C56" s="3" t="s">
        <v>4343</v>
      </c>
      <c r="D56">
        <v>350000</v>
      </c>
      <c r="E5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8267</v>
      </c>
      <c r="O56" s="6">
        <f>KickstarterTable[[#This Row],[pledged]]/KickstarterTable[[#This Row],[goal]]</f>
        <v>0</v>
      </c>
      <c r="P56" s="8" t="e">
        <f>KickstarterTable[[#This Row],[pledged]]/KickstarterTable[[#This Row],[backers_count]]</f>
        <v>#DIV/0!</v>
      </c>
      <c r="Q56" t="str">
        <f t="shared" si="0"/>
        <v>film &amp; video</v>
      </c>
      <c r="R56" t="str">
        <f t="shared" si="1"/>
        <v>drama</v>
      </c>
      <c r="S56" s="13">
        <f t="shared" si="2"/>
        <v>42612.578379629624</v>
      </c>
      <c r="T56" s="13">
        <f t="shared" si="3"/>
        <v>42640.495046296295</v>
      </c>
      <c r="U56">
        <f t="shared" si="4"/>
        <v>2016</v>
      </c>
      <c r="V56" s="15" t="str">
        <f t="shared" si="5"/>
        <v>Aug</v>
      </c>
    </row>
    <row r="57" spans="1:22" ht="48">
      <c r="A57">
        <v>3066</v>
      </c>
      <c r="B57" s="3" t="s">
        <v>3066</v>
      </c>
      <c r="C57" s="3" t="s">
        <v>7176</v>
      </c>
      <c r="D57">
        <v>350000</v>
      </c>
      <c r="E5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8302</v>
      </c>
      <c r="O57" s="6">
        <f>KickstarterTable[[#This Row],[pledged]]/KickstarterTable[[#This Row],[goal]]</f>
        <v>0.11985714285714286</v>
      </c>
      <c r="P57" s="8">
        <f>KickstarterTable[[#This Row],[pledged]]/KickstarterTable[[#This Row],[backers_count]]</f>
        <v>2796.6666666666665</v>
      </c>
      <c r="Q57" t="str">
        <f t="shared" si="0"/>
        <v>theater</v>
      </c>
      <c r="R57" t="str">
        <f t="shared" si="1"/>
        <v>spaces</v>
      </c>
      <c r="S57" s="13">
        <f t="shared" si="2"/>
        <v>42530.895104166666</v>
      </c>
      <c r="T57" s="13">
        <f t="shared" si="3"/>
        <v>42558.811770833338</v>
      </c>
      <c r="U57">
        <f t="shared" si="4"/>
        <v>2016</v>
      </c>
      <c r="V57" s="15" t="str">
        <f t="shared" si="5"/>
        <v>Jun</v>
      </c>
    </row>
    <row r="58" spans="1:22" ht="16">
      <c r="A58">
        <v>684</v>
      </c>
      <c r="B58" s="3" t="s">
        <v>685</v>
      </c>
      <c r="C58" s="3" t="s">
        <v>4794</v>
      </c>
      <c r="D58">
        <v>320000</v>
      </c>
      <c r="E5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8272</v>
      </c>
      <c r="O58" s="6">
        <f>KickstarterTable[[#This Row],[pledged]]/KickstarterTable[[#This Row],[goal]]</f>
        <v>7.4837500000000001E-2</v>
      </c>
      <c r="P58" s="8">
        <f>KickstarterTable[[#This Row],[pledged]]/KickstarterTable[[#This Row],[backers_count]]</f>
        <v>177.39259259259259</v>
      </c>
      <c r="Q58" t="str">
        <f t="shared" si="0"/>
        <v>technology</v>
      </c>
      <c r="R58" t="str">
        <f t="shared" si="1"/>
        <v>wearables</v>
      </c>
      <c r="S58" s="13">
        <f t="shared" si="2"/>
        <v>41809.13994212963</v>
      </c>
      <c r="T58" s="13">
        <f t="shared" si="3"/>
        <v>41842.708333333336</v>
      </c>
      <c r="U58">
        <f t="shared" si="4"/>
        <v>2014</v>
      </c>
      <c r="V58" s="15" t="str">
        <f t="shared" si="5"/>
        <v>Jun</v>
      </c>
    </row>
    <row r="59" spans="1:22" ht="48">
      <c r="A59">
        <v>204</v>
      </c>
      <c r="B59" s="3" t="s">
        <v>206</v>
      </c>
      <c r="C59" s="3" t="s">
        <v>4314</v>
      </c>
      <c r="D59">
        <v>300000</v>
      </c>
      <c r="E59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8267</v>
      </c>
      <c r="O59" s="6">
        <f>KickstarterTable[[#This Row],[pledged]]/KickstarterTable[[#This Row],[goal]]</f>
        <v>0.50721666666666665</v>
      </c>
      <c r="P59" s="8">
        <f>KickstarterTable[[#This Row],[pledged]]/KickstarterTable[[#This Row],[backers_count]]</f>
        <v>117.68368136117556</v>
      </c>
      <c r="Q59" t="str">
        <f t="shared" si="0"/>
        <v>film &amp; video</v>
      </c>
      <c r="R59" t="str">
        <f t="shared" si="1"/>
        <v>drama</v>
      </c>
      <c r="S59" s="13">
        <f t="shared" si="2"/>
        <v>42556.250034722216</v>
      </c>
      <c r="T59" s="13">
        <f t="shared" si="3"/>
        <v>42584.166701388887</v>
      </c>
      <c r="U59">
        <f t="shared" si="4"/>
        <v>2016</v>
      </c>
      <c r="V59" s="15" t="str">
        <f t="shared" si="5"/>
        <v>Jul</v>
      </c>
    </row>
    <row r="60" spans="1:22" ht="48">
      <c r="A60">
        <v>955</v>
      </c>
      <c r="B60" s="3" t="s">
        <v>956</v>
      </c>
      <c r="C60" s="3" t="s">
        <v>5065</v>
      </c>
      <c r="D60">
        <v>300000</v>
      </c>
      <c r="E60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8272</v>
      </c>
      <c r="O60" s="6">
        <f>KickstarterTable[[#This Row],[pledged]]/KickstarterTable[[#This Row],[goal]]</f>
        <v>5.6613333333333335E-2</v>
      </c>
      <c r="P60" s="8">
        <f>KickstarterTable[[#This Row],[pledged]]/KickstarterTable[[#This Row],[backers_count]]</f>
        <v>182.6236559139785</v>
      </c>
      <c r="Q60" t="str">
        <f t="shared" si="0"/>
        <v>technology</v>
      </c>
      <c r="R60" t="str">
        <f t="shared" si="1"/>
        <v>wearables</v>
      </c>
      <c r="S60" s="13">
        <f t="shared" si="2"/>
        <v>42585.961805555555</v>
      </c>
      <c r="T60" s="13">
        <f t="shared" si="3"/>
        <v>42623.878472222226</v>
      </c>
      <c r="U60">
        <f t="shared" si="4"/>
        <v>2016</v>
      </c>
      <c r="V60" s="15" t="str">
        <f t="shared" si="5"/>
        <v>Aug</v>
      </c>
    </row>
    <row r="61" spans="1:22" ht="48">
      <c r="A61">
        <v>1515</v>
      </c>
      <c r="B61" s="3" t="s">
        <v>1516</v>
      </c>
      <c r="C61" s="3" t="s">
        <v>5625</v>
      </c>
      <c r="D61">
        <v>300000</v>
      </c>
      <c r="E61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8284</v>
      </c>
      <c r="O61" s="6">
        <f>KickstarterTable[[#This Row],[pledged]]/KickstarterTable[[#This Row],[goal]]</f>
        <v>1.57189</v>
      </c>
      <c r="P61" s="8">
        <f>KickstarterTable[[#This Row],[pledged]]/KickstarterTable[[#This Row],[backers_count]]</f>
        <v>849.67027027027029</v>
      </c>
      <c r="Q61" t="str">
        <f t="shared" si="0"/>
        <v>photography</v>
      </c>
      <c r="R61" t="str">
        <f t="shared" si="1"/>
        <v>photobooks</v>
      </c>
      <c r="S61" s="13">
        <f t="shared" si="2"/>
        <v>42414.92010416666</v>
      </c>
      <c r="T61" s="13">
        <f t="shared" si="3"/>
        <v>42442.795104166667</v>
      </c>
      <c r="U61">
        <f t="shared" si="4"/>
        <v>2016</v>
      </c>
      <c r="V61" s="15" t="str">
        <f t="shared" si="5"/>
        <v>Feb</v>
      </c>
    </row>
    <row r="62" spans="1:22" ht="48">
      <c r="A62">
        <v>1696</v>
      </c>
      <c r="B62" s="3" t="s">
        <v>1697</v>
      </c>
      <c r="C62" s="3" t="s">
        <v>5806</v>
      </c>
      <c r="D62">
        <v>300000</v>
      </c>
      <c r="E62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8292</v>
      </c>
      <c r="O62" s="6">
        <f>KickstarterTable[[#This Row],[pledged]]/KickstarterTable[[#This Row],[goal]]</f>
        <v>0</v>
      </c>
      <c r="P62" s="8" t="e">
        <f>KickstarterTable[[#This Row],[pledged]]/KickstarterTable[[#This Row],[backers_count]]</f>
        <v>#DIV/0!</v>
      </c>
      <c r="Q62" t="str">
        <f t="shared" si="0"/>
        <v>music</v>
      </c>
      <c r="R62" t="str">
        <f t="shared" si="1"/>
        <v>faith</v>
      </c>
      <c r="S62" s="13">
        <f t="shared" si="2"/>
        <v>42795.736238425925</v>
      </c>
      <c r="T62" s="13">
        <f t="shared" si="3"/>
        <v>42823.611238425925</v>
      </c>
      <c r="U62">
        <f t="shared" si="4"/>
        <v>2017</v>
      </c>
      <c r="V62" s="15" t="str">
        <f t="shared" si="5"/>
        <v>Mar</v>
      </c>
    </row>
    <row r="63" spans="1:22" ht="48">
      <c r="A63">
        <v>2158</v>
      </c>
      <c r="B63" s="3" t="s">
        <v>2159</v>
      </c>
      <c r="C63" s="3" t="s">
        <v>6268</v>
      </c>
      <c r="D63">
        <v>300000</v>
      </c>
      <c r="E63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8281</v>
      </c>
      <c r="O63" s="6">
        <f>KickstarterTable[[#This Row],[pledged]]/KickstarterTable[[#This Row],[goal]]</f>
        <v>6.5900366666666668E-2</v>
      </c>
      <c r="P63" s="8">
        <f>KickstarterTable[[#This Row],[pledged]]/KickstarterTable[[#This Row],[backers_count]]</f>
        <v>63.569485530546629</v>
      </c>
      <c r="Q63" t="str">
        <f t="shared" si="0"/>
        <v>games</v>
      </c>
      <c r="R63" t="str">
        <f t="shared" si="1"/>
        <v>video games</v>
      </c>
      <c r="S63" s="13">
        <f t="shared" si="2"/>
        <v>41264.520532407405</v>
      </c>
      <c r="T63" s="13">
        <f t="shared" si="3"/>
        <v>41307.437199074076</v>
      </c>
      <c r="U63">
        <f t="shared" si="4"/>
        <v>2013</v>
      </c>
      <c r="V63" s="15" t="str">
        <f t="shared" si="5"/>
        <v>Dec</v>
      </c>
    </row>
    <row r="64" spans="1:22" ht="48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8300</v>
      </c>
      <c r="O64" s="6">
        <f>KickstarterTable[[#This Row],[pledged]]/KickstarterTable[[#This Row],[goal]]</f>
        <v>1.8689285714285714E-2</v>
      </c>
      <c r="P64" s="8">
        <f>KickstarterTable[[#This Row],[pledged]]/KickstarterTable[[#This Row],[backers_count]]</f>
        <v>307.8235294117647</v>
      </c>
      <c r="Q64" t="str">
        <f t="shared" si="0"/>
        <v>technology</v>
      </c>
      <c r="R64" t="str">
        <f t="shared" si="1"/>
        <v>space exploration</v>
      </c>
      <c r="S64" s="13">
        <f t="shared" si="2"/>
        <v>42327.472326388888</v>
      </c>
      <c r="T64" s="13">
        <f t="shared" si="3"/>
        <v>42353.388993055552</v>
      </c>
      <c r="U64">
        <f t="shared" si="4"/>
        <v>2015</v>
      </c>
      <c r="V64" s="15" t="str">
        <f t="shared" si="5"/>
        <v>Nov</v>
      </c>
    </row>
    <row r="65" spans="1:22" ht="48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8294</v>
      </c>
      <c r="O65" s="6">
        <f>KickstarterTable[[#This Row],[pledged]]/KickstarterTable[[#This Row],[goal]]</f>
        <v>1.9116676082790633</v>
      </c>
      <c r="P65" s="8">
        <f>KickstarterTable[[#This Row],[pledged]]/KickstarterTable[[#This Row],[backers_count]]</f>
        <v>86.163845492085343</v>
      </c>
      <c r="Q65" t="str">
        <f t="shared" si="0"/>
        <v>technology</v>
      </c>
      <c r="R65" t="str">
        <f t="shared" si="1"/>
        <v>hardware</v>
      </c>
      <c r="S65" s="13">
        <f t="shared" si="2"/>
        <v>41389.0315162037</v>
      </c>
      <c r="T65" s="13">
        <f t="shared" si="3"/>
        <v>41423.083333333336</v>
      </c>
      <c r="U65">
        <f t="shared" si="4"/>
        <v>2013</v>
      </c>
      <c r="V65" s="15" t="str">
        <f t="shared" si="5"/>
        <v>Apr</v>
      </c>
    </row>
    <row r="66" spans="1:22" ht="48">
      <c r="A66">
        <v>151</v>
      </c>
      <c r="B66" s="3" t="s">
        <v>153</v>
      </c>
      <c r="C66" s="3" t="s">
        <v>4261</v>
      </c>
      <c r="D66">
        <v>250000</v>
      </c>
      <c r="E66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8266</v>
      </c>
      <c r="O66" s="6">
        <f>KickstarterTable[[#This Row],[pledged]]/KickstarterTable[[#This Row],[goal]]</f>
        <v>5.5999999999999995E-4</v>
      </c>
      <c r="P66" s="8">
        <f>KickstarterTable[[#This Row],[pledged]]/KickstarterTable[[#This Row],[backers_count]]</f>
        <v>28</v>
      </c>
      <c r="Q66" t="str">
        <f t="shared" ref="Q66:Q129" si="6">LEFT(N66, SEARCH("/",N66,1) -1)</f>
        <v>film &amp; video</v>
      </c>
      <c r="R66" t="str">
        <f t="shared" ref="R66:R129" si="7">MID(N66,FIND("/",N66)+1,LEN(N66))</f>
        <v>science fiction</v>
      </c>
      <c r="S66" s="13">
        <f t="shared" ref="S66:S129" si="8">(J66/86400)+25569+(-8/24)</f>
        <v>42113.217488425922</v>
      </c>
      <c r="T66" s="13">
        <f t="shared" ref="T66:T129" si="9">(((I66/60)/60)/24)+DATE(1970,1,1)+(-58/24)</f>
        <v>42171.134155092594</v>
      </c>
      <c r="U66">
        <f t="shared" ref="U66:U129" si="10">YEAR(T66)</f>
        <v>2015</v>
      </c>
      <c r="V66" s="15" t="str">
        <f t="shared" ref="V66:V129" si="11">TEXT(S66,"mmm")</f>
        <v>Apr</v>
      </c>
    </row>
    <row r="67" spans="1:22" ht="48">
      <c r="A67">
        <v>542</v>
      </c>
      <c r="B67" s="3" t="s">
        <v>543</v>
      </c>
      <c r="C67" s="3" t="s">
        <v>4652</v>
      </c>
      <c r="D67">
        <v>250000</v>
      </c>
      <c r="E6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8271</v>
      </c>
      <c r="O67" s="6">
        <f>KickstarterTable[[#This Row],[pledged]]/KickstarterTable[[#This Row],[goal]]</f>
        <v>3.9999999999999998E-6</v>
      </c>
      <c r="P67" s="8">
        <f>KickstarterTable[[#This Row],[pledged]]/KickstarterTable[[#This Row],[backers_count]]</f>
        <v>1</v>
      </c>
      <c r="Q67" t="str">
        <f t="shared" si="6"/>
        <v>technology</v>
      </c>
      <c r="R67" t="str">
        <f t="shared" si="7"/>
        <v>web</v>
      </c>
      <c r="S67" s="13">
        <f t="shared" si="8"/>
        <v>42433.404120370367</v>
      </c>
      <c r="T67" s="13">
        <f t="shared" si="9"/>
        <v>42491.279120370375</v>
      </c>
      <c r="U67">
        <f t="shared" si="10"/>
        <v>2016</v>
      </c>
      <c r="V67" s="15" t="str">
        <f t="shared" si="11"/>
        <v>Mar</v>
      </c>
    </row>
    <row r="68" spans="1:22" ht="48">
      <c r="A68">
        <v>1017</v>
      </c>
      <c r="B68" s="3" t="s">
        <v>1018</v>
      </c>
      <c r="C68" s="3" t="s">
        <v>5127</v>
      </c>
      <c r="D68">
        <v>250000</v>
      </c>
      <c r="E6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8272</v>
      </c>
      <c r="O68" s="6">
        <f>KickstarterTable[[#This Row],[pledged]]/KickstarterTable[[#This Row],[goal]]</f>
        <v>0.22878799999999999</v>
      </c>
      <c r="P68" s="8">
        <f>KickstarterTable[[#This Row],[pledged]]/KickstarterTable[[#This Row],[backers_count]]</f>
        <v>161.11830985915492</v>
      </c>
      <c r="Q68" t="str">
        <f t="shared" si="6"/>
        <v>technology</v>
      </c>
      <c r="R68" t="str">
        <f t="shared" si="7"/>
        <v>wearables</v>
      </c>
      <c r="S68" s="13">
        <f t="shared" si="8"/>
        <v>42289.341840277775</v>
      </c>
      <c r="T68" s="13">
        <f t="shared" si="9"/>
        <v>42327.300173611111</v>
      </c>
      <c r="U68">
        <f t="shared" si="10"/>
        <v>2015</v>
      </c>
      <c r="V68" s="15" t="str">
        <f t="shared" si="11"/>
        <v>Oct</v>
      </c>
    </row>
    <row r="69" spans="1:22" ht="48">
      <c r="A69">
        <v>1121</v>
      </c>
      <c r="B69" s="3" t="s">
        <v>1122</v>
      </c>
      <c r="C69" s="3" t="s">
        <v>5231</v>
      </c>
      <c r="D69">
        <v>250000</v>
      </c>
      <c r="E69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8281</v>
      </c>
      <c r="O69" s="6">
        <f>KickstarterTable[[#This Row],[pledged]]/KickstarterTable[[#This Row],[goal]]</f>
        <v>1.16E-4</v>
      </c>
      <c r="P69" s="8">
        <f>KickstarterTable[[#This Row],[pledged]]/KickstarterTable[[#This Row],[backers_count]]</f>
        <v>5.8</v>
      </c>
      <c r="Q69" t="str">
        <f t="shared" si="6"/>
        <v>games</v>
      </c>
      <c r="R69" t="str">
        <f t="shared" si="7"/>
        <v>video games</v>
      </c>
      <c r="S69" s="13">
        <f t="shared" si="8"/>
        <v>42412.60087962963</v>
      </c>
      <c r="T69" s="13">
        <f t="shared" si="9"/>
        <v>42440.47587962963</v>
      </c>
      <c r="U69">
        <f t="shared" si="10"/>
        <v>2016</v>
      </c>
      <c r="V69" s="15" t="str">
        <f t="shared" si="11"/>
        <v>Feb</v>
      </c>
    </row>
    <row r="70" spans="1:22" ht="48">
      <c r="A70">
        <v>1311</v>
      </c>
      <c r="B70" s="3" t="s">
        <v>1312</v>
      </c>
      <c r="C70" s="3" t="s">
        <v>5421</v>
      </c>
      <c r="D70">
        <v>250000</v>
      </c>
      <c r="E70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8272</v>
      </c>
      <c r="O70" s="6">
        <f>KickstarterTable[[#This Row],[pledged]]/KickstarterTable[[#This Row],[goal]]</f>
        <v>0.32028000000000001</v>
      </c>
      <c r="P70" s="8">
        <f>KickstarterTable[[#This Row],[pledged]]/KickstarterTable[[#This Row],[backers_count]]</f>
        <v>800.7</v>
      </c>
      <c r="Q70" t="str">
        <f t="shared" si="6"/>
        <v>technology</v>
      </c>
      <c r="R70" t="str">
        <f t="shared" si="7"/>
        <v>wearables</v>
      </c>
      <c r="S70" s="13">
        <f t="shared" si="8"/>
        <v>42669.468969907401</v>
      </c>
      <c r="T70" s="13">
        <f t="shared" si="9"/>
        <v>42702.427303240744</v>
      </c>
      <c r="U70">
        <f t="shared" si="10"/>
        <v>2016</v>
      </c>
      <c r="V70" s="15" t="str">
        <f t="shared" si="11"/>
        <v>Oct</v>
      </c>
    </row>
    <row r="71" spans="1:22" ht="48">
      <c r="A71">
        <v>1331</v>
      </c>
      <c r="B71" s="3" t="s">
        <v>1332</v>
      </c>
      <c r="C71" s="3" t="s">
        <v>5441</v>
      </c>
      <c r="D71">
        <v>250000</v>
      </c>
      <c r="E71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8272</v>
      </c>
      <c r="O71" s="6">
        <f>KickstarterTable[[#This Row],[pledged]]/KickstarterTable[[#This Row],[goal]]</f>
        <v>1.3668E-2</v>
      </c>
      <c r="P71" s="8">
        <f>KickstarterTable[[#This Row],[pledged]]/KickstarterTable[[#This Row],[backers_count]]</f>
        <v>100.5</v>
      </c>
      <c r="Q71" t="str">
        <f t="shared" si="6"/>
        <v>technology</v>
      </c>
      <c r="R71" t="str">
        <f t="shared" si="7"/>
        <v>wearables</v>
      </c>
      <c r="S71" s="13">
        <f t="shared" si="8"/>
        <v>42569.170763888884</v>
      </c>
      <c r="T71" s="13">
        <f t="shared" si="9"/>
        <v>42597.087430555555</v>
      </c>
      <c r="U71">
        <f t="shared" si="10"/>
        <v>2016</v>
      </c>
      <c r="V71" s="15" t="str">
        <f t="shared" si="11"/>
        <v>Jul</v>
      </c>
    </row>
    <row r="72" spans="1:22" ht="48">
      <c r="A72">
        <v>1861</v>
      </c>
      <c r="B72" s="3" t="s">
        <v>1862</v>
      </c>
      <c r="C72" s="3" t="s">
        <v>5971</v>
      </c>
      <c r="D72">
        <v>250000</v>
      </c>
      <c r="E72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8282</v>
      </c>
      <c r="O72" s="6">
        <f>KickstarterTable[[#This Row],[pledged]]/KickstarterTable[[#This Row],[goal]]</f>
        <v>0</v>
      </c>
      <c r="P72" s="8" t="e">
        <f>KickstarterTable[[#This Row],[pledged]]/KickstarterTable[[#This Row],[backers_count]]</f>
        <v>#DIV/0!</v>
      </c>
      <c r="Q72" t="str">
        <f t="shared" si="6"/>
        <v>games</v>
      </c>
      <c r="R72" t="str">
        <f t="shared" si="7"/>
        <v>mobile games</v>
      </c>
      <c r="S72" s="13">
        <f t="shared" si="8"/>
        <v>41999.966909722221</v>
      </c>
      <c r="T72" s="13">
        <f t="shared" si="9"/>
        <v>42027.883576388893</v>
      </c>
      <c r="U72">
        <f t="shared" si="10"/>
        <v>2015</v>
      </c>
      <c r="V72" s="15" t="str">
        <f t="shared" si="11"/>
        <v>Dec</v>
      </c>
    </row>
    <row r="73" spans="1:22" ht="48">
      <c r="A73">
        <v>1941</v>
      </c>
      <c r="B73" s="3" t="s">
        <v>1942</v>
      </c>
      <c r="C73" s="3" t="s">
        <v>6051</v>
      </c>
      <c r="D73">
        <v>250000</v>
      </c>
      <c r="E73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8294</v>
      </c>
      <c r="O73" s="6">
        <f>KickstarterTable[[#This Row],[pledged]]/KickstarterTable[[#This Row],[goal]]</f>
        <v>1.2611835600000001</v>
      </c>
      <c r="P73" s="8">
        <f>KickstarterTable[[#This Row],[pledged]]/KickstarterTable[[#This Row],[backers_count]]</f>
        <v>64.570118779438872</v>
      </c>
      <c r="Q73" t="str">
        <f t="shared" si="6"/>
        <v>technology</v>
      </c>
      <c r="R73" t="str">
        <f t="shared" si="7"/>
        <v>hardware</v>
      </c>
      <c r="S73" s="13">
        <f t="shared" si="8"/>
        <v>41743.95753472222</v>
      </c>
      <c r="T73" s="13">
        <f t="shared" si="9"/>
        <v>41771.874201388891</v>
      </c>
      <c r="U73">
        <f t="shared" si="10"/>
        <v>2014</v>
      </c>
      <c r="V73" s="15" t="str">
        <f t="shared" si="11"/>
        <v>Apr</v>
      </c>
    </row>
    <row r="74" spans="1:22" ht="48">
      <c r="A74">
        <v>2435</v>
      </c>
      <c r="B74" s="3" t="s">
        <v>2436</v>
      </c>
      <c r="C74" s="3" t="s">
        <v>6545</v>
      </c>
      <c r="D74">
        <v>250000</v>
      </c>
      <c r="E74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8283</v>
      </c>
      <c r="O74" s="6">
        <f>KickstarterTable[[#This Row],[pledged]]/KickstarterTable[[#This Row],[goal]]</f>
        <v>4.8960000000000002E-3</v>
      </c>
      <c r="P74" s="8">
        <f>KickstarterTable[[#This Row],[pledged]]/KickstarterTable[[#This Row],[backers_count]]</f>
        <v>306</v>
      </c>
      <c r="Q74" t="str">
        <f t="shared" si="6"/>
        <v>food</v>
      </c>
      <c r="R74" t="str">
        <f t="shared" si="7"/>
        <v>food trucks</v>
      </c>
      <c r="S74" s="13">
        <f t="shared" si="8"/>
        <v>42251.944282407407</v>
      </c>
      <c r="T74" s="13">
        <f t="shared" si="9"/>
        <v>42279.860949074071</v>
      </c>
      <c r="U74">
        <f t="shared" si="10"/>
        <v>2015</v>
      </c>
      <c r="V74" s="15" t="str">
        <f t="shared" si="11"/>
        <v>Sep</v>
      </c>
    </row>
    <row r="75" spans="1:22" ht="48">
      <c r="A75">
        <v>3068</v>
      </c>
      <c r="B75" s="3" t="s">
        <v>3068</v>
      </c>
      <c r="C75" s="3" t="s">
        <v>7178</v>
      </c>
      <c r="D75">
        <v>250000</v>
      </c>
      <c r="E75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8302</v>
      </c>
      <c r="O75" s="6">
        <f>KickstarterTable[[#This Row],[pledged]]/KickstarterTable[[#This Row],[goal]]</f>
        <v>6.9999999999999999E-4</v>
      </c>
      <c r="P75" s="8">
        <f>KickstarterTable[[#This Row],[pledged]]/KickstarterTable[[#This Row],[backers_count]]</f>
        <v>87.5</v>
      </c>
      <c r="Q75" t="str">
        <f t="shared" si="6"/>
        <v>theater</v>
      </c>
      <c r="R75" t="str">
        <f t="shared" si="7"/>
        <v>spaces</v>
      </c>
      <c r="S75" s="13">
        <f t="shared" si="8"/>
        <v>42263.358240740738</v>
      </c>
      <c r="T75" s="13">
        <f t="shared" si="9"/>
        <v>42291.274907407409</v>
      </c>
      <c r="U75">
        <f t="shared" si="10"/>
        <v>2015</v>
      </c>
      <c r="V75" s="15" t="str">
        <f t="shared" si="11"/>
        <v>Sep</v>
      </c>
    </row>
    <row r="76" spans="1:22" ht="48">
      <c r="A76">
        <v>559</v>
      </c>
      <c r="B76" s="3" t="s">
        <v>560</v>
      </c>
      <c r="C76" s="3" t="s">
        <v>4669</v>
      </c>
      <c r="D76">
        <v>240000</v>
      </c>
      <c r="E7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8271</v>
      </c>
      <c r="O76" s="6">
        <f>KickstarterTable[[#This Row],[pledged]]/KickstarterTable[[#This Row],[goal]]</f>
        <v>2.0833333333333335E-4</v>
      </c>
      <c r="P76" s="8">
        <f>KickstarterTable[[#This Row],[pledged]]/KickstarterTable[[#This Row],[backers_count]]</f>
        <v>50</v>
      </c>
      <c r="Q76" t="str">
        <f t="shared" si="6"/>
        <v>technology</v>
      </c>
      <c r="R76" t="str">
        <f t="shared" si="7"/>
        <v>web</v>
      </c>
      <c r="S76" s="13">
        <f t="shared" si="8"/>
        <v>42320.949768518512</v>
      </c>
      <c r="T76" s="13">
        <f t="shared" si="9"/>
        <v>42348.866435185184</v>
      </c>
      <c r="U76">
        <f t="shared" si="10"/>
        <v>2015</v>
      </c>
      <c r="V76" s="15" t="str">
        <f t="shared" si="11"/>
        <v>Nov</v>
      </c>
    </row>
    <row r="77" spans="1:22" ht="48">
      <c r="A77">
        <v>3090</v>
      </c>
      <c r="B77" s="3" t="s">
        <v>3090</v>
      </c>
      <c r="C77" s="3" t="s">
        <v>7200</v>
      </c>
      <c r="D77">
        <v>225000</v>
      </c>
      <c r="E7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8302</v>
      </c>
      <c r="O77" s="6">
        <f>KickstarterTable[[#This Row],[pledged]]/KickstarterTable[[#This Row],[goal]]</f>
        <v>5.080888888888889E-2</v>
      </c>
      <c r="P77" s="8">
        <f>KickstarterTable[[#This Row],[pledged]]/KickstarterTable[[#This Row],[backers_count]]</f>
        <v>1270.2222222222222</v>
      </c>
      <c r="Q77" t="str">
        <f t="shared" si="6"/>
        <v>theater</v>
      </c>
      <c r="R77" t="str">
        <f t="shared" si="7"/>
        <v>spaces</v>
      </c>
      <c r="S77" s="13">
        <f t="shared" si="8"/>
        <v>42065.485474537032</v>
      </c>
      <c r="T77" s="13">
        <f t="shared" si="9"/>
        <v>42123.360474537039</v>
      </c>
      <c r="U77">
        <f t="shared" si="10"/>
        <v>2015</v>
      </c>
      <c r="V77" s="15" t="str">
        <f t="shared" si="11"/>
        <v>Mar</v>
      </c>
    </row>
    <row r="78" spans="1:22" ht="32">
      <c r="A78">
        <v>476</v>
      </c>
      <c r="B78" s="3" t="s">
        <v>477</v>
      </c>
      <c r="C78" s="3" t="s">
        <v>4586</v>
      </c>
      <c r="D78">
        <v>220000</v>
      </c>
      <c r="E7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8269</v>
      </c>
      <c r="O78" s="6">
        <f>KickstarterTable[[#This Row],[pledged]]/KickstarterTable[[#This Row],[goal]]</f>
        <v>2.2302681818181819E-2</v>
      </c>
      <c r="P78" s="8">
        <f>KickstarterTable[[#This Row],[pledged]]/KickstarterTable[[#This Row],[backers_count]]</f>
        <v>39.569274193548388</v>
      </c>
      <c r="Q78" t="str">
        <f t="shared" si="6"/>
        <v>film &amp; video</v>
      </c>
      <c r="R78" t="str">
        <f t="shared" si="7"/>
        <v>animation</v>
      </c>
      <c r="S78" s="13">
        <f t="shared" si="8"/>
        <v>41757.64167824074</v>
      </c>
      <c r="T78" s="13">
        <f t="shared" si="9"/>
        <v>41790.749305555561</v>
      </c>
      <c r="U78">
        <f t="shared" si="10"/>
        <v>2014</v>
      </c>
      <c r="V78" s="15" t="str">
        <f t="shared" si="11"/>
        <v>Apr</v>
      </c>
    </row>
    <row r="79" spans="1:22" ht="32">
      <c r="A79">
        <v>3060</v>
      </c>
      <c r="B79" s="3" t="s">
        <v>3060</v>
      </c>
      <c r="C79" s="3" t="s">
        <v>7170</v>
      </c>
      <c r="D79">
        <v>220000</v>
      </c>
      <c r="E79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8302</v>
      </c>
      <c r="O79" s="6">
        <f>KickstarterTable[[#This Row],[pledged]]/KickstarterTable[[#This Row],[goal]]</f>
        <v>1.5227272727272728E-3</v>
      </c>
      <c r="P79" s="8">
        <f>KickstarterTable[[#This Row],[pledged]]/KickstarterTable[[#This Row],[backers_count]]</f>
        <v>55.833333333333336</v>
      </c>
      <c r="Q79" t="str">
        <f t="shared" si="6"/>
        <v>theater</v>
      </c>
      <c r="R79" t="str">
        <f t="shared" si="7"/>
        <v>spaces</v>
      </c>
      <c r="S79" s="13">
        <f t="shared" si="8"/>
        <v>42244.941365740735</v>
      </c>
      <c r="T79" s="13">
        <f t="shared" si="9"/>
        <v>42272.858032407406</v>
      </c>
      <c r="U79">
        <f t="shared" si="10"/>
        <v>2015</v>
      </c>
      <c r="V79" s="15" t="str">
        <f t="shared" si="11"/>
        <v>Aug</v>
      </c>
    </row>
    <row r="80" spans="1:22" ht="48">
      <c r="A80">
        <v>140</v>
      </c>
      <c r="B80" s="3" t="s">
        <v>142</v>
      </c>
      <c r="C80" s="3" t="s">
        <v>4250</v>
      </c>
      <c r="D80">
        <v>200000</v>
      </c>
      <c r="E80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8266</v>
      </c>
      <c r="O80" s="6">
        <f>KickstarterTable[[#This Row],[pledged]]/KickstarterTable[[#This Row],[goal]]</f>
        <v>0</v>
      </c>
      <c r="P80" s="8" t="e">
        <f>KickstarterTable[[#This Row],[pledged]]/KickstarterTable[[#This Row],[backers_count]]</f>
        <v>#DIV/0!</v>
      </c>
      <c r="Q80" t="str">
        <f t="shared" si="6"/>
        <v>film &amp; video</v>
      </c>
      <c r="R80" t="str">
        <f t="shared" si="7"/>
        <v>science fiction</v>
      </c>
      <c r="S80" s="13">
        <f t="shared" si="8"/>
        <v>42052.864953703705</v>
      </c>
      <c r="T80" s="13">
        <f t="shared" si="9"/>
        <v>42080.739953703705</v>
      </c>
      <c r="U80">
        <f t="shared" si="10"/>
        <v>2015</v>
      </c>
      <c r="V80" s="15" t="str">
        <f t="shared" si="11"/>
        <v>Feb</v>
      </c>
    </row>
    <row r="81" spans="1:22" ht="48">
      <c r="A81">
        <v>506</v>
      </c>
      <c r="B81" s="3" t="s">
        <v>507</v>
      </c>
      <c r="C81" s="3" t="s">
        <v>4616</v>
      </c>
      <c r="D81">
        <v>200000</v>
      </c>
      <c r="E81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8269</v>
      </c>
      <c r="O81" s="6">
        <f>KickstarterTable[[#This Row],[pledged]]/KickstarterTable[[#This Row],[goal]]</f>
        <v>1.25E-3</v>
      </c>
      <c r="P81" s="8">
        <f>KickstarterTable[[#This Row],[pledged]]/KickstarterTable[[#This Row],[backers_count]]</f>
        <v>250</v>
      </c>
      <c r="Q81" t="str">
        <f t="shared" si="6"/>
        <v>film &amp; video</v>
      </c>
      <c r="R81" t="str">
        <f t="shared" si="7"/>
        <v>animation</v>
      </c>
      <c r="S81" s="13">
        <f t="shared" si="8"/>
        <v>41466.218981481477</v>
      </c>
      <c r="T81" s="13">
        <f t="shared" si="9"/>
        <v>41494.135648148149</v>
      </c>
      <c r="U81">
        <f t="shared" si="10"/>
        <v>2013</v>
      </c>
      <c r="V81" s="15" t="str">
        <f t="shared" si="11"/>
        <v>Jul</v>
      </c>
    </row>
    <row r="82" spans="1:22" ht="48">
      <c r="A82">
        <v>629</v>
      </c>
      <c r="B82" s="3" t="s">
        <v>630</v>
      </c>
      <c r="C82" s="3" t="s">
        <v>4739</v>
      </c>
      <c r="D82">
        <v>200000</v>
      </c>
      <c r="E82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8271</v>
      </c>
      <c r="O82" s="6">
        <f>KickstarterTable[[#This Row],[pledged]]/KickstarterTable[[#This Row],[goal]]</f>
        <v>1.75E-3</v>
      </c>
      <c r="P82" s="8">
        <f>KickstarterTable[[#This Row],[pledged]]/KickstarterTable[[#This Row],[backers_count]]</f>
        <v>116.66666666666667</v>
      </c>
      <c r="Q82" t="str">
        <f t="shared" si="6"/>
        <v>technology</v>
      </c>
      <c r="R82" t="str">
        <f t="shared" si="7"/>
        <v>web</v>
      </c>
      <c r="S82" s="13">
        <f t="shared" si="8"/>
        <v>42474.304490740738</v>
      </c>
      <c r="T82" s="13">
        <f t="shared" si="9"/>
        <v>42502.22115740741</v>
      </c>
      <c r="U82">
        <f t="shared" si="10"/>
        <v>2016</v>
      </c>
      <c r="V82" s="15" t="str">
        <f t="shared" si="11"/>
        <v>Apr</v>
      </c>
    </row>
    <row r="83" spans="1:22" ht="16">
      <c r="A83">
        <v>638</v>
      </c>
      <c r="B83" s="3" t="s">
        <v>639</v>
      </c>
      <c r="C83" s="3" t="s">
        <v>4748</v>
      </c>
      <c r="D83">
        <v>200000</v>
      </c>
      <c r="E83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8271</v>
      </c>
      <c r="O83" s="6">
        <f>KickstarterTable[[#This Row],[pledged]]/KickstarterTable[[#This Row],[goal]]</f>
        <v>9.0000000000000006E-5</v>
      </c>
      <c r="P83" s="8">
        <f>KickstarterTable[[#This Row],[pledged]]/KickstarterTable[[#This Row],[backers_count]]</f>
        <v>3</v>
      </c>
      <c r="Q83" t="str">
        <f t="shared" si="6"/>
        <v>technology</v>
      </c>
      <c r="R83" t="str">
        <f t="shared" si="7"/>
        <v>web</v>
      </c>
      <c r="S83" s="13">
        <f t="shared" si="8"/>
        <v>42759.259976851848</v>
      </c>
      <c r="T83" s="13">
        <f t="shared" si="9"/>
        <v>42817.134976851856</v>
      </c>
      <c r="U83">
        <f t="shared" si="10"/>
        <v>2017</v>
      </c>
      <c r="V83" s="15" t="str">
        <f t="shared" si="11"/>
        <v>Jan</v>
      </c>
    </row>
    <row r="84" spans="1:22" ht="48">
      <c r="A84">
        <v>663</v>
      </c>
      <c r="B84" s="3" t="s">
        <v>664</v>
      </c>
      <c r="C84" s="3" t="s">
        <v>4773</v>
      </c>
      <c r="D84">
        <v>200000</v>
      </c>
      <c r="E84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8272</v>
      </c>
      <c r="O84" s="6">
        <f>KickstarterTable[[#This Row],[pledged]]/KickstarterTable[[#This Row],[goal]]</f>
        <v>3.5000000000000001E-3</v>
      </c>
      <c r="P84" s="8">
        <f>KickstarterTable[[#This Row],[pledged]]/KickstarterTable[[#This Row],[backers_count]]</f>
        <v>100</v>
      </c>
      <c r="Q84" t="str">
        <f t="shared" si="6"/>
        <v>technology</v>
      </c>
      <c r="R84" t="str">
        <f t="shared" si="7"/>
        <v>wearables</v>
      </c>
      <c r="S84" s="13">
        <f t="shared" si="8"/>
        <v>42173.509907407402</v>
      </c>
      <c r="T84" s="13">
        <f t="shared" si="9"/>
        <v>42201.426574074074</v>
      </c>
      <c r="U84">
        <f t="shared" si="10"/>
        <v>2015</v>
      </c>
      <c r="V84" s="15" t="str">
        <f t="shared" si="11"/>
        <v>Jun</v>
      </c>
    </row>
    <row r="85" spans="1:22" ht="48">
      <c r="A85">
        <v>666</v>
      </c>
      <c r="B85" s="3" t="s">
        <v>667</v>
      </c>
      <c r="C85" s="3" t="s">
        <v>4776</v>
      </c>
      <c r="D85">
        <v>200000</v>
      </c>
      <c r="E85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8272</v>
      </c>
      <c r="O85" s="6">
        <f>KickstarterTable[[#This Row],[pledged]]/KickstarterTable[[#This Row],[goal]]</f>
        <v>4.0000000000000003E-5</v>
      </c>
      <c r="P85" s="8">
        <f>KickstarterTable[[#This Row],[pledged]]/KickstarterTable[[#This Row],[backers_count]]</f>
        <v>2</v>
      </c>
      <c r="Q85" t="str">
        <f t="shared" si="6"/>
        <v>technology</v>
      </c>
      <c r="R85" t="str">
        <f t="shared" si="7"/>
        <v>wearables</v>
      </c>
      <c r="S85" s="13">
        <f t="shared" si="8"/>
        <v>41838.498819444438</v>
      </c>
      <c r="T85" s="13">
        <f t="shared" si="9"/>
        <v>41866.415486111116</v>
      </c>
      <c r="U85">
        <f t="shared" si="10"/>
        <v>2014</v>
      </c>
      <c r="V85" s="15" t="str">
        <f t="shared" si="11"/>
        <v>Jul</v>
      </c>
    </row>
    <row r="86" spans="1:22" ht="64">
      <c r="A86">
        <v>669</v>
      </c>
      <c r="B86" s="3" t="s">
        <v>670</v>
      </c>
      <c r="C86" s="3" t="s">
        <v>4779</v>
      </c>
      <c r="D86">
        <v>200000</v>
      </c>
      <c r="E86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8272</v>
      </c>
      <c r="O86" s="6">
        <f>KickstarterTable[[#This Row],[pledged]]/KickstarterTable[[#This Row],[goal]]</f>
        <v>0.21507499999999999</v>
      </c>
      <c r="P86" s="8">
        <f>KickstarterTable[[#This Row],[pledged]]/KickstarterTable[[#This Row],[backers_count]]</f>
        <v>1536.25</v>
      </c>
      <c r="Q86" t="str">
        <f t="shared" si="6"/>
        <v>technology</v>
      </c>
      <c r="R86" t="str">
        <f t="shared" si="7"/>
        <v>wearables</v>
      </c>
      <c r="S86" s="13">
        <f t="shared" si="8"/>
        <v>42527.292337962957</v>
      </c>
      <c r="T86" s="13">
        <f t="shared" si="9"/>
        <v>42555.209004629629</v>
      </c>
      <c r="U86">
        <f t="shared" si="10"/>
        <v>2016</v>
      </c>
      <c r="V86" s="15" t="str">
        <f t="shared" si="11"/>
        <v>Jun</v>
      </c>
    </row>
    <row r="87" spans="1:22" ht="48">
      <c r="A87">
        <v>689</v>
      </c>
      <c r="B87" s="3" t="s">
        <v>690</v>
      </c>
      <c r="C87" s="3" t="s">
        <v>4799</v>
      </c>
      <c r="D87">
        <v>200000</v>
      </c>
      <c r="E8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8272</v>
      </c>
      <c r="O87" s="6">
        <f>KickstarterTable[[#This Row],[pledged]]/KickstarterTable[[#This Row],[goal]]</f>
        <v>0.57648750000000004</v>
      </c>
      <c r="P87" s="8">
        <f>KickstarterTable[[#This Row],[pledged]]/KickstarterTable[[#This Row],[backers_count]]</f>
        <v>343.14732142857144</v>
      </c>
      <c r="Q87" t="str">
        <f t="shared" si="6"/>
        <v>technology</v>
      </c>
      <c r="R87" t="str">
        <f t="shared" si="7"/>
        <v>wearables</v>
      </c>
      <c r="S87" s="13">
        <f t="shared" si="8"/>
        <v>42675.334456018514</v>
      </c>
      <c r="T87" s="13">
        <f t="shared" si="9"/>
        <v>42709.790972222225</v>
      </c>
      <c r="U87">
        <f t="shared" si="10"/>
        <v>2016</v>
      </c>
      <c r="V87" s="15" t="str">
        <f t="shared" si="11"/>
        <v>Nov</v>
      </c>
    </row>
    <row r="88" spans="1:22" ht="64">
      <c r="A88">
        <v>994</v>
      </c>
      <c r="B88" s="3" t="s">
        <v>995</v>
      </c>
      <c r="C88" s="3" t="s">
        <v>5104</v>
      </c>
      <c r="D88">
        <v>200000</v>
      </c>
      <c r="E8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8272</v>
      </c>
      <c r="O88" s="6">
        <f>KickstarterTable[[#This Row],[pledged]]/KickstarterTable[[#This Row],[goal]]</f>
        <v>2.3345000000000001E-2</v>
      </c>
      <c r="P88" s="8">
        <f>KickstarterTable[[#This Row],[pledged]]/KickstarterTable[[#This Row],[backers_count]]</f>
        <v>424.45454545454544</v>
      </c>
      <c r="Q88" t="str">
        <f t="shared" si="6"/>
        <v>technology</v>
      </c>
      <c r="R88" t="str">
        <f t="shared" si="7"/>
        <v>wearables</v>
      </c>
      <c r="S88" s="13">
        <f t="shared" si="8"/>
        <v>41920.929745370369</v>
      </c>
      <c r="T88" s="13">
        <f t="shared" si="9"/>
        <v>41971.540972222225</v>
      </c>
      <c r="U88">
        <f t="shared" si="10"/>
        <v>2014</v>
      </c>
      <c r="V88" s="15" t="str">
        <f t="shared" si="11"/>
        <v>Oct</v>
      </c>
    </row>
    <row r="89" spans="1:22" ht="32">
      <c r="A89">
        <v>1005</v>
      </c>
      <c r="B89" s="3" t="s">
        <v>1006</v>
      </c>
      <c r="C89" s="3" t="s">
        <v>5115</v>
      </c>
      <c r="D89">
        <v>200000</v>
      </c>
      <c r="E89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8272</v>
      </c>
      <c r="O89" s="6">
        <f>KickstarterTable[[#This Row],[pledged]]/KickstarterTable[[#This Row],[goal]]</f>
        <v>0.75051000000000001</v>
      </c>
      <c r="P89" s="8">
        <f>KickstarterTable[[#This Row],[pledged]]/KickstarterTable[[#This Row],[backers_count]]</f>
        <v>932.31055900621118</v>
      </c>
      <c r="Q89" t="str">
        <f t="shared" si="6"/>
        <v>technology</v>
      </c>
      <c r="R89" t="str">
        <f t="shared" si="7"/>
        <v>wearables</v>
      </c>
      <c r="S89" s="13">
        <f t="shared" si="8"/>
        <v>42276.29146990741</v>
      </c>
      <c r="T89" s="13">
        <f t="shared" si="9"/>
        <v>42305.208136574074</v>
      </c>
      <c r="U89">
        <f t="shared" si="10"/>
        <v>2015</v>
      </c>
      <c r="V89" s="15" t="str">
        <f t="shared" si="11"/>
        <v>Sep</v>
      </c>
    </row>
    <row r="90" spans="1:22" ht="48">
      <c r="A90">
        <v>1317</v>
      </c>
      <c r="B90" s="3" t="s">
        <v>1318</v>
      </c>
      <c r="C90" s="3" t="s">
        <v>5427</v>
      </c>
      <c r="D90">
        <v>200000</v>
      </c>
      <c r="E90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8272</v>
      </c>
      <c r="O90" s="6">
        <f>KickstarterTable[[#This Row],[pledged]]/KickstarterTable[[#This Row],[goal]]</f>
        <v>5.7334999999999997E-2</v>
      </c>
      <c r="P90" s="8">
        <f>KickstarterTable[[#This Row],[pledged]]/KickstarterTable[[#This Row],[backers_count]]</f>
        <v>603.52631578947364</v>
      </c>
      <c r="Q90" t="str">
        <f t="shared" si="6"/>
        <v>technology</v>
      </c>
      <c r="R90" t="str">
        <f t="shared" si="7"/>
        <v>wearables</v>
      </c>
      <c r="S90" s="13">
        <f t="shared" si="8"/>
        <v>42519.902152777773</v>
      </c>
      <c r="T90" s="13">
        <f t="shared" si="9"/>
        <v>42570.166666666664</v>
      </c>
      <c r="U90">
        <f t="shared" si="10"/>
        <v>2016</v>
      </c>
      <c r="V90" s="15" t="str">
        <f t="shared" si="11"/>
        <v>May</v>
      </c>
    </row>
    <row r="91" spans="1:22" ht="48">
      <c r="A91">
        <v>1421</v>
      </c>
      <c r="B91" s="3" t="s">
        <v>1422</v>
      </c>
      <c r="C91" s="3" t="s">
        <v>5531</v>
      </c>
      <c r="D91">
        <v>200000</v>
      </c>
      <c r="E91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8286</v>
      </c>
      <c r="O91" s="6">
        <f>KickstarterTable[[#This Row],[pledged]]/KickstarterTable[[#This Row],[goal]]</f>
        <v>1E-3</v>
      </c>
      <c r="P91" s="8">
        <f>KickstarterTable[[#This Row],[pledged]]/KickstarterTable[[#This Row],[backers_count]]</f>
        <v>100</v>
      </c>
      <c r="Q91" t="str">
        <f t="shared" si="6"/>
        <v>publishing</v>
      </c>
      <c r="R91" t="str">
        <f t="shared" si="7"/>
        <v>translations</v>
      </c>
      <c r="S91" s="13">
        <f t="shared" si="8"/>
        <v>42013.582280092589</v>
      </c>
      <c r="T91" s="13">
        <f t="shared" si="9"/>
        <v>42041.49894675926</v>
      </c>
      <c r="U91">
        <f t="shared" si="10"/>
        <v>2015</v>
      </c>
      <c r="V91" s="15" t="str">
        <f t="shared" si="11"/>
        <v>Jan</v>
      </c>
    </row>
    <row r="92" spans="1:22" ht="48">
      <c r="A92">
        <v>1448</v>
      </c>
      <c r="B92" s="3" t="s">
        <v>1449</v>
      </c>
      <c r="C92" s="3" t="s">
        <v>5558</v>
      </c>
      <c r="D92">
        <v>200000</v>
      </c>
      <c r="E92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8286</v>
      </c>
      <c r="O92" s="6">
        <f>KickstarterTable[[#This Row],[pledged]]/KickstarterTable[[#This Row],[goal]]</f>
        <v>0</v>
      </c>
      <c r="P92" s="8" t="e">
        <f>KickstarterTable[[#This Row],[pledged]]/KickstarterTable[[#This Row],[backers_count]]</f>
        <v>#DIV/0!</v>
      </c>
      <c r="Q92" t="str">
        <f t="shared" si="6"/>
        <v>publishing</v>
      </c>
      <c r="R92" t="str">
        <f t="shared" si="7"/>
        <v>translations</v>
      </c>
      <c r="S92" s="13">
        <f t="shared" si="8"/>
        <v>42115.603217592587</v>
      </c>
      <c r="T92" s="13">
        <f t="shared" si="9"/>
        <v>42143.809027777781</v>
      </c>
      <c r="U92">
        <f t="shared" si="10"/>
        <v>2015</v>
      </c>
      <c r="V92" s="15" t="str">
        <f t="shared" si="11"/>
        <v>Apr</v>
      </c>
    </row>
    <row r="93" spans="1:22" ht="32">
      <c r="A93">
        <v>1979</v>
      </c>
      <c r="B93" s="3" t="s">
        <v>1980</v>
      </c>
      <c r="C93" s="3" t="s">
        <v>6089</v>
      </c>
      <c r="D93">
        <v>200000</v>
      </c>
      <c r="E93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8294</v>
      </c>
      <c r="O93" s="6">
        <f>KickstarterTable[[#This Row],[pledged]]/KickstarterTable[[#This Row],[goal]]</f>
        <v>1.14901155</v>
      </c>
      <c r="P93" s="8">
        <f>KickstarterTable[[#This Row],[pledged]]/KickstarterTable[[#This Row],[backers_count]]</f>
        <v>282.65966789667897</v>
      </c>
      <c r="Q93" t="str">
        <f t="shared" si="6"/>
        <v>technology</v>
      </c>
      <c r="R93" t="str">
        <f t="shared" si="7"/>
        <v>hardware</v>
      </c>
      <c r="S93" s="13">
        <f t="shared" si="8"/>
        <v>42290.12668981481</v>
      </c>
      <c r="T93" s="13">
        <f t="shared" si="9"/>
        <v>42324.790972222225</v>
      </c>
      <c r="U93">
        <f t="shared" si="10"/>
        <v>2015</v>
      </c>
      <c r="V93" s="15" t="str">
        <f t="shared" si="11"/>
        <v>Oct</v>
      </c>
    </row>
    <row r="94" spans="1:22" ht="48">
      <c r="A94">
        <v>2579</v>
      </c>
      <c r="B94" s="3" t="s">
        <v>2579</v>
      </c>
      <c r="C94" s="3" t="s">
        <v>6689</v>
      </c>
      <c r="D94">
        <v>200000</v>
      </c>
      <c r="E94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8283</v>
      </c>
      <c r="O94" s="6">
        <f>KickstarterTable[[#This Row],[pledged]]/KickstarterTable[[#This Row],[goal]]</f>
        <v>1.3849999999999999E-3</v>
      </c>
      <c r="P94" s="8">
        <f>KickstarterTable[[#This Row],[pledged]]/KickstarterTable[[#This Row],[backers_count]]</f>
        <v>23.083333333333332</v>
      </c>
      <c r="Q94" t="str">
        <f t="shared" si="6"/>
        <v>food</v>
      </c>
      <c r="R94" t="str">
        <f t="shared" si="7"/>
        <v>food trucks</v>
      </c>
      <c r="S94" s="13">
        <f t="shared" si="8"/>
        <v>41837.496562499997</v>
      </c>
      <c r="T94" s="13">
        <f t="shared" si="9"/>
        <v>41895.413229166668</v>
      </c>
      <c r="U94">
        <f t="shared" si="10"/>
        <v>2014</v>
      </c>
      <c r="V94" s="15" t="str">
        <f t="shared" si="11"/>
        <v>Jul</v>
      </c>
    </row>
    <row r="95" spans="1:22" ht="48">
      <c r="A95">
        <v>2942</v>
      </c>
      <c r="B95" s="3" t="s">
        <v>2942</v>
      </c>
      <c r="C95" s="3" t="s">
        <v>7052</v>
      </c>
      <c r="D95">
        <v>200000</v>
      </c>
      <c r="E95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8302</v>
      </c>
      <c r="O95" s="6">
        <f>KickstarterTable[[#This Row],[pledged]]/KickstarterTable[[#This Row],[goal]]</f>
        <v>0.20424999999999999</v>
      </c>
      <c r="P95" s="8">
        <f>KickstarterTable[[#This Row],[pledged]]/KickstarterTable[[#This Row],[backers_count]]</f>
        <v>202.22772277227722</v>
      </c>
      <c r="Q95" t="str">
        <f t="shared" si="6"/>
        <v>theater</v>
      </c>
      <c r="R95" t="str">
        <f t="shared" si="7"/>
        <v>spaces</v>
      </c>
      <c r="S95" s="13">
        <f t="shared" si="8"/>
        <v>42334.470590277771</v>
      </c>
      <c r="T95" s="13">
        <f t="shared" si="9"/>
        <v>42352.429166666669</v>
      </c>
      <c r="U95">
        <f t="shared" si="10"/>
        <v>2015</v>
      </c>
      <c r="V95" s="15" t="str">
        <f t="shared" si="11"/>
        <v>Nov</v>
      </c>
    </row>
    <row r="96" spans="1:22" ht="48">
      <c r="A96">
        <v>3951</v>
      </c>
      <c r="B96" s="3" t="s">
        <v>3948</v>
      </c>
      <c r="C96" s="3" t="s">
        <v>6961</v>
      </c>
      <c r="D96">
        <v>200000</v>
      </c>
      <c r="E96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8270</v>
      </c>
      <c r="O96" s="6">
        <f>KickstarterTable[[#This Row],[pledged]]/KickstarterTable[[#This Row],[goal]]</f>
        <v>5.0000000000000004E-6</v>
      </c>
      <c r="P96" s="8">
        <f>KickstarterTable[[#This Row],[pledged]]/KickstarterTable[[#This Row],[backers_count]]</f>
        <v>1</v>
      </c>
      <c r="Q96" t="str">
        <f t="shared" si="6"/>
        <v>theater</v>
      </c>
      <c r="R96" t="str">
        <f t="shared" si="7"/>
        <v>plays</v>
      </c>
      <c r="S96" s="13">
        <f t="shared" si="8"/>
        <v>42433.492384259262</v>
      </c>
      <c r="T96" s="13">
        <f t="shared" si="9"/>
        <v>42491.367384259262</v>
      </c>
      <c r="U96">
        <f t="shared" si="10"/>
        <v>2016</v>
      </c>
      <c r="V96" s="15" t="str">
        <f t="shared" si="11"/>
        <v>Mar</v>
      </c>
    </row>
    <row r="97" spans="1:22" ht="48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8294</v>
      </c>
      <c r="O97" s="6">
        <f>KickstarterTable[[#This Row],[pledged]]/KickstarterTable[[#This Row],[goal]]</f>
        <v>2.5683081313131315</v>
      </c>
      <c r="P97" s="8">
        <f>KickstarterTable[[#This Row],[pledged]]/KickstarterTable[[#This Row],[backers_count]]</f>
        <v>247.94003412969283</v>
      </c>
      <c r="Q97" t="str">
        <f t="shared" si="6"/>
        <v>technology</v>
      </c>
      <c r="R97" t="str">
        <f t="shared" si="7"/>
        <v>hardware</v>
      </c>
      <c r="S97" s="13">
        <f t="shared" si="8"/>
        <v>42549.389629629623</v>
      </c>
      <c r="T97" s="13">
        <f t="shared" si="9"/>
        <v>42585.875000000007</v>
      </c>
      <c r="U97">
        <f t="shared" si="10"/>
        <v>2016</v>
      </c>
      <c r="V97" s="15" t="str">
        <f t="shared" si="11"/>
        <v>Jun</v>
      </c>
    </row>
    <row r="98" spans="1:22" ht="48">
      <c r="A98">
        <v>1314</v>
      </c>
      <c r="B98" s="3" t="s">
        <v>1315</v>
      </c>
      <c r="C98" s="3" t="s">
        <v>5424</v>
      </c>
      <c r="D98">
        <v>180000</v>
      </c>
      <c r="E9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8272</v>
      </c>
      <c r="O98" s="6">
        <f>KickstarterTable[[#This Row],[pledged]]/KickstarterTable[[#This Row],[goal]]</f>
        <v>1.1266666666666666E-2</v>
      </c>
      <c r="P98" s="8">
        <f>KickstarterTable[[#This Row],[pledged]]/KickstarterTable[[#This Row],[backers_count]]</f>
        <v>184.36363636363637</v>
      </c>
      <c r="Q98" t="str">
        <f t="shared" si="6"/>
        <v>technology</v>
      </c>
      <c r="R98" t="str">
        <f t="shared" si="7"/>
        <v>wearables</v>
      </c>
      <c r="S98" s="13">
        <f t="shared" si="8"/>
        <v>42604.336342592585</v>
      </c>
      <c r="T98" s="13">
        <f t="shared" si="9"/>
        <v>42662.253009259257</v>
      </c>
      <c r="U98">
        <f t="shared" si="10"/>
        <v>2016</v>
      </c>
      <c r="V98" s="15" t="str">
        <f t="shared" si="11"/>
        <v>Aug</v>
      </c>
    </row>
    <row r="99" spans="1:22" ht="48">
      <c r="A99">
        <v>1441</v>
      </c>
      <c r="B99" s="3" t="s">
        <v>1442</v>
      </c>
      <c r="C99" s="3" t="s">
        <v>5551</v>
      </c>
      <c r="D99">
        <v>180000</v>
      </c>
      <c r="E99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8286</v>
      </c>
      <c r="O99" s="6">
        <f>KickstarterTable[[#This Row],[pledged]]/KickstarterTable[[#This Row],[goal]]</f>
        <v>1.1222222222222222E-2</v>
      </c>
      <c r="P99" s="8">
        <f>KickstarterTable[[#This Row],[pledged]]/KickstarterTable[[#This Row],[backers_count]]</f>
        <v>673.33333333333337</v>
      </c>
      <c r="Q99" t="str">
        <f t="shared" si="6"/>
        <v>publishing</v>
      </c>
      <c r="R99" t="str">
        <f t="shared" si="7"/>
        <v>translations</v>
      </c>
      <c r="S99" s="13">
        <f t="shared" si="8"/>
        <v>42198.432511574072</v>
      </c>
      <c r="T99" s="13">
        <f t="shared" si="9"/>
        <v>42256.349178240744</v>
      </c>
      <c r="U99">
        <f t="shared" si="10"/>
        <v>2015</v>
      </c>
      <c r="V99" s="15" t="str">
        <f t="shared" si="11"/>
        <v>Jul</v>
      </c>
    </row>
    <row r="100" spans="1:22" ht="48">
      <c r="A100">
        <v>1982</v>
      </c>
      <c r="B100" s="3" t="s">
        <v>1983</v>
      </c>
      <c r="C100" s="3" t="s">
        <v>6092</v>
      </c>
      <c r="D100">
        <v>180000</v>
      </c>
      <c r="E100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8295</v>
      </c>
      <c r="O100" s="6">
        <f>KickstarterTable[[#This Row],[pledged]]/KickstarterTable[[#This Row],[goal]]</f>
        <v>0</v>
      </c>
      <c r="P100" s="8" t="e">
        <f>KickstarterTable[[#This Row],[pledged]]/KickstarterTable[[#This Row],[backers_count]]</f>
        <v>#DIV/0!</v>
      </c>
      <c r="Q100" t="str">
        <f t="shared" si="6"/>
        <v>photography</v>
      </c>
      <c r="R100" t="str">
        <f t="shared" si="7"/>
        <v>people</v>
      </c>
      <c r="S100" s="13">
        <f t="shared" si="8"/>
        <v>42678.253321759257</v>
      </c>
      <c r="T100" s="13">
        <f t="shared" si="9"/>
        <v>42706.211655092593</v>
      </c>
      <c r="U100">
        <f t="shared" si="10"/>
        <v>2016</v>
      </c>
      <c r="V100" s="15" t="str">
        <f t="shared" si="11"/>
        <v>Nov</v>
      </c>
    </row>
    <row r="101" spans="1:22" ht="48">
      <c r="A101">
        <v>2513</v>
      </c>
      <c r="B101" s="3" t="s">
        <v>2513</v>
      </c>
      <c r="C101" s="3" t="s">
        <v>6623</v>
      </c>
      <c r="D101">
        <v>180000</v>
      </c>
      <c r="E101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8298</v>
      </c>
      <c r="O101" s="6">
        <f>KickstarterTable[[#This Row],[pledged]]/KickstarterTable[[#This Row],[goal]]</f>
        <v>0</v>
      </c>
      <c r="P101" s="8" t="e">
        <f>KickstarterTable[[#This Row],[pledged]]/KickstarterTable[[#This Row],[backers_count]]</f>
        <v>#DIV/0!</v>
      </c>
      <c r="Q101" t="str">
        <f t="shared" si="6"/>
        <v>food</v>
      </c>
      <c r="R101" t="str">
        <f t="shared" si="7"/>
        <v>restaurants</v>
      </c>
      <c r="S101" s="13">
        <f t="shared" si="8"/>
        <v>42731.673483796294</v>
      </c>
      <c r="T101" s="13">
        <f t="shared" si="9"/>
        <v>42789.590150462966</v>
      </c>
      <c r="U101">
        <f t="shared" si="10"/>
        <v>2017</v>
      </c>
      <c r="V101" s="15" t="str">
        <f t="shared" si="11"/>
        <v>Dec</v>
      </c>
    </row>
    <row r="102" spans="1:22" ht="48">
      <c r="A102">
        <v>2909</v>
      </c>
      <c r="B102" s="3" t="s">
        <v>2909</v>
      </c>
      <c r="C102" s="3" t="s">
        <v>7019</v>
      </c>
      <c r="D102">
        <v>180000</v>
      </c>
      <c r="E102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8270</v>
      </c>
      <c r="O102" s="6">
        <f>KickstarterTable[[#This Row],[pledged]]/KickstarterTable[[#This Row],[goal]]</f>
        <v>1.1111111111111112E-4</v>
      </c>
      <c r="P102" s="8">
        <f>KickstarterTable[[#This Row],[pledged]]/KickstarterTable[[#This Row],[backers_count]]</f>
        <v>20</v>
      </c>
      <c r="Q102" t="str">
        <f t="shared" si="6"/>
        <v>theater</v>
      </c>
      <c r="R102" t="str">
        <f t="shared" si="7"/>
        <v>plays</v>
      </c>
      <c r="S102" s="13">
        <f t="shared" si="8"/>
        <v>41928.932881944442</v>
      </c>
      <c r="T102" s="13">
        <f t="shared" si="9"/>
        <v>41966.406944444447</v>
      </c>
      <c r="U102">
        <f t="shared" si="10"/>
        <v>2014</v>
      </c>
      <c r="V102" s="15" t="str">
        <f t="shared" si="11"/>
        <v>Oct</v>
      </c>
    </row>
    <row r="103" spans="1:22" ht="32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8294</v>
      </c>
      <c r="O103" s="6">
        <f>KickstarterTable[[#This Row],[pledged]]/KickstarterTable[[#This Row],[goal]]</f>
        <v>5.4334915642458101</v>
      </c>
      <c r="P103" s="8">
        <f>KickstarterTable[[#This Row],[pledged]]/KickstarterTable[[#This Row],[backers_count]]</f>
        <v>116.35303146309367</v>
      </c>
      <c r="Q103" t="str">
        <f t="shared" si="6"/>
        <v>technology</v>
      </c>
      <c r="R103" t="str">
        <f t="shared" si="7"/>
        <v>hardware</v>
      </c>
      <c r="S103" s="13">
        <f t="shared" si="8"/>
        <v>41803.547326388885</v>
      </c>
      <c r="T103" s="13">
        <f t="shared" si="9"/>
        <v>41841.463993055557</v>
      </c>
      <c r="U103">
        <f t="shared" si="10"/>
        <v>2014</v>
      </c>
      <c r="V103" s="15" t="str">
        <f t="shared" si="11"/>
        <v>Jun</v>
      </c>
    </row>
    <row r="104" spans="1:22" ht="32">
      <c r="A104">
        <v>696</v>
      </c>
      <c r="B104" s="3" t="s">
        <v>697</v>
      </c>
      <c r="C104" s="3" t="s">
        <v>4806</v>
      </c>
      <c r="D104">
        <v>175000</v>
      </c>
      <c r="E10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8272</v>
      </c>
      <c r="O104" s="6">
        <f>KickstarterTable[[#This Row],[pledged]]/KickstarterTable[[#This Row],[goal]]</f>
        <v>5.7142857142857145E-6</v>
      </c>
      <c r="P104" s="8">
        <f>KickstarterTable[[#This Row],[pledged]]/KickstarterTable[[#This Row],[backers_count]]</f>
        <v>1</v>
      </c>
      <c r="Q104" t="str">
        <f t="shared" si="6"/>
        <v>technology</v>
      </c>
      <c r="R104" t="str">
        <f t="shared" si="7"/>
        <v>wearables</v>
      </c>
      <c r="S104" s="13">
        <f t="shared" si="8"/>
        <v>41815.593773148146</v>
      </c>
      <c r="T104" s="13">
        <f t="shared" si="9"/>
        <v>41843.510439814818</v>
      </c>
      <c r="U104">
        <f t="shared" si="10"/>
        <v>2014</v>
      </c>
      <c r="V104" s="15" t="str">
        <f t="shared" si="11"/>
        <v>Jun</v>
      </c>
    </row>
    <row r="105" spans="1:22" ht="64">
      <c r="A105">
        <v>1176</v>
      </c>
      <c r="B105" s="3" t="s">
        <v>1177</v>
      </c>
      <c r="C105" s="3" t="s">
        <v>5286</v>
      </c>
      <c r="D105">
        <v>175000</v>
      </c>
      <c r="E105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8283</v>
      </c>
      <c r="O105" s="6">
        <f>KickstarterTable[[#This Row],[pledged]]/KickstarterTable[[#This Row],[goal]]</f>
        <v>5.7142857142857142E-5</v>
      </c>
      <c r="P105" s="8">
        <f>KickstarterTable[[#This Row],[pledged]]/KickstarterTable[[#This Row],[backers_count]]</f>
        <v>10</v>
      </c>
      <c r="Q105" t="str">
        <f t="shared" si="6"/>
        <v>food</v>
      </c>
      <c r="R105" t="str">
        <f t="shared" si="7"/>
        <v>food trucks</v>
      </c>
      <c r="S105" s="13">
        <f t="shared" si="8"/>
        <v>42745.686319444438</v>
      </c>
      <c r="T105" s="13">
        <f t="shared" si="9"/>
        <v>42798.125000000007</v>
      </c>
      <c r="U105">
        <f t="shared" si="10"/>
        <v>2017</v>
      </c>
      <c r="V105" s="15" t="str">
        <f t="shared" si="11"/>
        <v>Jan</v>
      </c>
    </row>
    <row r="106" spans="1:22" ht="48">
      <c r="A106">
        <v>2363</v>
      </c>
      <c r="B106" s="3" t="s">
        <v>2364</v>
      </c>
      <c r="C106" s="3" t="s">
        <v>6473</v>
      </c>
      <c r="D106">
        <v>175000</v>
      </c>
      <c r="E10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8271</v>
      </c>
      <c r="O106" s="6">
        <f>KickstarterTable[[#This Row],[pledged]]/KickstarterTable[[#This Row],[goal]]</f>
        <v>0</v>
      </c>
      <c r="P106" s="8" t="e">
        <f>KickstarterTable[[#This Row],[pledged]]/KickstarterTable[[#This Row],[backers_count]]</f>
        <v>#DIV/0!</v>
      </c>
      <c r="Q106" t="str">
        <f t="shared" si="6"/>
        <v>technology</v>
      </c>
      <c r="R106" t="str">
        <f t="shared" si="7"/>
        <v>web</v>
      </c>
      <c r="S106" s="13">
        <f t="shared" si="8"/>
        <v>42321.678240740737</v>
      </c>
      <c r="T106" s="13">
        <f t="shared" si="9"/>
        <v>42364.594907407409</v>
      </c>
      <c r="U106">
        <f t="shared" si="10"/>
        <v>2015</v>
      </c>
      <c r="V106" s="15" t="str">
        <f t="shared" si="11"/>
        <v>Nov</v>
      </c>
    </row>
    <row r="107" spans="1:22" ht="48">
      <c r="A107">
        <v>978</v>
      </c>
      <c r="B107" s="3" t="s">
        <v>979</v>
      </c>
      <c r="C107" s="3" t="s">
        <v>5088</v>
      </c>
      <c r="D107">
        <v>172889</v>
      </c>
      <c r="E10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8272</v>
      </c>
      <c r="O107" s="6">
        <f>KickstarterTable[[#This Row],[pledged]]/KickstarterTable[[#This Row],[goal]]</f>
        <v>0.5626326718299024</v>
      </c>
      <c r="P107" s="8">
        <f>KickstarterTable[[#This Row],[pledged]]/KickstarterTable[[#This Row],[backers_count]]</f>
        <v>790.83739837398377</v>
      </c>
      <c r="Q107" t="str">
        <f t="shared" si="6"/>
        <v>technology</v>
      </c>
      <c r="R107" t="str">
        <f t="shared" si="7"/>
        <v>wearables</v>
      </c>
      <c r="S107" s="13">
        <f t="shared" si="8"/>
        <v>42394.975706018515</v>
      </c>
      <c r="T107" s="13">
        <f t="shared" si="9"/>
        <v>42422.892372685186</v>
      </c>
      <c r="U107">
        <f t="shared" si="10"/>
        <v>2016</v>
      </c>
      <c r="V107" s="15" t="str">
        <f t="shared" si="11"/>
        <v>Jan</v>
      </c>
    </row>
    <row r="108" spans="1:22" ht="48">
      <c r="A108">
        <v>1874</v>
      </c>
      <c r="B108" s="3" t="s">
        <v>1875</v>
      </c>
      <c r="C108" s="3" t="s">
        <v>5984</v>
      </c>
      <c r="D108">
        <v>160000</v>
      </c>
      <c r="E10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8282</v>
      </c>
      <c r="O108" s="6">
        <f>KickstarterTable[[#This Row],[pledged]]/KickstarterTable[[#This Row],[goal]]</f>
        <v>1.6249999999999999E-4</v>
      </c>
      <c r="P108" s="8">
        <f>KickstarterTable[[#This Row],[pledged]]/KickstarterTable[[#This Row],[backers_count]]</f>
        <v>13</v>
      </c>
      <c r="Q108" t="str">
        <f t="shared" si="6"/>
        <v>games</v>
      </c>
      <c r="R108" t="str">
        <f t="shared" si="7"/>
        <v>mobile games</v>
      </c>
      <c r="S108" s="13">
        <f t="shared" si="8"/>
        <v>42529.635798611103</v>
      </c>
      <c r="T108" s="13">
        <f t="shared" si="9"/>
        <v>42547.552465277775</v>
      </c>
      <c r="U108">
        <f t="shared" si="10"/>
        <v>2016</v>
      </c>
      <c r="V108" s="15" t="str">
        <f t="shared" si="11"/>
        <v>Jun</v>
      </c>
    </row>
    <row r="109" spans="1:22" ht="48">
      <c r="A109">
        <v>2013</v>
      </c>
      <c r="B109" s="3" t="s">
        <v>2014</v>
      </c>
      <c r="C109" s="3" t="s">
        <v>6123</v>
      </c>
      <c r="D109">
        <v>160000</v>
      </c>
      <c r="E109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8294</v>
      </c>
      <c r="O109" s="6">
        <f>KickstarterTable[[#This Row],[pledged]]/KickstarterTable[[#This Row],[goal]]</f>
        <v>4.9491375</v>
      </c>
      <c r="P109" s="8">
        <f>KickstarterTable[[#This Row],[pledged]]/KickstarterTable[[#This Row],[backers_count]]</f>
        <v>173.57781674704077</v>
      </c>
      <c r="Q109" t="str">
        <f t="shared" si="6"/>
        <v>technology</v>
      </c>
      <c r="R109" t="str">
        <f t="shared" si="7"/>
        <v>hardware</v>
      </c>
      <c r="S109" s="13">
        <f t="shared" si="8"/>
        <v>42499.627476851849</v>
      </c>
      <c r="T109" s="13">
        <f t="shared" si="9"/>
        <v>42557.54414351852</v>
      </c>
      <c r="U109">
        <f t="shared" si="10"/>
        <v>2016</v>
      </c>
      <c r="V109" s="15" t="str">
        <f t="shared" si="11"/>
        <v>May</v>
      </c>
    </row>
    <row r="110" spans="1:22" ht="48">
      <c r="A110">
        <v>138</v>
      </c>
      <c r="B110" s="3" t="s">
        <v>140</v>
      </c>
      <c r="C110" s="3" t="s">
        <v>4248</v>
      </c>
      <c r="D110">
        <v>150000</v>
      </c>
      <c r="E110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8266</v>
      </c>
      <c r="O110" s="6">
        <f>KickstarterTable[[#This Row],[pledged]]/KickstarterTable[[#This Row],[goal]]</f>
        <v>3.1413333333333335E-2</v>
      </c>
      <c r="P110" s="8">
        <f>KickstarterTable[[#This Row],[pledged]]/KickstarterTable[[#This Row],[backers_count]]</f>
        <v>81.241379310344826</v>
      </c>
      <c r="Q110" t="str">
        <f t="shared" si="6"/>
        <v>film &amp; video</v>
      </c>
      <c r="R110" t="str">
        <f t="shared" si="7"/>
        <v>science fiction</v>
      </c>
      <c r="S110" s="13">
        <f t="shared" si="8"/>
        <v>42185.924085648141</v>
      </c>
      <c r="T110" s="13">
        <f t="shared" si="9"/>
        <v>42214.790972222225</v>
      </c>
      <c r="U110">
        <f t="shared" si="10"/>
        <v>2015</v>
      </c>
      <c r="V110" s="15" t="str">
        <f t="shared" si="11"/>
        <v>Jun</v>
      </c>
    </row>
    <row r="111" spans="1:22" ht="48">
      <c r="A111">
        <v>236</v>
      </c>
      <c r="B111" s="3" t="s">
        <v>238</v>
      </c>
      <c r="C111" s="3" t="s">
        <v>4346</v>
      </c>
      <c r="D111">
        <v>150000</v>
      </c>
      <c r="E111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8267</v>
      </c>
      <c r="O111" s="6">
        <f>KickstarterTable[[#This Row],[pledged]]/KickstarterTable[[#This Row],[goal]]</f>
        <v>0</v>
      </c>
      <c r="P111" s="8" t="e">
        <f>KickstarterTable[[#This Row],[pledged]]/KickstarterTable[[#This Row],[backers_count]]</f>
        <v>#DIV/0!</v>
      </c>
      <c r="Q111" t="str">
        <f t="shared" si="6"/>
        <v>film &amp; video</v>
      </c>
      <c r="R111" t="str">
        <f t="shared" si="7"/>
        <v>drama</v>
      </c>
      <c r="S111" s="13">
        <f t="shared" si="8"/>
        <v>42320.751145833332</v>
      </c>
      <c r="T111" s="13">
        <f t="shared" si="9"/>
        <v>42371.583333333336</v>
      </c>
      <c r="U111">
        <f t="shared" si="10"/>
        <v>2016</v>
      </c>
      <c r="V111" s="15" t="str">
        <f t="shared" si="11"/>
        <v>Nov</v>
      </c>
    </row>
    <row r="112" spans="1:22" ht="48">
      <c r="A112">
        <v>326</v>
      </c>
      <c r="B112" s="3" t="s">
        <v>327</v>
      </c>
      <c r="C112" s="3" t="s">
        <v>4436</v>
      </c>
      <c r="D112">
        <v>150000</v>
      </c>
      <c r="E112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8268</v>
      </c>
      <c r="O112" s="6">
        <f>KickstarterTable[[#This Row],[pledged]]/KickstarterTable[[#This Row],[goal]]</f>
        <v>1.1292973333333334</v>
      </c>
      <c r="P112" s="8">
        <f>KickstarterTable[[#This Row],[pledged]]/KickstarterTable[[#This Row],[backers_count]]</f>
        <v>147.17167680278018</v>
      </c>
      <c r="Q112" t="str">
        <f t="shared" si="6"/>
        <v>film &amp; video</v>
      </c>
      <c r="R112" t="str">
        <f t="shared" si="7"/>
        <v>documentary</v>
      </c>
      <c r="S112" s="13">
        <f t="shared" si="8"/>
        <v>42774.981550925928</v>
      </c>
      <c r="T112" s="13">
        <f t="shared" si="9"/>
        <v>42806.539583333339</v>
      </c>
      <c r="U112">
        <f t="shared" si="10"/>
        <v>2017</v>
      </c>
      <c r="V112" s="15" t="str">
        <f t="shared" si="11"/>
        <v>Feb</v>
      </c>
    </row>
    <row r="113" spans="1:22" ht="48">
      <c r="A113">
        <v>371</v>
      </c>
      <c r="B113" s="3" t="s">
        <v>372</v>
      </c>
      <c r="C113" s="3" t="s">
        <v>4481</v>
      </c>
      <c r="D113">
        <v>150000</v>
      </c>
      <c r="E113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8268</v>
      </c>
      <c r="O113" s="6">
        <f>KickstarterTable[[#This Row],[pledged]]/KickstarterTable[[#This Row],[goal]]</f>
        <v>1.1416866666666667</v>
      </c>
      <c r="P113" s="8">
        <f>KickstarterTable[[#This Row],[pledged]]/KickstarterTable[[#This Row],[backers_count]]</f>
        <v>161.25517890772127</v>
      </c>
      <c r="Q113" t="str">
        <f t="shared" si="6"/>
        <v>film &amp; video</v>
      </c>
      <c r="R113" t="str">
        <f t="shared" si="7"/>
        <v>documentary</v>
      </c>
      <c r="S113" s="13">
        <f t="shared" si="8"/>
        <v>41261.434479166666</v>
      </c>
      <c r="T113" s="13">
        <f t="shared" si="9"/>
        <v>41304.351145833338</v>
      </c>
      <c r="U113">
        <f t="shared" si="10"/>
        <v>2013</v>
      </c>
      <c r="V113" s="15" t="str">
        <f t="shared" si="11"/>
        <v>Dec</v>
      </c>
    </row>
    <row r="114" spans="1:22" ht="48">
      <c r="A114">
        <v>557</v>
      </c>
      <c r="B114" s="3" t="s">
        <v>558</v>
      </c>
      <c r="C114" s="3" t="s">
        <v>4667</v>
      </c>
      <c r="D114">
        <v>150000</v>
      </c>
      <c r="E114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8271</v>
      </c>
      <c r="O114" s="6">
        <f>KickstarterTable[[#This Row],[pledged]]/KickstarterTable[[#This Row],[goal]]</f>
        <v>9.1066666666666674E-3</v>
      </c>
      <c r="P114" s="8">
        <f>KickstarterTable[[#This Row],[pledged]]/KickstarterTable[[#This Row],[backers_count]]</f>
        <v>68.3</v>
      </c>
      <c r="Q114" t="str">
        <f t="shared" si="6"/>
        <v>technology</v>
      </c>
      <c r="R114" t="str">
        <f t="shared" si="7"/>
        <v>web</v>
      </c>
      <c r="S114" s="13">
        <f t="shared" si="8"/>
        <v>42676.608831018515</v>
      </c>
      <c r="T114" s="13">
        <f t="shared" si="9"/>
        <v>42704.567164351851</v>
      </c>
      <c r="U114">
        <f t="shared" si="10"/>
        <v>2016</v>
      </c>
      <c r="V114" s="15" t="str">
        <f t="shared" si="11"/>
        <v>Nov</v>
      </c>
    </row>
    <row r="115" spans="1:22" ht="48">
      <c r="A115">
        <v>608</v>
      </c>
      <c r="B115" s="3" t="s">
        <v>609</v>
      </c>
      <c r="C115" s="3" t="s">
        <v>4718</v>
      </c>
      <c r="D115">
        <v>150000</v>
      </c>
      <c r="E115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8271</v>
      </c>
      <c r="O115" s="6">
        <f>KickstarterTable[[#This Row],[pledged]]/KickstarterTable[[#This Row],[goal]]</f>
        <v>9.7400000000000004E-3</v>
      </c>
      <c r="P115" s="8">
        <f>KickstarterTable[[#This Row],[pledged]]/KickstarterTable[[#This Row],[backers_count]]</f>
        <v>292.2</v>
      </c>
      <c r="Q115" t="str">
        <f t="shared" si="6"/>
        <v>technology</v>
      </c>
      <c r="R115" t="str">
        <f t="shared" si="7"/>
        <v>web</v>
      </c>
      <c r="S115" s="13">
        <f t="shared" si="8"/>
        <v>42140.587731481479</v>
      </c>
      <c r="T115" s="13">
        <f t="shared" si="9"/>
        <v>42168.50439814815</v>
      </c>
      <c r="U115">
        <f t="shared" si="10"/>
        <v>2015</v>
      </c>
      <c r="V115" s="15" t="str">
        <f t="shared" si="11"/>
        <v>May</v>
      </c>
    </row>
    <row r="116" spans="1:22" ht="48">
      <c r="A116">
        <v>694</v>
      </c>
      <c r="B116" s="3" t="s">
        <v>695</v>
      </c>
      <c r="C116" s="3" t="s">
        <v>4804</v>
      </c>
      <c r="D116">
        <v>150000</v>
      </c>
      <c r="E11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8272</v>
      </c>
      <c r="O116" s="6">
        <f>KickstarterTable[[#This Row],[pledged]]/KickstarterTable[[#This Row],[goal]]</f>
        <v>3.933333333333333E-3</v>
      </c>
      <c r="P116" s="8">
        <f>KickstarterTable[[#This Row],[pledged]]/KickstarterTable[[#This Row],[backers_count]]</f>
        <v>84.285714285714292</v>
      </c>
      <c r="Q116" t="str">
        <f t="shared" si="6"/>
        <v>technology</v>
      </c>
      <c r="R116" t="str">
        <f t="shared" si="7"/>
        <v>wearables</v>
      </c>
      <c r="S116" s="13">
        <f t="shared" si="8"/>
        <v>42737.330543981479</v>
      </c>
      <c r="T116" s="13">
        <f t="shared" si="9"/>
        <v>42765.247210648151</v>
      </c>
      <c r="U116">
        <f t="shared" si="10"/>
        <v>2017</v>
      </c>
      <c r="V116" s="15" t="str">
        <f t="shared" si="11"/>
        <v>Jan</v>
      </c>
    </row>
    <row r="117" spans="1:22" ht="48">
      <c r="A117">
        <v>976</v>
      </c>
      <c r="B117" s="3" t="s">
        <v>977</v>
      </c>
      <c r="C117" s="3" t="s">
        <v>5086</v>
      </c>
      <c r="D117">
        <v>150000</v>
      </c>
      <c r="E11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8272</v>
      </c>
      <c r="O117" s="6">
        <f>KickstarterTable[[#This Row],[pledged]]/KickstarterTable[[#This Row],[goal]]</f>
        <v>1.9259999999999999E-2</v>
      </c>
      <c r="P117" s="8">
        <f>KickstarterTable[[#This Row],[pledged]]/KickstarterTable[[#This Row],[backers_count]]</f>
        <v>160.5</v>
      </c>
      <c r="Q117" t="str">
        <f t="shared" si="6"/>
        <v>technology</v>
      </c>
      <c r="R117" t="str">
        <f t="shared" si="7"/>
        <v>wearables</v>
      </c>
      <c r="S117" s="13">
        <f t="shared" si="8"/>
        <v>42184.725659722222</v>
      </c>
      <c r="T117" s="13">
        <f t="shared" si="9"/>
        <v>42227.642326388894</v>
      </c>
      <c r="U117">
        <f t="shared" si="10"/>
        <v>2015</v>
      </c>
      <c r="V117" s="15" t="str">
        <f t="shared" si="11"/>
        <v>Jun</v>
      </c>
    </row>
    <row r="118" spans="1:22" ht="48">
      <c r="A118">
        <v>999</v>
      </c>
      <c r="B118" s="3" t="s">
        <v>1000</v>
      </c>
      <c r="C118" s="3" t="s">
        <v>5109</v>
      </c>
      <c r="D118">
        <v>150000</v>
      </c>
      <c r="E11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8272</v>
      </c>
      <c r="O118" s="6">
        <f>KickstarterTable[[#This Row],[pledged]]/KickstarterTable[[#This Row],[goal]]</f>
        <v>7.7886666666666673E-2</v>
      </c>
      <c r="P118" s="8">
        <f>KickstarterTable[[#This Row],[pledged]]/KickstarterTable[[#This Row],[backers_count]]</f>
        <v>292.07499999999999</v>
      </c>
      <c r="Q118" t="str">
        <f t="shared" si="6"/>
        <v>technology</v>
      </c>
      <c r="R118" t="str">
        <f t="shared" si="7"/>
        <v>wearables</v>
      </c>
      <c r="S118" s="13">
        <f t="shared" si="8"/>
        <v>41925.966319444444</v>
      </c>
      <c r="T118" s="13">
        <f t="shared" si="9"/>
        <v>41953.918055555558</v>
      </c>
      <c r="U118">
        <f t="shared" si="10"/>
        <v>2014</v>
      </c>
      <c r="V118" s="15" t="str">
        <f t="shared" si="11"/>
        <v>Oct</v>
      </c>
    </row>
    <row r="119" spans="1:22" ht="48">
      <c r="A119">
        <v>1066</v>
      </c>
      <c r="B119" s="3" t="s">
        <v>1067</v>
      </c>
      <c r="C119" s="3" t="s">
        <v>5176</v>
      </c>
      <c r="D119">
        <v>150000</v>
      </c>
      <c r="E119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8281</v>
      </c>
      <c r="O119" s="6">
        <f>KickstarterTable[[#This Row],[pledged]]/KickstarterTable[[#This Row],[goal]]</f>
        <v>3.3673333333333333E-2</v>
      </c>
      <c r="P119" s="8">
        <f>KickstarterTable[[#This Row],[pledged]]/KickstarterTable[[#This Row],[backers_count]]</f>
        <v>34.128378378378379</v>
      </c>
      <c r="Q119" t="str">
        <f t="shared" si="6"/>
        <v>games</v>
      </c>
      <c r="R119" t="str">
        <f t="shared" si="7"/>
        <v>video games</v>
      </c>
      <c r="S119" s="13">
        <f t="shared" si="8"/>
        <v>41445.629421296289</v>
      </c>
      <c r="T119" s="13">
        <f t="shared" si="9"/>
        <v>41488.546087962968</v>
      </c>
      <c r="U119">
        <f t="shared" si="10"/>
        <v>2013</v>
      </c>
      <c r="V119" s="15" t="str">
        <f t="shared" si="11"/>
        <v>Jun</v>
      </c>
    </row>
    <row r="120" spans="1:22" ht="48">
      <c r="A120">
        <v>2387</v>
      </c>
      <c r="B120" s="3" t="s">
        <v>2388</v>
      </c>
      <c r="C120" s="3" t="s">
        <v>6497</v>
      </c>
      <c r="D120">
        <v>150000</v>
      </c>
      <c r="E120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8271</v>
      </c>
      <c r="O120" s="6">
        <f>KickstarterTable[[#This Row],[pledged]]/KickstarterTable[[#This Row],[goal]]</f>
        <v>6.8399999999999997E-3</v>
      </c>
      <c r="P120" s="8">
        <f>KickstarterTable[[#This Row],[pledged]]/KickstarterTable[[#This Row],[backers_count]]</f>
        <v>342</v>
      </c>
      <c r="Q120" t="str">
        <f t="shared" si="6"/>
        <v>technology</v>
      </c>
      <c r="R120" t="str">
        <f t="shared" si="7"/>
        <v>web</v>
      </c>
      <c r="S120" s="13">
        <f t="shared" si="8"/>
        <v>42528.293287037035</v>
      </c>
      <c r="T120" s="13">
        <f t="shared" si="9"/>
        <v>42571.209953703707</v>
      </c>
      <c r="U120">
        <f t="shared" si="10"/>
        <v>2016</v>
      </c>
      <c r="V120" s="15" t="str">
        <f t="shared" si="11"/>
        <v>Jun</v>
      </c>
    </row>
    <row r="121" spans="1:22" ht="32">
      <c r="A121">
        <v>2519</v>
      </c>
      <c r="B121" s="3" t="s">
        <v>2519</v>
      </c>
      <c r="C121" s="3" t="s">
        <v>6629</v>
      </c>
      <c r="D121">
        <v>150000</v>
      </c>
      <c r="E121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8298</v>
      </c>
      <c r="O121" s="6">
        <f>KickstarterTable[[#This Row],[pledged]]/KickstarterTable[[#This Row],[goal]]</f>
        <v>4.3333333333333331E-4</v>
      </c>
      <c r="P121" s="8">
        <f>KickstarterTable[[#This Row],[pledged]]/KickstarterTable[[#This Row],[backers_count]]</f>
        <v>16.25</v>
      </c>
      <c r="Q121" t="str">
        <f t="shared" si="6"/>
        <v>food</v>
      </c>
      <c r="R121" t="str">
        <f t="shared" si="7"/>
        <v>restaurants</v>
      </c>
      <c r="S121" s="13">
        <f t="shared" si="8"/>
        <v>41808.821805555555</v>
      </c>
      <c r="T121" s="13">
        <f t="shared" si="9"/>
        <v>41836.738472222227</v>
      </c>
      <c r="U121">
        <f t="shared" si="10"/>
        <v>2014</v>
      </c>
      <c r="V121" s="15" t="str">
        <f t="shared" si="11"/>
        <v>Jun</v>
      </c>
    </row>
    <row r="122" spans="1:22" ht="32">
      <c r="A122">
        <v>2656</v>
      </c>
      <c r="B122" s="3" t="s">
        <v>2656</v>
      </c>
      <c r="C122" s="3" t="s">
        <v>6766</v>
      </c>
      <c r="D122">
        <v>150000</v>
      </c>
      <c r="E122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8300</v>
      </c>
      <c r="O122" s="6">
        <f>KickstarterTable[[#This Row],[pledged]]/KickstarterTable[[#This Row],[goal]]</f>
        <v>0.11436666666666667</v>
      </c>
      <c r="P122" s="8">
        <f>KickstarterTable[[#This Row],[pledged]]/KickstarterTable[[#This Row],[backers_count]]</f>
        <v>112.86184210526316</v>
      </c>
      <c r="Q122" t="str">
        <f t="shared" si="6"/>
        <v>technology</v>
      </c>
      <c r="R122" t="str">
        <f t="shared" si="7"/>
        <v>space exploration</v>
      </c>
      <c r="S122" s="13">
        <f t="shared" si="8"/>
        <v>42767.355185185188</v>
      </c>
      <c r="T122" s="13">
        <f t="shared" si="9"/>
        <v>42804.375000000007</v>
      </c>
      <c r="U122">
        <f t="shared" si="10"/>
        <v>2017</v>
      </c>
      <c r="V122" s="15" t="str">
        <f t="shared" si="11"/>
        <v>Feb</v>
      </c>
    </row>
    <row r="123" spans="1:22" ht="48">
      <c r="A123">
        <v>2713</v>
      </c>
      <c r="B123" s="3" t="s">
        <v>2713</v>
      </c>
      <c r="C123" s="3" t="s">
        <v>6823</v>
      </c>
      <c r="D123">
        <v>150000</v>
      </c>
      <c r="E123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8302</v>
      </c>
      <c r="O123" s="6">
        <f>KickstarterTable[[#This Row],[pledged]]/KickstarterTable[[#This Row],[goal]]</f>
        <v>1.0224133333333334</v>
      </c>
      <c r="P123" s="8">
        <f>KickstarterTable[[#This Row],[pledged]]/KickstarterTable[[#This Row],[backers_count]]</f>
        <v>108.00140845070422</v>
      </c>
      <c r="Q123" t="str">
        <f t="shared" si="6"/>
        <v>theater</v>
      </c>
      <c r="R123" t="str">
        <f t="shared" si="7"/>
        <v>spaces</v>
      </c>
      <c r="S123" s="13">
        <f t="shared" si="8"/>
        <v>42322.320416666662</v>
      </c>
      <c r="T123" s="13">
        <f t="shared" si="9"/>
        <v>42360.237083333333</v>
      </c>
      <c r="U123">
        <f t="shared" si="10"/>
        <v>2015</v>
      </c>
      <c r="V123" s="15" t="str">
        <f t="shared" si="11"/>
        <v>Nov</v>
      </c>
    </row>
    <row r="124" spans="1:22" ht="48">
      <c r="A124">
        <v>2876</v>
      </c>
      <c r="B124" s="3" t="s">
        <v>2876</v>
      </c>
      <c r="C124" s="3" t="s">
        <v>6986</v>
      </c>
      <c r="D124">
        <v>150000</v>
      </c>
      <c r="E124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8270</v>
      </c>
      <c r="O124" s="6">
        <f>KickstarterTable[[#This Row],[pledged]]/KickstarterTable[[#This Row],[goal]]</f>
        <v>0</v>
      </c>
      <c r="P124" s="8" t="e">
        <f>KickstarterTable[[#This Row],[pledged]]/KickstarterTable[[#This Row],[backers_count]]</f>
        <v>#DIV/0!</v>
      </c>
      <c r="Q124" t="str">
        <f t="shared" si="6"/>
        <v>theater</v>
      </c>
      <c r="R124" t="str">
        <f t="shared" si="7"/>
        <v>plays</v>
      </c>
      <c r="S124" s="13">
        <f t="shared" si="8"/>
        <v>42171.410636574066</v>
      </c>
      <c r="T124" s="13">
        <f t="shared" si="9"/>
        <v>42199.327303240738</v>
      </c>
      <c r="U124">
        <f t="shared" si="10"/>
        <v>2015</v>
      </c>
      <c r="V124" s="15" t="str">
        <f t="shared" si="11"/>
        <v>Jun</v>
      </c>
    </row>
    <row r="125" spans="1:22" ht="32">
      <c r="A125">
        <v>2902</v>
      </c>
      <c r="B125" s="3" t="s">
        <v>2902</v>
      </c>
      <c r="C125" s="3" t="s">
        <v>7012</v>
      </c>
      <c r="D125">
        <v>150000</v>
      </c>
      <c r="E125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8270</v>
      </c>
      <c r="O125" s="6">
        <f>KickstarterTable[[#This Row],[pledged]]/KickstarterTable[[#This Row],[goal]]</f>
        <v>1.6666666666666666E-4</v>
      </c>
      <c r="P125" s="8">
        <f>KickstarterTable[[#This Row],[pledged]]/KickstarterTable[[#This Row],[backers_count]]</f>
        <v>25</v>
      </c>
      <c r="Q125" t="str">
        <f t="shared" si="6"/>
        <v>theater</v>
      </c>
      <c r="R125" t="str">
        <f t="shared" si="7"/>
        <v>plays</v>
      </c>
      <c r="S125" s="13">
        <f t="shared" si="8"/>
        <v>42210.106435185182</v>
      </c>
      <c r="T125" s="13">
        <f t="shared" si="9"/>
        <v>42238.023101851853</v>
      </c>
      <c r="U125">
        <f t="shared" si="10"/>
        <v>2015</v>
      </c>
      <c r="V125" s="15" t="str">
        <f t="shared" si="11"/>
        <v>Jul</v>
      </c>
    </row>
    <row r="126" spans="1:22" ht="48">
      <c r="A126">
        <v>3636</v>
      </c>
      <c r="B126" s="3" t="s">
        <v>3634</v>
      </c>
      <c r="C126" s="3" t="s">
        <v>7746</v>
      </c>
      <c r="D126">
        <v>150000</v>
      </c>
      <c r="E126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8304</v>
      </c>
      <c r="O126" s="6">
        <f>KickstarterTable[[#This Row],[pledged]]/KickstarterTable[[#This Row],[goal]]</f>
        <v>0</v>
      </c>
      <c r="P126" s="8" t="e">
        <f>KickstarterTable[[#This Row],[pledged]]/KickstarterTable[[#This Row],[backers_count]]</f>
        <v>#DIV/0!</v>
      </c>
      <c r="Q126" t="str">
        <f t="shared" si="6"/>
        <v>theater</v>
      </c>
      <c r="R126" t="str">
        <f t="shared" si="7"/>
        <v>musical</v>
      </c>
      <c r="S126" s="13">
        <f t="shared" si="8"/>
        <v>42226.361446759256</v>
      </c>
      <c r="T126" s="13">
        <f t="shared" si="9"/>
        <v>42259.278113425935</v>
      </c>
      <c r="U126">
        <f t="shared" si="10"/>
        <v>2015</v>
      </c>
      <c r="V126" s="15" t="str">
        <f t="shared" si="11"/>
        <v>Aug</v>
      </c>
    </row>
    <row r="127" spans="1:22" ht="48">
      <c r="A127">
        <v>3805</v>
      </c>
      <c r="B127" s="3" t="s">
        <v>3802</v>
      </c>
      <c r="C127" s="3" t="s">
        <v>7915</v>
      </c>
      <c r="D127">
        <v>150000</v>
      </c>
      <c r="E12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8304</v>
      </c>
      <c r="O127" s="6">
        <f>KickstarterTable[[#This Row],[pledged]]/KickstarterTable[[#This Row],[goal]]</f>
        <v>2.0000000000000002E-5</v>
      </c>
      <c r="P127" s="8">
        <f>KickstarterTable[[#This Row],[pledged]]/KickstarterTable[[#This Row],[backers_count]]</f>
        <v>1.5</v>
      </c>
      <c r="Q127" t="str">
        <f t="shared" si="6"/>
        <v>theater</v>
      </c>
      <c r="R127" t="str">
        <f t="shared" si="7"/>
        <v>musical</v>
      </c>
      <c r="S127" s="13">
        <f t="shared" si="8"/>
        <v>41849.553703703699</v>
      </c>
      <c r="T127" s="13">
        <f t="shared" si="9"/>
        <v>41907.470370370371</v>
      </c>
      <c r="U127">
        <f t="shared" si="10"/>
        <v>2014</v>
      </c>
      <c r="V127" s="15" t="str">
        <f t="shared" si="11"/>
        <v>Jul</v>
      </c>
    </row>
    <row r="128" spans="1:22" ht="48">
      <c r="A128">
        <v>2429</v>
      </c>
      <c r="B128" s="3" t="s">
        <v>2430</v>
      </c>
      <c r="C128" s="3" t="s">
        <v>6539</v>
      </c>
      <c r="D128">
        <v>140000</v>
      </c>
      <c r="E12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8283</v>
      </c>
      <c r="O128" s="6">
        <f>KickstarterTable[[#This Row],[pledged]]/KickstarterTable[[#This Row],[goal]]</f>
        <v>1.4321428571428572E-2</v>
      </c>
      <c r="P128" s="8">
        <f>KickstarterTable[[#This Row],[pledged]]/KickstarterTable[[#This Row],[backers_count]]</f>
        <v>501.25</v>
      </c>
      <c r="Q128" t="str">
        <f t="shared" si="6"/>
        <v>food</v>
      </c>
      <c r="R128" t="str">
        <f t="shared" si="7"/>
        <v>food trucks</v>
      </c>
      <c r="S128" s="13">
        <f t="shared" si="8"/>
        <v>42734.545902777776</v>
      </c>
      <c r="T128" s="13">
        <f t="shared" si="9"/>
        <v>42769.280555555561</v>
      </c>
      <c r="U128">
        <f t="shared" si="10"/>
        <v>2017</v>
      </c>
      <c r="V128" s="15" t="str">
        <f t="shared" si="11"/>
        <v>Dec</v>
      </c>
    </row>
    <row r="129" spans="1:22" ht="48">
      <c r="A129">
        <v>1996</v>
      </c>
      <c r="B129" s="3" t="s">
        <v>1997</v>
      </c>
      <c r="C129" s="3" t="s">
        <v>6106</v>
      </c>
      <c r="D129">
        <v>133800</v>
      </c>
      <c r="E129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8295</v>
      </c>
      <c r="O129" s="6">
        <f>KickstarterTable[[#This Row],[pledged]]/KickstarterTable[[#This Row],[goal]]</f>
        <v>0</v>
      </c>
      <c r="P129" s="8" t="e">
        <f>KickstarterTable[[#This Row],[pledged]]/KickstarterTable[[#This Row],[backers_count]]</f>
        <v>#DIV/0!</v>
      </c>
      <c r="Q129" t="str">
        <f t="shared" si="6"/>
        <v>photography</v>
      </c>
      <c r="R129" t="str">
        <f t="shared" si="7"/>
        <v>people</v>
      </c>
      <c r="S129" s="13">
        <f t="shared" si="8"/>
        <v>41800.486238425925</v>
      </c>
      <c r="T129" s="13">
        <f t="shared" si="9"/>
        <v>41828.402905092596</v>
      </c>
      <c r="U129">
        <f t="shared" si="10"/>
        <v>2014</v>
      </c>
      <c r="V129" s="15" t="str">
        <f t="shared" si="11"/>
        <v>Jun</v>
      </c>
    </row>
    <row r="130" spans="1:22" ht="48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8272</v>
      </c>
      <c r="O130" s="6">
        <f>KickstarterTable[[#This Row],[pledged]]/KickstarterTable[[#This Row],[goal]]</f>
        <v>0.10754135338345865</v>
      </c>
      <c r="P130" s="8">
        <f>KickstarterTable[[#This Row],[pledged]]/KickstarterTable[[#This Row],[backers_count]]</f>
        <v>51.822463768115945</v>
      </c>
      <c r="Q130" t="str">
        <f t="shared" ref="Q130:Q193" si="12">LEFT(N130, SEARCH("/",N130,1) -1)</f>
        <v>technology</v>
      </c>
      <c r="R130" t="str">
        <f t="shared" ref="R130:R193" si="13">MID(N130,FIND("/",N130)+1,LEN(N130))</f>
        <v>wearables</v>
      </c>
      <c r="S130" s="13">
        <f t="shared" ref="S130:S193" si="14">(J130/86400)+25569+(-8/24)</f>
        <v>42410.440821759257</v>
      </c>
      <c r="T130" s="13">
        <f t="shared" ref="T130:T193" si="15">(((I130/60)/60)/24)+DATE(1970,1,1)+(-58/24)</f>
        <v>42438.357488425929</v>
      </c>
      <c r="U130">
        <f t="shared" ref="U130:U193" si="16">YEAR(T130)</f>
        <v>2016</v>
      </c>
      <c r="V130" s="15" t="str">
        <f t="shared" ref="V130:V193" si="17">TEXT(S130,"mmm")</f>
        <v>Feb</v>
      </c>
    </row>
    <row r="131" spans="1:22" ht="48">
      <c r="A131">
        <v>150</v>
      </c>
      <c r="B131" s="3" t="s">
        <v>152</v>
      </c>
      <c r="C131" s="3" t="s">
        <v>4260</v>
      </c>
      <c r="D131">
        <v>130000</v>
      </c>
      <c r="E131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8266</v>
      </c>
      <c r="O131" s="6">
        <f>KickstarterTable[[#This Row],[pledged]]/KickstarterTable[[#This Row],[goal]]</f>
        <v>0.23163076923076922</v>
      </c>
      <c r="P131" s="8">
        <f>KickstarterTable[[#This Row],[pledged]]/KickstarterTable[[#This Row],[backers_count]]</f>
        <v>449.43283582089555</v>
      </c>
      <c r="Q131" t="str">
        <f t="shared" si="12"/>
        <v>film &amp; video</v>
      </c>
      <c r="R131" t="str">
        <f t="shared" si="13"/>
        <v>science fiction</v>
      </c>
      <c r="S131" s="13">
        <f t="shared" si="14"/>
        <v>42089.82849537037</v>
      </c>
      <c r="T131" s="13">
        <f t="shared" si="15"/>
        <v>42147.745162037041</v>
      </c>
      <c r="U131">
        <f t="shared" si="16"/>
        <v>2015</v>
      </c>
      <c r="V131" s="15" t="str">
        <f t="shared" si="17"/>
        <v>Mar</v>
      </c>
    </row>
    <row r="132" spans="1:22" ht="48">
      <c r="A132">
        <v>699</v>
      </c>
      <c r="B132" s="3" t="s">
        <v>700</v>
      </c>
      <c r="C132" s="3" t="s">
        <v>4809</v>
      </c>
      <c r="D132">
        <v>130000</v>
      </c>
      <c r="E132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8272</v>
      </c>
      <c r="O132" s="6">
        <f>KickstarterTable[[#This Row],[pledged]]/KickstarterTable[[#This Row],[goal]]</f>
        <v>0.824221076923077</v>
      </c>
      <c r="P132" s="8">
        <f>KickstarterTable[[#This Row],[pledged]]/KickstarterTable[[#This Row],[backers_count]]</f>
        <v>120.39184269662923</v>
      </c>
      <c r="Q132" t="str">
        <f t="shared" si="12"/>
        <v>technology</v>
      </c>
      <c r="R132" t="str">
        <f t="shared" si="13"/>
        <v>wearables</v>
      </c>
      <c r="S132" s="13">
        <f t="shared" si="14"/>
        <v>41563.152175925927</v>
      </c>
      <c r="T132" s="13">
        <f t="shared" si="15"/>
        <v>41598.25</v>
      </c>
      <c r="U132">
        <f t="shared" si="16"/>
        <v>2013</v>
      </c>
      <c r="V132" s="15" t="str">
        <f t="shared" si="17"/>
        <v>Oct</v>
      </c>
    </row>
    <row r="133" spans="1:22" ht="48">
      <c r="A133">
        <v>1445</v>
      </c>
      <c r="B133" s="3" t="s">
        <v>1446</v>
      </c>
      <c r="C133" s="3" t="s">
        <v>5555</v>
      </c>
      <c r="D133">
        <v>130000</v>
      </c>
      <c r="E133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8286</v>
      </c>
      <c r="O133" s="6">
        <f>KickstarterTable[[#This Row],[pledged]]/KickstarterTable[[#This Row],[goal]]</f>
        <v>0</v>
      </c>
      <c r="P133" s="8" t="e">
        <f>KickstarterTable[[#This Row],[pledged]]/KickstarterTable[[#This Row],[backers_count]]</f>
        <v>#DIV/0!</v>
      </c>
      <c r="Q133" t="str">
        <f t="shared" si="12"/>
        <v>publishing</v>
      </c>
      <c r="R133" t="str">
        <f t="shared" si="13"/>
        <v>translations</v>
      </c>
      <c r="S133" s="13">
        <f t="shared" si="14"/>
        <v>42139.208969907406</v>
      </c>
      <c r="T133" s="13">
        <f t="shared" si="15"/>
        <v>42167.125636574077</v>
      </c>
      <c r="U133">
        <f t="shared" si="16"/>
        <v>2015</v>
      </c>
      <c r="V133" s="15" t="str">
        <f t="shared" si="17"/>
        <v>May</v>
      </c>
    </row>
    <row r="134" spans="1:22" ht="32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8268</v>
      </c>
      <c r="O134" s="6">
        <f>KickstarterTable[[#This Row],[pledged]]/KickstarterTable[[#This Row],[goal]]</f>
        <v>1.089324126984127</v>
      </c>
      <c r="P134" s="8">
        <f>KickstarterTable[[#This Row],[pledged]]/KickstarterTable[[#This Row],[backers_count]]</f>
        <v>56.344351395730705</v>
      </c>
      <c r="Q134" t="str">
        <f t="shared" si="12"/>
        <v>film &amp; video</v>
      </c>
      <c r="R134" t="str">
        <f t="shared" si="13"/>
        <v>documentary</v>
      </c>
      <c r="S134" s="13">
        <f t="shared" si="14"/>
        <v>41709.130185185182</v>
      </c>
      <c r="T134" s="13">
        <f t="shared" si="15"/>
        <v>41766.458333333336</v>
      </c>
      <c r="U134">
        <f t="shared" si="16"/>
        <v>2014</v>
      </c>
      <c r="V134" s="15" t="str">
        <f t="shared" si="17"/>
        <v>Mar</v>
      </c>
    </row>
    <row r="135" spans="1:22" ht="32">
      <c r="A135">
        <v>578</v>
      </c>
      <c r="B135" s="3" t="s">
        <v>579</v>
      </c>
      <c r="C135" s="3" t="s">
        <v>4688</v>
      </c>
      <c r="D135">
        <v>125000</v>
      </c>
      <c r="E135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8271</v>
      </c>
      <c r="O135" s="6">
        <f>KickstarterTable[[#This Row],[pledged]]/KickstarterTable[[#This Row],[goal]]</f>
        <v>1.12E-4</v>
      </c>
      <c r="P135" s="8">
        <f>KickstarterTable[[#This Row],[pledged]]/KickstarterTable[[#This Row],[backers_count]]</f>
        <v>2</v>
      </c>
      <c r="Q135" t="str">
        <f t="shared" si="12"/>
        <v>technology</v>
      </c>
      <c r="R135" t="str">
        <f t="shared" si="13"/>
        <v>web</v>
      </c>
      <c r="S135" s="13">
        <f t="shared" si="14"/>
        <v>42230.245289351849</v>
      </c>
      <c r="T135" s="13">
        <f t="shared" si="15"/>
        <v>42252.161956018521</v>
      </c>
      <c r="U135">
        <f t="shared" si="16"/>
        <v>2015</v>
      </c>
      <c r="V135" s="15" t="str">
        <f t="shared" si="17"/>
        <v>Aug</v>
      </c>
    </row>
    <row r="136" spans="1:22" ht="48">
      <c r="A136">
        <v>1173</v>
      </c>
      <c r="B136" s="3" t="s">
        <v>1174</v>
      </c>
      <c r="C136" s="3" t="s">
        <v>5283</v>
      </c>
      <c r="D136">
        <v>125000</v>
      </c>
      <c r="E136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8283</v>
      </c>
      <c r="O136" s="6">
        <f>KickstarterTable[[#This Row],[pledged]]/KickstarterTable[[#This Row],[goal]]</f>
        <v>2.4000000000000001E-4</v>
      </c>
      <c r="P136" s="8">
        <f>KickstarterTable[[#This Row],[pledged]]/KickstarterTable[[#This Row],[backers_count]]</f>
        <v>30</v>
      </c>
      <c r="Q136" t="str">
        <f t="shared" si="12"/>
        <v>food</v>
      </c>
      <c r="R136" t="str">
        <f t="shared" si="13"/>
        <v>food trucks</v>
      </c>
      <c r="S136" s="13">
        <f t="shared" si="14"/>
        <v>42183.85251157407</v>
      </c>
      <c r="T136" s="13">
        <f t="shared" si="15"/>
        <v>42216.769178240742</v>
      </c>
      <c r="U136">
        <f t="shared" si="16"/>
        <v>2015</v>
      </c>
      <c r="V136" s="15" t="str">
        <f t="shared" si="17"/>
        <v>Jun</v>
      </c>
    </row>
    <row r="137" spans="1:22" ht="80">
      <c r="A137">
        <v>1698</v>
      </c>
      <c r="B137" s="3" t="s">
        <v>1699</v>
      </c>
      <c r="C137" s="3" t="s">
        <v>5808</v>
      </c>
      <c r="D137">
        <v>125000</v>
      </c>
      <c r="E13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8292</v>
      </c>
      <c r="O137" s="6">
        <f>KickstarterTable[[#This Row],[pledged]]/KickstarterTable[[#This Row],[goal]]</f>
        <v>0</v>
      </c>
      <c r="P137" s="8" t="e">
        <f>KickstarterTable[[#This Row],[pledged]]/KickstarterTable[[#This Row],[backers_count]]</f>
        <v>#DIV/0!</v>
      </c>
      <c r="Q137" t="str">
        <f t="shared" si="12"/>
        <v>music</v>
      </c>
      <c r="R137" t="str">
        <f t="shared" si="13"/>
        <v>faith</v>
      </c>
      <c r="S137" s="13">
        <f t="shared" si="14"/>
        <v>42795.874537037038</v>
      </c>
      <c r="T137" s="13">
        <f t="shared" si="15"/>
        <v>42817.731250000004</v>
      </c>
      <c r="U137">
        <f t="shared" si="16"/>
        <v>2017</v>
      </c>
      <c r="V137" s="15" t="str">
        <f t="shared" si="17"/>
        <v>Mar</v>
      </c>
    </row>
    <row r="138" spans="1:22" ht="32">
      <c r="A138">
        <v>2039</v>
      </c>
      <c r="B138" s="3" t="s">
        <v>2040</v>
      </c>
      <c r="C138" s="3" t="s">
        <v>6149</v>
      </c>
      <c r="D138">
        <v>125000</v>
      </c>
      <c r="E13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8294</v>
      </c>
      <c r="O138" s="6">
        <f>KickstarterTable[[#This Row],[pledged]]/KickstarterTable[[#This Row],[goal]]</f>
        <v>1.362168</v>
      </c>
      <c r="P138" s="8">
        <f>KickstarterTable[[#This Row],[pledged]]/KickstarterTable[[#This Row],[backers_count]]</f>
        <v>449.26385224274406</v>
      </c>
      <c r="Q138" t="str">
        <f t="shared" si="12"/>
        <v>technology</v>
      </c>
      <c r="R138" t="str">
        <f t="shared" si="13"/>
        <v>hardware</v>
      </c>
      <c r="S138" s="13">
        <f t="shared" si="14"/>
        <v>42675.10561342592</v>
      </c>
      <c r="T138" s="13">
        <f t="shared" si="15"/>
        <v>42702.790972222225</v>
      </c>
      <c r="U138">
        <f t="shared" si="16"/>
        <v>2016</v>
      </c>
      <c r="V138" s="15" t="str">
        <f t="shared" si="17"/>
        <v>Nov</v>
      </c>
    </row>
    <row r="139" spans="1:22" ht="48">
      <c r="A139">
        <v>2070</v>
      </c>
      <c r="B139" s="3" t="s">
        <v>2071</v>
      </c>
      <c r="C139" s="3" t="s">
        <v>6180</v>
      </c>
      <c r="D139">
        <v>125000</v>
      </c>
      <c r="E139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8294</v>
      </c>
      <c r="O139" s="6">
        <f>KickstarterTable[[#This Row],[pledged]]/KickstarterTable[[#This Row],[goal]]</f>
        <v>3.1732719999999999</v>
      </c>
      <c r="P139" s="8">
        <f>KickstarterTable[[#This Row],[pledged]]/KickstarterTable[[#This Row],[backers_count]]</f>
        <v>259.25424836601309</v>
      </c>
      <c r="Q139" t="str">
        <f t="shared" si="12"/>
        <v>technology</v>
      </c>
      <c r="R139" t="str">
        <f t="shared" si="13"/>
        <v>hardware</v>
      </c>
      <c r="S139" s="13">
        <f t="shared" si="14"/>
        <v>42519.323182870365</v>
      </c>
      <c r="T139" s="13">
        <f t="shared" si="15"/>
        <v>42547.239849537036</v>
      </c>
      <c r="U139">
        <f t="shared" si="16"/>
        <v>2016</v>
      </c>
      <c r="V139" s="15" t="str">
        <f t="shared" si="17"/>
        <v>May</v>
      </c>
    </row>
    <row r="140" spans="1:22" ht="16">
      <c r="A140">
        <v>2649</v>
      </c>
      <c r="B140" s="3" t="s">
        <v>2649</v>
      </c>
      <c r="C140" s="3" t="s">
        <v>6759</v>
      </c>
      <c r="D140">
        <v>125000</v>
      </c>
      <c r="E140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8300</v>
      </c>
      <c r="O140" s="6">
        <f>KickstarterTable[[#This Row],[pledged]]/KickstarterTable[[#This Row],[goal]]</f>
        <v>9.9200000000000004E-4</v>
      </c>
      <c r="P140" s="8">
        <f>KickstarterTable[[#This Row],[pledged]]/KickstarterTable[[#This Row],[backers_count]]</f>
        <v>41.333333333333336</v>
      </c>
      <c r="Q140" t="str">
        <f t="shared" si="12"/>
        <v>technology</v>
      </c>
      <c r="R140" t="str">
        <f t="shared" si="13"/>
        <v>space exploration</v>
      </c>
      <c r="S140" s="13">
        <f t="shared" si="14"/>
        <v>42341.663668981484</v>
      </c>
      <c r="T140" s="13">
        <f t="shared" si="15"/>
        <v>42399.580335648156</v>
      </c>
      <c r="U140">
        <f t="shared" si="16"/>
        <v>2016</v>
      </c>
      <c r="V140" s="15" t="str">
        <f t="shared" si="17"/>
        <v>Dec</v>
      </c>
    </row>
    <row r="141" spans="1:22" ht="48">
      <c r="A141">
        <v>3123</v>
      </c>
      <c r="B141" s="3" t="s">
        <v>3123</v>
      </c>
      <c r="C141" s="3" t="s">
        <v>7233</v>
      </c>
      <c r="D141">
        <v>125000</v>
      </c>
      <c r="E141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8302</v>
      </c>
      <c r="O141" s="6">
        <f>KickstarterTable[[#This Row],[pledged]]/KickstarterTable[[#This Row],[goal]]</f>
        <v>0.68153600000000003</v>
      </c>
      <c r="P141" s="8">
        <f>KickstarterTable[[#This Row],[pledged]]/KickstarterTable[[#This Row],[backers_count]]</f>
        <v>244.80459770114942</v>
      </c>
      <c r="Q141" t="str">
        <f t="shared" si="12"/>
        <v>theater</v>
      </c>
      <c r="R141" t="str">
        <f t="shared" si="13"/>
        <v>spaces</v>
      </c>
      <c r="S141" s="13">
        <f t="shared" si="14"/>
        <v>42530.659699074073</v>
      </c>
      <c r="T141" s="13">
        <f t="shared" si="15"/>
        <v>42558.576365740744</v>
      </c>
      <c r="U141">
        <f t="shared" si="16"/>
        <v>2016</v>
      </c>
      <c r="V141" s="15" t="str">
        <f t="shared" si="17"/>
        <v>Jun</v>
      </c>
    </row>
    <row r="142" spans="1:22" ht="48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8271</v>
      </c>
      <c r="O142" s="6">
        <f>KickstarterTable[[#This Row],[pledged]]/KickstarterTable[[#This Row],[goal]]</f>
        <v>0</v>
      </c>
      <c r="P142" s="8" t="e">
        <f>KickstarterTable[[#This Row],[pledged]]/KickstarterTable[[#This Row],[backers_count]]</f>
        <v>#DIV/0!</v>
      </c>
      <c r="Q142" t="str">
        <f t="shared" si="12"/>
        <v>technology</v>
      </c>
      <c r="R142" t="str">
        <f t="shared" si="13"/>
        <v>web</v>
      </c>
      <c r="S142" s="13">
        <f t="shared" si="14"/>
        <v>41976.551574074074</v>
      </c>
      <c r="T142" s="13">
        <f t="shared" si="15"/>
        <v>42004.468240740745</v>
      </c>
      <c r="U142">
        <f t="shared" si="16"/>
        <v>2014</v>
      </c>
      <c r="V142" s="15" t="str">
        <f t="shared" si="17"/>
        <v>Dec</v>
      </c>
    </row>
    <row r="143" spans="1:22" ht="48">
      <c r="A143">
        <v>164</v>
      </c>
      <c r="B143" s="3" t="s">
        <v>166</v>
      </c>
      <c r="C143" s="3" t="s">
        <v>4274</v>
      </c>
      <c r="D143">
        <v>120000</v>
      </c>
      <c r="E143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8267</v>
      </c>
      <c r="O143" s="6">
        <f>KickstarterTable[[#This Row],[pledged]]/KickstarterTable[[#This Row],[goal]]</f>
        <v>5.3333333333333332E-3</v>
      </c>
      <c r="P143" s="8">
        <f>KickstarterTable[[#This Row],[pledged]]/KickstarterTable[[#This Row],[backers_count]]</f>
        <v>91.428571428571431</v>
      </c>
      <c r="Q143" t="str">
        <f t="shared" si="12"/>
        <v>film &amp; video</v>
      </c>
      <c r="R143" t="str">
        <f t="shared" si="13"/>
        <v>drama</v>
      </c>
      <c r="S143" s="13">
        <f t="shared" si="14"/>
        <v>41841.429409722223</v>
      </c>
      <c r="T143" s="13">
        <f t="shared" si="15"/>
        <v>41899.346076388894</v>
      </c>
      <c r="U143">
        <f t="shared" si="16"/>
        <v>2014</v>
      </c>
      <c r="V143" s="15" t="str">
        <f t="shared" si="17"/>
        <v>Jul</v>
      </c>
    </row>
    <row r="144" spans="1:22" ht="48">
      <c r="A144">
        <v>2436</v>
      </c>
      <c r="B144" s="3" t="s">
        <v>2437</v>
      </c>
      <c r="C144" s="3" t="s">
        <v>6546</v>
      </c>
      <c r="D144">
        <v>117000</v>
      </c>
      <c r="E14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8283</v>
      </c>
      <c r="O144" s="6">
        <f>KickstarterTable[[#This Row],[pledged]]/KickstarterTable[[#This Row],[goal]]</f>
        <v>3.8461538461538462E-4</v>
      </c>
      <c r="P144" s="8">
        <f>KickstarterTable[[#This Row],[pledged]]/KickstarterTable[[#This Row],[backers_count]]</f>
        <v>22.5</v>
      </c>
      <c r="Q144" t="str">
        <f t="shared" si="12"/>
        <v>food</v>
      </c>
      <c r="R144" t="str">
        <f t="shared" si="13"/>
        <v>food trucks</v>
      </c>
      <c r="S144" s="13">
        <f t="shared" si="14"/>
        <v>42338.282060185178</v>
      </c>
      <c r="T144" s="13">
        <f t="shared" si="15"/>
        <v>42396.19872685185</v>
      </c>
      <c r="U144">
        <f t="shared" si="16"/>
        <v>2016</v>
      </c>
      <c r="V144" s="15" t="str">
        <f t="shared" si="17"/>
        <v>Nov</v>
      </c>
    </row>
    <row r="145" spans="1:22" ht="48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8302</v>
      </c>
      <c r="O145" s="6">
        <f>KickstarterTable[[#This Row],[pledged]]/KickstarterTable[[#This Row],[goal]]</f>
        <v>1.465395775862069</v>
      </c>
      <c r="P145" s="8">
        <f>KickstarterTable[[#This Row],[pledged]]/KickstarterTable[[#This Row],[backers_count]]</f>
        <v>155.23827397260274</v>
      </c>
      <c r="Q145" t="str">
        <f t="shared" si="12"/>
        <v>theater</v>
      </c>
      <c r="R145" t="str">
        <f t="shared" si="13"/>
        <v>spaces</v>
      </c>
      <c r="S145" s="13">
        <f t="shared" si="14"/>
        <v>41894.299027777779</v>
      </c>
      <c r="T145" s="13">
        <f t="shared" si="15"/>
        <v>41952.257361111115</v>
      </c>
      <c r="U145">
        <f t="shared" si="16"/>
        <v>2014</v>
      </c>
      <c r="V145" s="15" t="str">
        <f t="shared" si="17"/>
        <v>Sep</v>
      </c>
    </row>
    <row r="146" spans="1:22" ht="48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8272</v>
      </c>
      <c r="O146" s="6">
        <f>KickstarterTable[[#This Row],[pledged]]/KickstarterTable[[#This Row],[goal]]</f>
        <v>1.9088937093275488E-3</v>
      </c>
      <c r="P146" s="8">
        <f>KickstarterTable[[#This Row],[pledged]]/KickstarterTable[[#This Row],[backers_count]]</f>
        <v>55</v>
      </c>
      <c r="Q146" t="str">
        <f t="shared" si="12"/>
        <v>technology</v>
      </c>
      <c r="R146" t="str">
        <f t="shared" si="13"/>
        <v>wearables</v>
      </c>
      <c r="S146" s="13">
        <f t="shared" si="14"/>
        <v>42561.496087962958</v>
      </c>
      <c r="T146" s="13">
        <f t="shared" si="15"/>
        <v>42615.707638888889</v>
      </c>
      <c r="U146">
        <f t="shared" si="16"/>
        <v>2016</v>
      </c>
      <c r="V146" s="15" t="str">
        <f t="shared" si="17"/>
        <v>Jul</v>
      </c>
    </row>
    <row r="147" spans="1:22" ht="48">
      <c r="A147">
        <v>167</v>
      </c>
      <c r="B147" s="3" t="s">
        <v>169</v>
      </c>
      <c r="C147" s="3" t="s">
        <v>4277</v>
      </c>
      <c r="D147">
        <v>110000</v>
      </c>
      <c r="E14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8267</v>
      </c>
      <c r="O147" s="6">
        <f>KickstarterTable[[#This Row],[pledged]]/KickstarterTable[[#This Row],[goal]]</f>
        <v>1E-4</v>
      </c>
      <c r="P147" s="8">
        <f>KickstarterTable[[#This Row],[pledged]]/KickstarterTable[[#This Row],[backers_count]]</f>
        <v>5.5</v>
      </c>
      <c r="Q147" t="str">
        <f t="shared" si="12"/>
        <v>film &amp; video</v>
      </c>
      <c r="R147" t="str">
        <f t="shared" si="13"/>
        <v>drama</v>
      </c>
      <c r="S147" s="13">
        <f t="shared" si="14"/>
        <v>42160.594155092585</v>
      </c>
      <c r="T147" s="13">
        <f t="shared" si="15"/>
        <v>42218.510821759257</v>
      </c>
      <c r="U147">
        <f t="shared" si="16"/>
        <v>2015</v>
      </c>
      <c r="V147" s="15" t="str">
        <f t="shared" si="17"/>
        <v>Jun</v>
      </c>
    </row>
    <row r="148" spans="1:22" ht="48">
      <c r="A148">
        <v>435</v>
      </c>
      <c r="B148" s="3" t="s">
        <v>436</v>
      </c>
      <c r="C148" s="3" t="s">
        <v>4545</v>
      </c>
      <c r="D148">
        <v>110000</v>
      </c>
      <c r="E14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8269</v>
      </c>
      <c r="O148" s="6">
        <f>KickstarterTable[[#This Row],[pledged]]/KickstarterTable[[#This Row],[goal]]</f>
        <v>2.7272727272727273E-5</v>
      </c>
      <c r="P148" s="8">
        <f>KickstarterTable[[#This Row],[pledged]]/KickstarterTable[[#This Row],[backers_count]]</f>
        <v>1</v>
      </c>
      <c r="Q148" t="str">
        <f t="shared" si="12"/>
        <v>film &amp; video</v>
      </c>
      <c r="R148" t="str">
        <f t="shared" si="13"/>
        <v>animation</v>
      </c>
      <c r="S148" s="13">
        <f t="shared" si="14"/>
        <v>41500.414120370369</v>
      </c>
      <c r="T148" s="13">
        <f t="shared" si="15"/>
        <v>41528.330787037041</v>
      </c>
      <c r="U148">
        <f t="shared" si="16"/>
        <v>2013</v>
      </c>
      <c r="V148" s="15" t="str">
        <f t="shared" si="17"/>
        <v>Aug</v>
      </c>
    </row>
    <row r="149" spans="1:22" ht="48">
      <c r="A149">
        <v>964</v>
      </c>
      <c r="B149" s="3" t="s">
        <v>965</v>
      </c>
      <c r="C149" s="3" t="s">
        <v>5074</v>
      </c>
      <c r="D149">
        <v>110000</v>
      </c>
      <c r="E149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8272</v>
      </c>
      <c r="O149" s="6">
        <f>KickstarterTable[[#This Row],[pledged]]/KickstarterTable[[#This Row],[goal]]</f>
        <v>7.9909090909090902E-3</v>
      </c>
      <c r="P149" s="8">
        <f>KickstarterTable[[#This Row],[pledged]]/KickstarterTable[[#This Row],[backers_count]]</f>
        <v>30.310344827586206</v>
      </c>
      <c r="Q149" t="str">
        <f t="shared" si="12"/>
        <v>technology</v>
      </c>
      <c r="R149" t="str">
        <f t="shared" si="13"/>
        <v>wearables</v>
      </c>
      <c r="S149" s="13">
        <f t="shared" si="14"/>
        <v>42208.295358796291</v>
      </c>
      <c r="T149" s="13">
        <f t="shared" si="15"/>
        <v>42246.212025462963</v>
      </c>
      <c r="U149">
        <f t="shared" si="16"/>
        <v>2015</v>
      </c>
      <c r="V149" s="15" t="str">
        <f t="shared" si="17"/>
        <v>Jul</v>
      </c>
    </row>
    <row r="150" spans="1:22" ht="64">
      <c r="A150">
        <v>1306</v>
      </c>
      <c r="B150" s="3" t="s">
        <v>1307</v>
      </c>
      <c r="C150" s="3" t="s">
        <v>5416</v>
      </c>
      <c r="D150">
        <v>110000</v>
      </c>
      <c r="E150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8272</v>
      </c>
      <c r="O150" s="6">
        <f>KickstarterTable[[#This Row],[pledged]]/KickstarterTable[[#This Row],[goal]]</f>
        <v>0.65246363636363636</v>
      </c>
      <c r="P150" s="8">
        <f>KickstarterTable[[#This Row],[pledged]]/KickstarterTable[[#This Row],[backers_count]]</f>
        <v>201.60393258426967</v>
      </c>
      <c r="Q150" t="str">
        <f t="shared" si="12"/>
        <v>technology</v>
      </c>
      <c r="R150" t="str">
        <f t="shared" si="13"/>
        <v>wearables</v>
      </c>
      <c r="S150" s="13">
        <f t="shared" si="14"/>
        <v>41947.124236111107</v>
      </c>
      <c r="T150" s="13">
        <f t="shared" si="15"/>
        <v>41975.040902777779</v>
      </c>
      <c r="U150">
        <f t="shared" si="16"/>
        <v>2014</v>
      </c>
      <c r="V150" s="15" t="str">
        <f t="shared" si="17"/>
        <v>Nov</v>
      </c>
    </row>
    <row r="151" spans="1:22" ht="48">
      <c r="A151">
        <v>1865</v>
      </c>
      <c r="B151" s="3" t="s">
        <v>1866</v>
      </c>
      <c r="C151" s="3" t="s">
        <v>5975</v>
      </c>
      <c r="D151">
        <v>110000</v>
      </c>
      <c r="E151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8282</v>
      </c>
      <c r="O151" s="6">
        <f>KickstarterTable[[#This Row],[pledged]]/KickstarterTable[[#This Row],[goal]]</f>
        <v>3.6363636363636364E-5</v>
      </c>
      <c r="P151" s="8">
        <f>KickstarterTable[[#This Row],[pledged]]/KickstarterTable[[#This Row],[backers_count]]</f>
        <v>2</v>
      </c>
      <c r="Q151" t="str">
        <f t="shared" si="12"/>
        <v>games</v>
      </c>
      <c r="R151" t="str">
        <f t="shared" si="13"/>
        <v>mobile games</v>
      </c>
      <c r="S151" s="13">
        <f t="shared" si="14"/>
        <v>42645.034108796295</v>
      </c>
      <c r="T151" s="13">
        <f t="shared" si="15"/>
        <v>42677.992442129638</v>
      </c>
      <c r="U151">
        <f t="shared" si="16"/>
        <v>2016</v>
      </c>
      <c r="V151" s="15" t="str">
        <f t="shared" si="17"/>
        <v>Oct</v>
      </c>
    </row>
    <row r="152" spans="1:22" ht="32">
      <c r="A152">
        <v>2378</v>
      </c>
      <c r="B152" s="3" t="s">
        <v>2379</v>
      </c>
      <c r="C152" s="3" t="s">
        <v>6488</v>
      </c>
      <c r="D152">
        <v>110000</v>
      </c>
      <c r="E152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8271</v>
      </c>
      <c r="O152" s="6">
        <f>KickstarterTable[[#This Row],[pledged]]/KickstarterTable[[#This Row],[goal]]</f>
        <v>0</v>
      </c>
      <c r="P152" s="8" t="e">
        <f>KickstarterTable[[#This Row],[pledged]]/KickstarterTable[[#This Row],[backers_count]]</f>
        <v>#DIV/0!</v>
      </c>
      <c r="Q152" t="str">
        <f t="shared" si="12"/>
        <v>technology</v>
      </c>
      <c r="R152" t="str">
        <f t="shared" si="13"/>
        <v>web</v>
      </c>
      <c r="S152" s="13">
        <f t="shared" si="14"/>
        <v>42212.679745370369</v>
      </c>
      <c r="T152" s="13">
        <f t="shared" si="15"/>
        <v>42239.596412037041</v>
      </c>
      <c r="U152">
        <f t="shared" si="16"/>
        <v>2015</v>
      </c>
      <c r="V152" s="15" t="str">
        <f t="shared" si="17"/>
        <v>Jul</v>
      </c>
    </row>
    <row r="153" spans="1:22" ht="48">
      <c r="A153">
        <v>2502</v>
      </c>
      <c r="B153" s="3" t="s">
        <v>2502</v>
      </c>
      <c r="C153" s="3" t="s">
        <v>6612</v>
      </c>
      <c r="D153">
        <v>110000</v>
      </c>
      <c r="E153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8298</v>
      </c>
      <c r="O153" s="6">
        <f>KickstarterTable[[#This Row],[pledged]]/KickstarterTable[[#This Row],[goal]]</f>
        <v>7.8181818181818181E-4</v>
      </c>
      <c r="P153" s="8">
        <f>KickstarterTable[[#This Row],[pledged]]/KickstarterTable[[#This Row],[backers_count]]</f>
        <v>17.2</v>
      </c>
      <c r="Q153" t="str">
        <f t="shared" si="12"/>
        <v>food</v>
      </c>
      <c r="R153" t="str">
        <f t="shared" si="13"/>
        <v>restaurants</v>
      </c>
      <c r="S153" s="13">
        <f t="shared" si="14"/>
        <v>41858.492106481477</v>
      </c>
      <c r="T153" s="13">
        <f t="shared" si="15"/>
        <v>41901.408773148149</v>
      </c>
      <c r="U153">
        <f t="shared" si="16"/>
        <v>2014</v>
      </c>
      <c r="V153" s="15" t="str">
        <f t="shared" si="17"/>
        <v>Aug</v>
      </c>
    </row>
    <row r="154" spans="1:22" ht="48">
      <c r="A154">
        <v>4092</v>
      </c>
      <c r="B154" s="3" t="s">
        <v>4088</v>
      </c>
      <c r="C154" s="3" t="s">
        <v>8195</v>
      </c>
      <c r="D154">
        <v>110000</v>
      </c>
      <c r="E154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8270</v>
      </c>
      <c r="O154" s="6">
        <f>KickstarterTable[[#This Row],[pledged]]/KickstarterTable[[#This Row],[goal]]</f>
        <v>1.8181818181818181E-4</v>
      </c>
      <c r="P154" s="8">
        <f>KickstarterTable[[#This Row],[pledged]]/KickstarterTable[[#This Row],[backers_count]]</f>
        <v>20</v>
      </c>
      <c r="Q154" t="str">
        <f t="shared" si="12"/>
        <v>theater</v>
      </c>
      <c r="R154" t="str">
        <f t="shared" si="13"/>
        <v>plays</v>
      </c>
      <c r="S154" s="13">
        <f t="shared" si="14"/>
        <v>42038.861655092587</v>
      </c>
      <c r="T154" s="13">
        <f t="shared" si="15"/>
        <v>42096.736655092602</v>
      </c>
      <c r="U154">
        <f t="shared" si="16"/>
        <v>2015</v>
      </c>
      <c r="V154" s="15" t="str">
        <f t="shared" si="17"/>
        <v>Feb</v>
      </c>
    </row>
    <row r="155" spans="1:22" ht="48">
      <c r="A155">
        <v>3113</v>
      </c>
      <c r="B155" s="3" t="s">
        <v>3113</v>
      </c>
      <c r="C155" s="3" t="s">
        <v>7223</v>
      </c>
      <c r="D155">
        <v>109225</v>
      </c>
      <c r="E155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8302</v>
      </c>
      <c r="O155" s="6">
        <f>KickstarterTable[[#This Row],[pledged]]/KickstarterTable[[#This Row],[goal]]</f>
        <v>4.2435339894712751E-2</v>
      </c>
      <c r="P155" s="8">
        <f>KickstarterTable[[#This Row],[pledged]]/KickstarterTable[[#This Row],[backers_count]]</f>
        <v>125.27027027027027</v>
      </c>
      <c r="Q155" t="str">
        <f t="shared" si="12"/>
        <v>theater</v>
      </c>
      <c r="R155" t="str">
        <f t="shared" si="13"/>
        <v>spaces</v>
      </c>
      <c r="S155" s="13">
        <f t="shared" si="14"/>
        <v>42081.397939814815</v>
      </c>
      <c r="T155" s="13">
        <f t="shared" si="15"/>
        <v>42109.314606481486</v>
      </c>
      <c r="U155">
        <f t="shared" si="16"/>
        <v>2015</v>
      </c>
      <c r="V155" s="15" t="str">
        <f t="shared" si="17"/>
        <v>Mar</v>
      </c>
    </row>
    <row r="156" spans="1:22" ht="48">
      <c r="A156">
        <v>983</v>
      </c>
      <c r="B156" s="3" t="s">
        <v>984</v>
      </c>
      <c r="C156" s="3" t="s">
        <v>5093</v>
      </c>
      <c r="D156">
        <v>104219</v>
      </c>
      <c r="E15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8272</v>
      </c>
      <c r="O156" s="6">
        <f>KickstarterTable[[#This Row],[pledged]]/KickstarterTable[[#This Row],[goal]]</f>
        <v>0.2950613611721471</v>
      </c>
      <c r="P156" s="8">
        <f>KickstarterTable[[#This Row],[pledged]]/KickstarterTable[[#This Row],[backers_count]]</f>
        <v>171.79329608938548</v>
      </c>
      <c r="Q156" t="str">
        <f t="shared" si="12"/>
        <v>technology</v>
      </c>
      <c r="R156" t="str">
        <f t="shared" si="13"/>
        <v>wearables</v>
      </c>
      <c r="S156" s="13">
        <f t="shared" si="14"/>
        <v>42574.334317129622</v>
      </c>
      <c r="T156" s="13">
        <f t="shared" si="15"/>
        <v>42603.45416666667</v>
      </c>
      <c r="U156">
        <f t="shared" si="16"/>
        <v>2016</v>
      </c>
      <c r="V156" s="15" t="str">
        <f t="shared" si="17"/>
        <v>Jul</v>
      </c>
    </row>
    <row r="157" spans="1:22" ht="32">
      <c r="A157">
        <v>128</v>
      </c>
      <c r="B157" s="3" t="s">
        <v>130</v>
      </c>
      <c r="C157" s="3" t="s">
        <v>4239</v>
      </c>
      <c r="D157">
        <v>100000</v>
      </c>
      <c r="E15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8266</v>
      </c>
      <c r="O157" s="6">
        <f>KickstarterTable[[#This Row],[pledged]]/KickstarterTable[[#This Row],[goal]]</f>
        <v>1.8669999999999999E-2</v>
      </c>
      <c r="P157" s="8">
        <f>KickstarterTable[[#This Row],[pledged]]/KickstarterTable[[#This Row],[backers_count]]</f>
        <v>311.16666666666669</v>
      </c>
      <c r="Q157" t="str">
        <f t="shared" si="12"/>
        <v>film &amp; video</v>
      </c>
      <c r="R157" t="str">
        <f t="shared" si="13"/>
        <v>science fiction</v>
      </c>
      <c r="S157" s="13">
        <f t="shared" si="14"/>
        <v>42627.894594907404</v>
      </c>
      <c r="T157" s="13">
        <f t="shared" si="15"/>
        <v>42660.811261574076</v>
      </c>
      <c r="U157">
        <f t="shared" si="16"/>
        <v>2016</v>
      </c>
      <c r="V157" s="15" t="str">
        <f t="shared" si="17"/>
        <v>Sep</v>
      </c>
    </row>
    <row r="158" spans="1:22" ht="16">
      <c r="A158">
        <v>217</v>
      </c>
      <c r="B158" s="3" t="s">
        <v>219</v>
      </c>
      <c r="C158" s="3" t="s">
        <v>4327</v>
      </c>
      <c r="D158">
        <v>100000</v>
      </c>
      <c r="E15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8267</v>
      </c>
      <c r="O158" s="6">
        <f>KickstarterTable[[#This Row],[pledged]]/KickstarterTable[[#This Row],[goal]]</f>
        <v>0.11942999999999999</v>
      </c>
      <c r="P158" s="8">
        <f>KickstarterTable[[#This Row],[pledged]]/KickstarterTable[[#This Row],[backers_count]]</f>
        <v>314.28947368421052</v>
      </c>
      <c r="Q158" t="str">
        <f t="shared" si="12"/>
        <v>film &amp; video</v>
      </c>
      <c r="R158" t="str">
        <f t="shared" si="13"/>
        <v>drama</v>
      </c>
      <c r="S158" s="13">
        <f t="shared" si="14"/>
        <v>41970.307280092595</v>
      </c>
      <c r="T158" s="13">
        <f t="shared" si="15"/>
        <v>41999.223946759266</v>
      </c>
      <c r="U158">
        <f t="shared" si="16"/>
        <v>2014</v>
      </c>
      <c r="V158" s="15" t="str">
        <f t="shared" si="17"/>
        <v>Nov</v>
      </c>
    </row>
    <row r="159" spans="1:22" ht="48">
      <c r="A159">
        <v>269</v>
      </c>
      <c r="B159" s="3" t="s">
        <v>270</v>
      </c>
      <c r="C159" s="3" t="s">
        <v>4379</v>
      </c>
      <c r="D159">
        <v>100000</v>
      </c>
      <c r="E159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8268</v>
      </c>
      <c r="O159" s="6">
        <f>KickstarterTable[[#This Row],[pledged]]/KickstarterTable[[#This Row],[goal]]</f>
        <v>1.4723377</v>
      </c>
      <c r="P159" s="8">
        <f>KickstarterTable[[#This Row],[pledged]]/KickstarterTable[[#This Row],[backers_count]]</f>
        <v>92.251735588972423</v>
      </c>
      <c r="Q159" t="str">
        <f t="shared" si="12"/>
        <v>film &amp; video</v>
      </c>
      <c r="R159" t="str">
        <f t="shared" si="13"/>
        <v>documentary</v>
      </c>
      <c r="S159" s="13">
        <f t="shared" si="14"/>
        <v>42757.863680555551</v>
      </c>
      <c r="T159" s="13">
        <f t="shared" si="15"/>
        <v>42785.780347222222</v>
      </c>
      <c r="U159">
        <f t="shared" si="16"/>
        <v>2017</v>
      </c>
      <c r="V159" s="15" t="str">
        <f t="shared" si="17"/>
        <v>Jan</v>
      </c>
    </row>
    <row r="160" spans="1:22" ht="48">
      <c r="A160">
        <v>332</v>
      </c>
      <c r="B160" s="3" t="s">
        <v>333</v>
      </c>
      <c r="C160" s="3" t="s">
        <v>4442</v>
      </c>
      <c r="D160">
        <v>100000</v>
      </c>
      <c r="E160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8268</v>
      </c>
      <c r="O160" s="6">
        <f>KickstarterTable[[#This Row],[pledged]]/KickstarterTable[[#This Row],[goal]]</f>
        <v>1.13015</v>
      </c>
      <c r="P160" s="8">
        <f>KickstarterTable[[#This Row],[pledged]]/KickstarterTable[[#This Row],[backers_count]]</f>
        <v>203.63063063063063</v>
      </c>
      <c r="Q160" t="str">
        <f t="shared" si="12"/>
        <v>film &amp; video</v>
      </c>
      <c r="R160" t="str">
        <f t="shared" si="13"/>
        <v>documentary</v>
      </c>
      <c r="S160" s="13">
        <f t="shared" si="14"/>
        <v>42263.346956018511</v>
      </c>
      <c r="T160" s="13">
        <f t="shared" si="15"/>
        <v>42302.916666666664</v>
      </c>
      <c r="U160">
        <f t="shared" si="16"/>
        <v>2015</v>
      </c>
      <c r="V160" s="15" t="str">
        <f t="shared" si="17"/>
        <v>Sep</v>
      </c>
    </row>
    <row r="161" spans="1:22" ht="48">
      <c r="A161">
        <v>462</v>
      </c>
      <c r="B161" s="3" t="s">
        <v>463</v>
      </c>
      <c r="C161" s="3" t="s">
        <v>4572</v>
      </c>
      <c r="D161">
        <v>100000</v>
      </c>
      <c r="E161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8269</v>
      </c>
      <c r="O161" s="6">
        <f>KickstarterTable[[#This Row],[pledged]]/KickstarterTable[[#This Row],[goal]]</f>
        <v>0</v>
      </c>
      <c r="P161" s="8" t="e">
        <f>KickstarterTable[[#This Row],[pledged]]/KickstarterTable[[#This Row],[backers_count]]</f>
        <v>#DIV/0!</v>
      </c>
      <c r="Q161" t="str">
        <f t="shared" si="12"/>
        <v>film &amp; video</v>
      </c>
      <c r="R161" t="str">
        <f t="shared" si="13"/>
        <v>animation</v>
      </c>
      <c r="S161" s="13">
        <f t="shared" si="14"/>
        <v>40704.793298611105</v>
      </c>
      <c r="T161" s="13">
        <f t="shared" si="15"/>
        <v>40762.709965277783</v>
      </c>
      <c r="U161">
        <f t="shared" si="16"/>
        <v>2011</v>
      </c>
      <c r="V161" s="15" t="str">
        <f t="shared" si="17"/>
        <v>Jun</v>
      </c>
    </row>
    <row r="162" spans="1:22" ht="48">
      <c r="A162">
        <v>560</v>
      </c>
      <c r="B162" s="3" t="s">
        <v>561</v>
      </c>
      <c r="C162" s="3" t="s">
        <v>4670</v>
      </c>
      <c r="D162">
        <v>100000</v>
      </c>
      <c r="E162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8271</v>
      </c>
      <c r="O162" s="6">
        <f>KickstarterTable[[#This Row],[pledged]]/KickstarterTable[[#This Row],[goal]]</f>
        <v>1.2E-4</v>
      </c>
      <c r="P162" s="8">
        <f>KickstarterTable[[#This Row],[pledged]]/KickstarterTable[[#This Row],[backers_count]]</f>
        <v>4</v>
      </c>
      <c r="Q162" t="str">
        <f t="shared" si="12"/>
        <v>technology</v>
      </c>
      <c r="R162" t="str">
        <f t="shared" si="13"/>
        <v>web</v>
      </c>
      <c r="S162" s="13">
        <f t="shared" si="14"/>
        <v>41960.438020833331</v>
      </c>
      <c r="T162" s="13">
        <f t="shared" si="15"/>
        <v>41988.354687500003</v>
      </c>
      <c r="U162">
        <f t="shared" si="16"/>
        <v>2014</v>
      </c>
      <c r="V162" s="15" t="str">
        <f t="shared" si="17"/>
        <v>Nov</v>
      </c>
    </row>
    <row r="163" spans="1:22" ht="48">
      <c r="A163">
        <v>582</v>
      </c>
      <c r="B163" s="3" t="s">
        <v>583</v>
      </c>
      <c r="C163" s="3" t="s">
        <v>4692</v>
      </c>
      <c r="D163">
        <v>100000</v>
      </c>
      <c r="E163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8271</v>
      </c>
      <c r="O163" s="6">
        <f>KickstarterTable[[#This Row],[pledged]]/KickstarterTable[[#This Row],[goal]]</f>
        <v>0</v>
      </c>
      <c r="P163" s="8" t="e">
        <f>KickstarterTable[[#This Row],[pledged]]/KickstarterTable[[#This Row],[backers_count]]</f>
        <v>#DIV/0!</v>
      </c>
      <c r="Q163" t="str">
        <f t="shared" si="12"/>
        <v>technology</v>
      </c>
      <c r="R163" t="str">
        <f t="shared" si="13"/>
        <v>web</v>
      </c>
      <c r="S163" s="13">
        <f t="shared" si="14"/>
        <v>42055.406469907401</v>
      </c>
      <c r="T163" s="13">
        <f t="shared" si="15"/>
        <v>42076.333333333336</v>
      </c>
      <c r="U163">
        <f t="shared" si="16"/>
        <v>2015</v>
      </c>
      <c r="V163" s="15" t="str">
        <f t="shared" si="17"/>
        <v>Feb</v>
      </c>
    </row>
    <row r="164" spans="1:22" ht="48">
      <c r="A164">
        <v>591</v>
      </c>
      <c r="B164" s="3" t="s">
        <v>592</v>
      </c>
      <c r="C164" s="3" t="s">
        <v>4701</v>
      </c>
      <c r="D164">
        <v>100000</v>
      </c>
      <c r="E164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8271</v>
      </c>
      <c r="O164" s="6">
        <f>KickstarterTable[[#This Row],[pledged]]/KickstarterTable[[#This Row],[goal]]</f>
        <v>6.0999999999999997E-4</v>
      </c>
      <c r="P164" s="8">
        <f>KickstarterTable[[#This Row],[pledged]]/KickstarterTable[[#This Row],[backers_count]]</f>
        <v>30.5</v>
      </c>
      <c r="Q164" t="str">
        <f t="shared" si="12"/>
        <v>technology</v>
      </c>
      <c r="R164" t="str">
        <f t="shared" si="13"/>
        <v>web</v>
      </c>
      <c r="S164" s="13">
        <f t="shared" si="14"/>
        <v>42177.209837962961</v>
      </c>
      <c r="T164" s="13">
        <f t="shared" si="15"/>
        <v>42205.126504629632</v>
      </c>
      <c r="U164">
        <f t="shared" si="16"/>
        <v>2015</v>
      </c>
      <c r="V164" s="15" t="str">
        <f t="shared" si="17"/>
        <v>Jun</v>
      </c>
    </row>
    <row r="165" spans="1:22" ht="48">
      <c r="A165">
        <v>595</v>
      </c>
      <c r="B165" s="3" t="s">
        <v>596</v>
      </c>
      <c r="C165" s="3" t="s">
        <v>4705</v>
      </c>
      <c r="D165">
        <v>100000</v>
      </c>
      <c r="E165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8271</v>
      </c>
      <c r="O165" s="6">
        <f>KickstarterTable[[#This Row],[pledged]]/KickstarterTable[[#This Row],[goal]]</f>
        <v>4.2599999999999999E-3</v>
      </c>
      <c r="P165" s="8">
        <f>KickstarterTable[[#This Row],[pledged]]/KickstarterTable[[#This Row],[backers_count]]</f>
        <v>53.25</v>
      </c>
      <c r="Q165" t="str">
        <f t="shared" si="12"/>
        <v>technology</v>
      </c>
      <c r="R165" t="str">
        <f t="shared" si="13"/>
        <v>web</v>
      </c>
      <c r="S165" s="13">
        <f t="shared" si="14"/>
        <v>42082.736550925925</v>
      </c>
      <c r="T165" s="13">
        <f t="shared" si="15"/>
        <v>42125.653217592589</v>
      </c>
      <c r="U165">
        <f t="shared" si="16"/>
        <v>2015</v>
      </c>
      <c r="V165" s="15" t="str">
        <f t="shared" si="17"/>
        <v>Mar</v>
      </c>
    </row>
    <row r="166" spans="1:22" ht="48">
      <c r="A166">
        <v>637</v>
      </c>
      <c r="B166" s="3" t="s">
        <v>638</v>
      </c>
      <c r="C166" s="3" t="s">
        <v>4747</v>
      </c>
      <c r="D166">
        <v>100000</v>
      </c>
      <c r="E166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8271</v>
      </c>
      <c r="O166" s="6">
        <f>KickstarterTable[[#This Row],[pledged]]/KickstarterTable[[#This Row],[goal]]</f>
        <v>0</v>
      </c>
      <c r="P166" s="8" t="e">
        <f>KickstarterTable[[#This Row],[pledged]]/KickstarterTable[[#This Row],[backers_count]]</f>
        <v>#DIV/0!</v>
      </c>
      <c r="Q166" t="str">
        <f t="shared" si="12"/>
        <v>technology</v>
      </c>
      <c r="R166" t="str">
        <f t="shared" si="13"/>
        <v>web</v>
      </c>
      <c r="S166" s="13">
        <f t="shared" si="14"/>
        <v>42762.62868055555</v>
      </c>
      <c r="T166" s="13">
        <f t="shared" si="15"/>
        <v>42789.544444444451</v>
      </c>
      <c r="U166">
        <f t="shared" si="16"/>
        <v>2017</v>
      </c>
      <c r="V166" s="15" t="str">
        <f t="shared" si="17"/>
        <v>Jan</v>
      </c>
    </row>
    <row r="167" spans="1:22" ht="48">
      <c r="A167">
        <v>673</v>
      </c>
      <c r="B167" s="3" t="s">
        <v>674</v>
      </c>
      <c r="C167" s="3" t="s">
        <v>4783</v>
      </c>
      <c r="D167">
        <v>100000</v>
      </c>
      <c r="E16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8272</v>
      </c>
      <c r="O167" s="6">
        <f>KickstarterTable[[#This Row],[pledged]]/KickstarterTable[[#This Row],[goal]]</f>
        <v>2.0500000000000002E-3</v>
      </c>
      <c r="P167" s="8">
        <f>KickstarterTable[[#This Row],[pledged]]/KickstarterTable[[#This Row],[backers_count]]</f>
        <v>68.333333333333329</v>
      </c>
      <c r="Q167" t="str">
        <f t="shared" si="12"/>
        <v>technology</v>
      </c>
      <c r="R167" t="str">
        <f t="shared" si="13"/>
        <v>wearables</v>
      </c>
      <c r="S167" s="13">
        <f t="shared" si="14"/>
        <v>41838.5071412037</v>
      </c>
      <c r="T167" s="13">
        <f t="shared" si="15"/>
        <v>41881.423807870371</v>
      </c>
      <c r="U167">
        <f t="shared" si="16"/>
        <v>2014</v>
      </c>
      <c r="V167" s="15" t="str">
        <f t="shared" si="17"/>
        <v>Jul</v>
      </c>
    </row>
    <row r="168" spans="1:22" ht="64">
      <c r="A168">
        <v>676</v>
      </c>
      <c r="B168" s="3" t="s">
        <v>677</v>
      </c>
      <c r="C168" s="3" t="s">
        <v>4786</v>
      </c>
      <c r="D168">
        <v>100000</v>
      </c>
      <c r="E16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8272</v>
      </c>
      <c r="O168" s="6">
        <f>KickstarterTable[[#This Row],[pledged]]/KickstarterTable[[#This Row],[goal]]</f>
        <v>1.4710000000000001E-2</v>
      </c>
      <c r="P168" s="8">
        <f>KickstarterTable[[#This Row],[pledged]]/KickstarterTable[[#This Row],[backers_count]]</f>
        <v>61.291666666666664</v>
      </c>
      <c r="Q168" t="str">
        <f t="shared" si="12"/>
        <v>technology</v>
      </c>
      <c r="R168" t="str">
        <f t="shared" si="13"/>
        <v>wearables</v>
      </c>
      <c r="S168" s="13">
        <f t="shared" si="14"/>
        <v>42012.434965277775</v>
      </c>
      <c r="T168" s="13">
        <f t="shared" si="15"/>
        <v>42040.351631944453</v>
      </c>
      <c r="U168">
        <f t="shared" si="16"/>
        <v>2015</v>
      </c>
      <c r="V168" s="15" t="str">
        <f t="shared" si="17"/>
        <v>Jan</v>
      </c>
    </row>
    <row r="169" spans="1:22" ht="48">
      <c r="A169">
        <v>687</v>
      </c>
      <c r="B169" s="3" t="s">
        <v>688</v>
      </c>
      <c r="C169" s="3" t="s">
        <v>4797</v>
      </c>
      <c r="D169">
        <v>100000</v>
      </c>
      <c r="E169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8272</v>
      </c>
      <c r="O169" s="6">
        <f>KickstarterTable[[#This Row],[pledged]]/KickstarterTable[[#This Row],[goal]]</f>
        <v>3.5499999999999997E-2</v>
      </c>
      <c r="P169" s="8">
        <f>KickstarterTable[[#This Row],[pledged]]/KickstarterTable[[#This Row],[backers_count]]</f>
        <v>591.66666666666663</v>
      </c>
      <c r="Q169" t="str">
        <f t="shared" si="12"/>
        <v>technology</v>
      </c>
      <c r="R169" t="str">
        <f t="shared" si="13"/>
        <v>wearables</v>
      </c>
      <c r="S169" s="13">
        <f t="shared" si="14"/>
        <v>42711.417280092595</v>
      </c>
      <c r="T169" s="13">
        <f t="shared" si="15"/>
        <v>42769.333946759267</v>
      </c>
      <c r="U169">
        <f t="shared" si="16"/>
        <v>2017</v>
      </c>
      <c r="V169" s="15" t="str">
        <f t="shared" si="17"/>
        <v>Dec</v>
      </c>
    </row>
    <row r="170" spans="1:22" ht="32">
      <c r="A170">
        <v>693</v>
      </c>
      <c r="B170" s="3" t="s">
        <v>694</v>
      </c>
      <c r="C170" s="3" t="s">
        <v>4803</v>
      </c>
      <c r="D170">
        <v>100000</v>
      </c>
      <c r="E170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8272</v>
      </c>
      <c r="O170" s="6">
        <f>KickstarterTable[[#This Row],[pledged]]/KickstarterTable[[#This Row],[goal]]</f>
        <v>0.35338000000000003</v>
      </c>
      <c r="P170" s="8">
        <f>KickstarterTable[[#This Row],[pledged]]/KickstarterTable[[#This Row],[backers_count]]</f>
        <v>119.38513513513513</v>
      </c>
      <c r="Q170" t="str">
        <f t="shared" si="12"/>
        <v>technology</v>
      </c>
      <c r="R170" t="str">
        <f t="shared" si="13"/>
        <v>wearables</v>
      </c>
      <c r="S170" s="13">
        <f t="shared" si="14"/>
        <v>42094.474849537037</v>
      </c>
      <c r="T170" s="13">
        <f t="shared" si="15"/>
        <v>42122.391516203708</v>
      </c>
      <c r="U170">
        <f t="shared" si="16"/>
        <v>2015</v>
      </c>
      <c r="V170" s="15" t="str">
        <f t="shared" si="17"/>
        <v>Mar</v>
      </c>
    </row>
    <row r="171" spans="1:22" ht="48">
      <c r="A171">
        <v>698</v>
      </c>
      <c r="B171" s="3" t="s">
        <v>699</v>
      </c>
      <c r="C171" s="3" t="s">
        <v>4808</v>
      </c>
      <c r="D171">
        <v>100000</v>
      </c>
      <c r="E171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8272</v>
      </c>
      <c r="O171" s="6">
        <f>KickstarterTable[[#This Row],[pledged]]/KickstarterTable[[#This Row],[goal]]</f>
        <v>0.15390000000000001</v>
      </c>
      <c r="P171" s="8">
        <f>KickstarterTable[[#This Row],[pledged]]/KickstarterTable[[#This Row],[backers_count]]</f>
        <v>530.68965517241384</v>
      </c>
      <c r="Q171" t="str">
        <f t="shared" si="12"/>
        <v>technology</v>
      </c>
      <c r="R171" t="str">
        <f t="shared" si="13"/>
        <v>wearables</v>
      </c>
      <c r="S171" s="13">
        <f t="shared" si="14"/>
        <v>41866.597743055558</v>
      </c>
      <c r="T171" s="13">
        <f t="shared" si="15"/>
        <v>41897.666666666672</v>
      </c>
      <c r="U171">
        <f t="shared" si="16"/>
        <v>2014</v>
      </c>
      <c r="V171" s="15" t="str">
        <f t="shared" si="17"/>
        <v>Aug</v>
      </c>
    </row>
    <row r="172" spans="1:22" ht="32">
      <c r="A172">
        <v>705</v>
      </c>
      <c r="B172" s="3" t="s">
        <v>706</v>
      </c>
      <c r="C172" s="3" t="s">
        <v>4815</v>
      </c>
      <c r="D172">
        <v>100000</v>
      </c>
      <c r="E172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8272</v>
      </c>
      <c r="O172" s="6">
        <f>KickstarterTable[[#This Row],[pledged]]/KickstarterTable[[#This Row],[goal]]</f>
        <v>9.7699999999999992E-3</v>
      </c>
      <c r="P172" s="8">
        <f>KickstarterTable[[#This Row],[pledged]]/KickstarterTable[[#This Row],[backers_count]]</f>
        <v>195.4</v>
      </c>
      <c r="Q172" t="str">
        <f t="shared" si="12"/>
        <v>technology</v>
      </c>
      <c r="R172" t="str">
        <f t="shared" si="13"/>
        <v>wearables</v>
      </c>
      <c r="S172" s="13">
        <f t="shared" si="14"/>
        <v>42726.158310185179</v>
      </c>
      <c r="T172" s="13">
        <f t="shared" si="15"/>
        <v>42754.074976851851</v>
      </c>
      <c r="U172">
        <f t="shared" si="16"/>
        <v>2017</v>
      </c>
      <c r="V172" s="15" t="str">
        <f t="shared" si="17"/>
        <v>Dec</v>
      </c>
    </row>
    <row r="173" spans="1:22" ht="48">
      <c r="A173">
        <v>706</v>
      </c>
      <c r="B173" s="3" t="s">
        <v>707</v>
      </c>
      <c r="C173" s="3" t="s">
        <v>4816</v>
      </c>
      <c r="D173">
        <v>100000</v>
      </c>
      <c r="E173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8272</v>
      </c>
      <c r="O173" s="6">
        <f>KickstarterTable[[#This Row],[pledged]]/KickstarterTable[[#This Row],[goal]]</f>
        <v>0</v>
      </c>
      <c r="P173" s="8" t="e">
        <f>KickstarterTable[[#This Row],[pledged]]/KickstarterTable[[#This Row],[backers_count]]</f>
        <v>#DIV/0!</v>
      </c>
      <c r="Q173" t="str">
        <f t="shared" si="12"/>
        <v>technology</v>
      </c>
      <c r="R173" t="str">
        <f t="shared" si="13"/>
        <v>wearables</v>
      </c>
      <c r="S173" s="13">
        <f t="shared" si="14"/>
        <v>42676.661840277775</v>
      </c>
      <c r="T173" s="13">
        <f t="shared" si="15"/>
        <v>42716.36041666667</v>
      </c>
      <c r="U173">
        <f t="shared" si="16"/>
        <v>2016</v>
      </c>
      <c r="V173" s="15" t="str">
        <f t="shared" si="17"/>
        <v>Nov</v>
      </c>
    </row>
    <row r="174" spans="1:22" ht="48">
      <c r="A174">
        <v>711</v>
      </c>
      <c r="B174" s="3" t="s">
        <v>712</v>
      </c>
      <c r="C174" s="3" t="s">
        <v>4821</v>
      </c>
      <c r="D174">
        <v>100000</v>
      </c>
      <c r="E174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8272</v>
      </c>
      <c r="O174" s="6">
        <f>KickstarterTable[[#This Row],[pledged]]/KickstarterTable[[#This Row],[goal]]</f>
        <v>0.33790999999999999</v>
      </c>
      <c r="P174" s="8">
        <f>KickstarterTable[[#This Row],[pledged]]/KickstarterTable[[#This Row],[backers_count]]</f>
        <v>99.973372781065095</v>
      </c>
      <c r="Q174" t="str">
        <f t="shared" si="12"/>
        <v>technology</v>
      </c>
      <c r="R174" t="str">
        <f t="shared" si="13"/>
        <v>wearables</v>
      </c>
      <c r="S174" s="13">
        <f t="shared" si="14"/>
        <v>42678.125787037039</v>
      </c>
      <c r="T174" s="13">
        <f t="shared" si="15"/>
        <v>42716.084120370368</v>
      </c>
      <c r="U174">
        <f t="shared" si="16"/>
        <v>2016</v>
      </c>
      <c r="V174" s="15" t="str">
        <f t="shared" si="17"/>
        <v>Nov</v>
      </c>
    </row>
    <row r="175" spans="1:22" ht="16">
      <c r="A175">
        <v>717</v>
      </c>
      <c r="B175" s="3" t="s">
        <v>718</v>
      </c>
      <c r="C175" s="3" t="s">
        <v>4827</v>
      </c>
      <c r="D175">
        <v>100000</v>
      </c>
      <c r="E175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8272</v>
      </c>
      <c r="O175" s="6">
        <f>KickstarterTable[[#This Row],[pledged]]/KickstarterTable[[#This Row],[goal]]</f>
        <v>3.0500000000000002E-3</v>
      </c>
      <c r="P175" s="8">
        <f>KickstarterTable[[#This Row],[pledged]]/KickstarterTable[[#This Row],[backers_count]]</f>
        <v>76.25</v>
      </c>
      <c r="Q175" t="str">
        <f t="shared" si="12"/>
        <v>technology</v>
      </c>
      <c r="R175" t="str">
        <f t="shared" si="13"/>
        <v>wearables</v>
      </c>
      <c r="S175" s="13">
        <f t="shared" si="14"/>
        <v>41857.520856481475</v>
      </c>
      <c r="T175" s="13">
        <f t="shared" si="15"/>
        <v>41885.437523148154</v>
      </c>
      <c r="U175">
        <f t="shared" si="16"/>
        <v>2014</v>
      </c>
      <c r="V175" s="15" t="str">
        <f t="shared" si="17"/>
        <v>Aug</v>
      </c>
    </row>
    <row r="176" spans="1:22" ht="48">
      <c r="A176">
        <v>911</v>
      </c>
      <c r="B176" s="3" t="s">
        <v>912</v>
      </c>
      <c r="C176" s="3" t="s">
        <v>5021</v>
      </c>
      <c r="D176">
        <v>100000</v>
      </c>
      <c r="E176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8277</v>
      </c>
      <c r="O176" s="6">
        <f>KickstarterTable[[#This Row],[pledged]]/KickstarterTable[[#This Row],[goal]]</f>
        <v>0</v>
      </c>
      <c r="P176" s="8" t="e">
        <f>KickstarterTable[[#This Row],[pledged]]/KickstarterTable[[#This Row],[backers_count]]</f>
        <v>#DIV/0!</v>
      </c>
      <c r="Q176" t="str">
        <f t="shared" si="12"/>
        <v>music</v>
      </c>
      <c r="R176" t="str">
        <f t="shared" si="13"/>
        <v>jazz</v>
      </c>
      <c r="S176" s="13">
        <f t="shared" si="14"/>
        <v>41641.671817129631</v>
      </c>
      <c r="T176" s="13">
        <f t="shared" si="15"/>
        <v>41660.588483796302</v>
      </c>
      <c r="U176">
        <f t="shared" si="16"/>
        <v>2014</v>
      </c>
      <c r="V176" s="15" t="str">
        <f t="shared" si="17"/>
        <v>Jan</v>
      </c>
    </row>
    <row r="177" spans="1:22" ht="48">
      <c r="A177">
        <v>945</v>
      </c>
      <c r="B177" s="3" t="s">
        <v>946</v>
      </c>
      <c r="C177" s="3" t="s">
        <v>5055</v>
      </c>
      <c r="D177">
        <v>100000</v>
      </c>
      <c r="E17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8272</v>
      </c>
      <c r="O177" s="6">
        <f>KickstarterTable[[#This Row],[pledged]]/KickstarterTable[[#This Row],[goal]]</f>
        <v>2.4840000000000001E-2</v>
      </c>
      <c r="P177" s="8">
        <f>KickstarterTable[[#This Row],[pledged]]/KickstarterTable[[#This Row],[backers_count]]</f>
        <v>155.25</v>
      </c>
      <c r="Q177" t="str">
        <f t="shared" si="12"/>
        <v>technology</v>
      </c>
      <c r="R177" t="str">
        <f t="shared" si="13"/>
        <v>wearables</v>
      </c>
      <c r="S177" s="13">
        <f t="shared" si="14"/>
        <v>42732.53965277777</v>
      </c>
      <c r="T177" s="13">
        <f t="shared" si="15"/>
        <v>42782.582638888889</v>
      </c>
      <c r="U177">
        <f t="shared" si="16"/>
        <v>2017</v>
      </c>
      <c r="V177" s="15" t="str">
        <f t="shared" si="17"/>
        <v>Dec</v>
      </c>
    </row>
    <row r="178" spans="1:22" ht="48">
      <c r="A178">
        <v>971</v>
      </c>
      <c r="B178" s="3" t="s">
        <v>972</v>
      </c>
      <c r="C178" s="3" t="s">
        <v>5081</v>
      </c>
      <c r="D178">
        <v>100000</v>
      </c>
      <c r="E17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8272</v>
      </c>
      <c r="O178" s="6">
        <f>KickstarterTable[[#This Row],[pledged]]/KickstarterTable[[#This Row],[goal]]</f>
        <v>2.2599999999999999E-3</v>
      </c>
      <c r="P178" s="8">
        <f>KickstarterTable[[#This Row],[pledged]]/KickstarterTable[[#This Row],[backers_count]]</f>
        <v>45.2</v>
      </c>
      <c r="Q178" t="str">
        <f t="shared" si="12"/>
        <v>technology</v>
      </c>
      <c r="R178" t="str">
        <f t="shared" si="13"/>
        <v>wearables</v>
      </c>
      <c r="S178" s="13">
        <f t="shared" si="14"/>
        <v>42111.375694444439</v>
      </c>
      <c r="T178" s="13">
        <f t="shared" si="15"/>
        <v>42154.292361111111</v>
      </c>
      <c r="U178">
        <f t="shared" si="16"/>
        <v>2015</v>
      </c>
      <c r="V178" s="15" t="str">
        <f t="shared" si="17"/>
        <v>Apr</v>
      </c>
    </row>
    <row r="179" spans="1:22" ht="48">
      <c r="A179">
        <v>975</v>
      </c>
      <c r="B179" s="3" t="s">
        <v>976</v>
      </c>
      <c r="C179" s="3" t="s">
        <v>5085</v>
      </c>
      <c r="D179">
        <v>100000</v>
      </c>
      <c r="E179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8272</v>
      </c>
      <c r="O179" s="6">
        <f>KickstarterTable[[#This Row],[pledged]]/KickstarterTable[[#This Row],[goal]]</f>
        <v>2.6069999999999999E-2</v>
      </c>
      <c r="P179" s="8">
        <f>KickstarterTable[[#This Row],[pledged]]/KickstarterTable[[#This Row],[backers_count]]</f>
        <v>108.625</v>
      </c>
      <c r="Q179" t="str">
        <f t="shared" si="12"/>
        <v>technology</v>
      </c>
      <c r="R179" t="str">
        <f t="shared" si="13"/>
        <v>wearables</v>
      </c>
      <c r="S179" s="13">
        <f t="shared" si="14"/>
        <v>42489.363252314812</v>
      </c>
      <c r="T179" s="13">
        <f t="shared" si="15"/>
        <v>42547.279918981483</v>
      </c>
      <c r="U179">
        <f t="shared" si="16"/>
        <v>2016</v>
      </c>
      <c r="V179" s="15" t="str">
        <f t="shared" si="17"/>
        <v>Apr</v>
      </c>
    </row>
    <row r="180" spans="1:22" ht="48">
      <c r="A180">
        <v>992</v>
      </c>
      <c r="B180" s="3" t="s">
        <v>993</v>
      </c>
      <c r="C180" s="3" t="s">
        <v>5102</v>
      </c>
      <c r="D180">
        <v>100000</v>
      </c>
      <c r="E180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8272</v>
      </c>
      <c r="O180" s="6">
        <f>KickstarterTable[[#This Row],[pledged]]/KickstarterTable[[#This Row],[goal]]</f>
        <v>4.6699999999999997E-3</v>
      </c>
      <c r="P180" s="8">
        <f>KickstarterTable[[#This Row],[pledged]]/KickstarterTable[[#This Row],[backers_count]]</f>
        <v>116.75</v>
      </c>
      <c r="Q180" t="str">
        <f t="shared" si="12"/>
        <v>technology</v>
      </c>
      <c r="R180" t="str">
        <f t="shared" si="13"/>
        <v>wearables</v>
      </c>
      <c r="S180" s="13">
        <f t="shared" si="14"/>
        <v>42437.59165509259</v>
      </c>
      <c r="T180" s="13">
        <f t="shared" si="15"/>
        <v>42495.466655092598</v>
      </c>
      <c r="U180">
        <f t="shared" si="16"/>
        <v>2016</v>
      </c>
      <c r="V180" s="15" t="str">
        <f t="shared" si="17"/>
        <v>Mar</v>
      </c>
    </row>
    <row r="181" spans="1:22" ht="48">
      <c r="A181">
        <v>1016</v>
      </c>
      <c r="B181" s="3" t="s">
        <v>1017</v>
      </c>
      <c r="C181" s="3" t="s">
        <v>5126</v>
      </c>
      <c r="D181">
        <v>100000</v>
      </c>
      <c r="E181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8272</v>
      </c>
      <c r="O181" s="6">
        <f>KickstarterTable[[#This Row],[pledged]]/KickstarterTable[[#This Row],[goal]]</f>
        <v>2.8420000000000001E-2</v>
      </c>
      <c r="P181" s="8">
        <f>KickstarterTable[[#This Row],[pledged]]/KickstarterTable[[#This Row],[backers_count]]</f>
        <v>74.78947368421052</v>
      </c>
      <c r="Q181" t="str">
        <f t="shared" si="12"/>
        <v>technology</v>
      </c>
      <c r="R181" t="str">
        <f t="shared" si="13"/>
        <v>wearables</v>
      </c>
      <c r="S181" s="13">
        <f t="shared" si="14"/>
        <v>42421.773796296293</v>
      </c>
      <c r="T181" s="13">
        <f t="shared" si="15"/>
        <v>42464.648796296293</v>
      </c>
      <c r="U181">
        <f t="shared" si="16"/>
        <v>2016</v>
      </c>
      <c r="V181" s="15" t="str">
        <f t="shared" si="17"/>
        <v>Feb</v>
      </c>
    </row>
    <row r="182" spans="1:22" ht="48">
      <c r="A182">
        <v>1043</v>
      </c>
      <c r="B182" s="3" t="s">
        <v>1044</v>
      </c>
      <c r="C182" s="3" t="s">
        <v>5153</v>
      </c>
      <c r="D182">
        <v>100000</v>
      </c>
      <c r="E182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8280</v>
      </c>
      <c r="O182" s="6">
        <f>KickstarterTable[[#This Row],[pledged]]/KickstarterTable[[#This Row],[goal]]</f>
        <v>8.5370000000000001E-2</v>
      </c>
      <c r="P182" s="8">
        <f>KickstarterTable[[#This Row],[pledged]]/KickstarterTable[[#This Row],[backers_count]]</f>
        <v>29.236301369863014</v>
      </c>
      <c r="Q182" t="str">
        <f t="shared" si="12"/>
        <v>journalism</v>
      </c>
      <c r="R182" t="str">
        <f t="shared" si="13"/>
        <v>audio</v>
      </c>
      <c r="S182" s="13">
        <f t="shared" si="14"/>
        <v>42113.919618055552</v>
      </c>
      <c r="T182" s="13">
        <f t="shared" si="15"/>
        <v>42141.836284722223</v>
      </c>
      <c r="U182">
        <f t="shared" si="16"/>
        <v>2015</v>
      </c>
      <c r="V182" s="15" t="str">
        <f t="shared" si="17"/>
        <v>Apr</v>
      </c>
    </row>
    <row r="183" spans="1:22" ht="48">
      <c r="A183">
        <v>1097</v>
      </c>
      <c r="B183" s="3" t="s">
        <v>1098</v>
      </c>
      <c r="C183" s="3" t="s">
        <v>5207</v>
      </c>
      <c r="D183">
        <v>100000</v>
      </c>
      <c r="E183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8281</v>
      </c>
      <c r="O183" s="6">
        <f>KickstarterTable[[#This Row],[pledged]]/KickstarterTable[[#This Row],[goal]]</f>
        <v>4.6999999999999999E-4</v>
      </c>
      <c r="P183" s="8">
        <f>KickstarterTable[[#This Row],[pledged]]/KickstarterTable[[#This Row],[backers_count]]</f>
        <v>6.7142857142857144</v>
      </c>
      <c r="Q183" t="str">
        <f t="shared" si="12"/>
        <v>games</v>
      </c>
      <c r="R183" t="str">
        <f t="shared" si="13"/>
        <v>video games</v>
      </c>
      <c r="S183" s="13">
        <f t="shared" si="14"/>
        <v>41660.459224537037</v>
      </c>
      <c r="T183" s="13">
        <f t="shared" si="15"/>
        <v>41698.375891203708</v>
      </c>
      <c r="U183">
        <f t="shared" si="16"/>
        <v>2014</v>
      </c>
      <c r="V183" s="15" t="str">
        <f t="shared" si="17"/>
        <v>Jan</v>
      </c>
    </row>
    <row r="184" spans="1:22" ht="32">
      <c r="A184">
        <v>1101</v>
      </c>
      <c r="B184" s="3" t="s">
        <v>1102</v>
      </c>
      <c r="C184" s="3" t="s">
        <v>5211</v>
      </c>
      <c r="D184">
        <v>100000</v>
      </c>
      <c r="E184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8281</v>
      </c>
      <c r="O184" s="6">
        <f>KickstarterTable[[#This Row],[pledged]]/KickstarterTable[[#This Row],[goal]]</f>
        <v>4.0999999999999999E-4</v>
      </c>
      <c r="P184" s="8">
        <f>KickstarterTable[[#This Row],[pledged]]/KickstarterTable[[#This Row],[backers_count]]</f>
        <v>6.833333333333333</v>
      </c>
      <c r="Q184" t="str">
        <f t="shared" si="12"/>
        <v>games</v>
      </c>
      <c r="R184" t="str">
        <f t="shared" si="13"/>
        <v>video games</v>
      </c>
      <c r="S184" s="13">
        <f t="shared" si="14"/>
        <v>42538.439097222225</v>
      </c>
      <c r="T184" s="13">
        <f t="shared" si="15"/>
        <v>42563.341666666667</v>
      </c>
      <c r="U184">
        <f t="shared" si="16"/>
        <v>2016</v>
      </c>
      <c r="V184" s="15" t="str">
        <f t="shared" si="17"/>
        <v>Jun</v>
      </c>
    </row>
    <row r="185" spans="1:22" ht="32">
      <c r="A185">
        <v>1315</v>
      </c>
      <c r="B185" s="3" t="s">
        <v>1316</v>
      </c>
      <c r="C185" s="3" t="s">
        <v>5425</v>
      </c>
      <c r="D185">
        <v>100000</v>
      </c>
      <c r="E185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8272</v>
      </c>
      <c r="O185" s="6">
        <f>KickstarterTable[[#This Row],[pledged]]/KickstarterTable[[#This Row],[goal]]</f>
        <v>0.40404000000000001</v>
      </c>
      <c r="P185" s="8">
        <f>KickstarterTable[[#This Row],[pledged]]/KickstarterTable[[#This Row],[backers_count]]</f>
        <v>162.91935483870967</v>
      </c>
      <c r="Q185" t="str">
        <f t="shared" si="12"/>
        <v>technology</v>
      </c>
      <c r="R185" t="str">
        <f t="shared" si="13"/>
        <v>wearables</v>
      </c>
      <c r="S185" s="13">
        <f t="shared" si="14"/>
        <v>42278.164907407401</v>
      </c>
      <c r="T185" s="13">
        <f t="shared" si="15"/>
        <v>42311.625000000007</v>
      </c>
      <c r="U185">
        <f t="shared" si="16"/>
        <v>2015</v>
      </c>
      <c r="V185" s="15" t="str">
        <f t="shared" si="17"/>
        <v>Oct</v>
      </c>
    </row>
    <row r="186" spans="1:22" ht="48">
      <c r="A186">
        <v>1320</v>
      </c>
      <c r="B186" s="3" t="s">
        <v>1321</v>
      </c>
      <c r="C186" s="3" t="s">
        <v>5430</v>
      </c>
      <c r="D186">
        <v>100000</v>
      </c>
      <c r="E186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8272</v>
      </c>
      <c r="O186" s="6">
        <f>KickstarterTable[[#This Row],[pledged]]/KickstarterTable[[#This Row],[goal]]</f>
        <v>5.0299999999999997E-3</v>
      </c>
      <c r="P186" s="8">
        <f>KickstarterTable[[#This Row],[pledged]]/KickstarterTable[[#This Row],[backers_count]]</f>
        <v>167.66666666666666</v>
      </c>
      <c r="Q186" t="str">
        <f t="shared" si="12"/>
        <v>technology</v>
      </c>
      <c r="R186" t="str">
        <f t="shared" si="13"/>
        <v>wearables</v>
      </c>
      <c r="S186" s="13">
        <f t="shared" si="14"/>
        <v>42705.357013888883</v>
      </c>
      <c r="T186" s="13">
        <f t="shared" si="15"/>
        <v>42732.541666666664</v>
      </c>
      <c r="U186">
        <f t="shared" si="16"/>
        <v>2016</v>
      </c>
      <c r="V186" s="15" t="str">
        <f t="shared" si="17"/>
        <v>Dec</v>
      </c>
    </row>
    <row r="187" spans="1:22" ht="48">
      <c r="A187">
        <v>1326</v>
      </c>
      <c r="B187" s="3" t="s">
        <v>1327</v>
      </c>
      <c r="C187" s="3" t="s">
        <v>5436</v>
      </c>
      <c r="D187">
        <v>100000</v>
      </c>
      <c r="E18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8272</v>
      </c>
      <c r="O187" s="6">
        <f>KickstarterTable[[#This Row],[pledged]]/KickstarterTable[[#This Row],[goal]]</f>
        <v>1.1299999999999999E-2</v>
      </c>
      <c r="P187" s="8">
        <f>KickstarterTable[[#This Row],[pledged]]/KickstarterTable[[#This Row],[backers_count]]</f>
        <v>102.72727272727273</v>
      </c>
      <c r="Q187" t="str">
        <f t="shared" si="12"/>
        <v>technology</v>
      </c>
      <c r="R187" t="str">
        <f t="shared" si="13"/>
        <v>wearables</v>
      </c>
      <c r="S187" s="13">
        <f t="shared" si="14"/>
        <v>41974.458657407406</v>
      </c>
      <c r="T187" s="13">
        <f t="shared" si="15"/>
        <v>42017.37532407407</v>
      </c>
      <c r="U187">
        <f t="shared" si="16"/>
        <v>2015</v>
      </c>
      <c r="V187" s="15" t="str">
        <f t="shared" si="17"/>
        <v>Dec</v>
      </c>
    </row>
    <row r="188" spans="1:22" ht="48">
      <c r="A188">
        <v>1336</v>
      </c>
      <c r="B188" s="3" t="s">
        <v>1337</v>
      </c>
      <c r="C188" s="3" t="s">
        <v>5446</v>
      </c>
      <c r="D188">
        <v>100000</v>
      </c>
      <c r="E18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8272</v>
      </c>
      <c r="O188" s="6">
        <f>KickstarterTable[[#This Row],[pledged]]/KickstarterTable[[#This Row],[goal]]</f>
        <v>0.84946999999999995</v>
      </c>
      <c r="P188" s="8">
        <f>KickstarterTable[[#This Row],[pledged]]/KickstarterTable[[#This Row],[backers_count]]</f>
        <v>379.22767857142856</v>
      </c>
      <c r="Q188" t="str">
        <f t="shared" si="12"/>
        <v>technology</v>
      </c>
      <c r="R188" t="str">
        <f t="shared" si="13"/>
        <v>wearables</v>
      </c>
      <c r="S188" s="13">
        <f t="shared" si="14"/>
        <v>41955.530416666668</v>
      </c>
      <c r="T188" s="13">
        <f t="shared" si="15"/>
        <v>41988.44708333334</v>
      </c>
      <c r="U188">
        <f t="shared" si="16"/>
        <v>2014</v>
      </c>
      <c r="V188" s="15" t="str">
        <f t="shared" si="17"/>
        <v>Nov</v>
      </c>
    </row>
    <row r="189" spans="1:22" ht="48">
      <c r="A189">
        <v>1450</v>
      </c>
      <c r="B189" s="3" t="s">
        <v>1451</v>
      </c>
      <c r="C189" s="3" t="s">
        <v>5560</v>
      </c>
      <c r="D189">
        <v>100000</v>
      </c>
      <c r="E189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8286</v>
      </c>
      <c r="O189" s="6">
        <f>KickstarterTable[[#This Row],[pledged]]/KickstarterTable[[#This Row],[goal]]</f>
        <v>1.0000000000000001E-5</v>
      </c>
      <c r="P189" s="8">
        <f>KickstarterTable[[#This Row],[pledged]]/KickstarterTable[[#This Row],[backers_count]]</f>
        <v>1</v>
      </c>
      <c r="Q189" t="str">
        <f t="shared" si="12"/>
        <v>publishing</v>
      </c>
      <c r="R189" t="str">
        <f t="shared" si="13"/>
        <v>translations</v>
      </c>
      <c r="S189" s="13">
        <f t="shared" si="14"/>
        <v>42389.837928240733</v>
      </c>
      <c r="T189" s="13">
        <f t="shared" si="15"/>
        <v>42417.754594907405</v>
      </c>
      <c r="U189">
        <f t="shared" si="16"/>
        <v>2016</v>
      </c>
      <c r="V189" s="15" t="str">
        <f t="shared" si="17"/>
        <v>Jan</v>
      </c>
    </row>
    <row r="190" spans="1:22" ht="48">
      <c r="A190">
        <v>1595</v>
      </c>
      <c r="B190" s="3" t="s">
        <v>1596</v>
      </c>
      <c r="C190" s="3" t="s">
        <v>5705</v>
      </c>
      <c r="D190">
        <v>100000</v>
      </c>
      <c r="E190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8290</v>
      </c>
      <c r="O190" s="6">
        <f>KickstarterTable[[#This Row],[pledged]]/KickstarterTable[[#This Row],[goal]]</f>
        <v>2.8E-3</v>
      </c>
      <c r="P190" s="8">
        <f>KickstarterTable[[#This Row],[pledged]]/KickstarterTable[[#This Row],[backers_count]]</f>
        <v>40</v>
      </c>
      <c r="Q190" t="str">
        <f t="shared" si="12"/>
        <v>photography</v>
      </c>
      <c r="R190" t="str">
        <f t="shared" si="13"/>
        <v>places</v>
      </c>
      <c r="S190" s="13">
        <f t="shared" si="14"/>
        <v>41779.71675925926</v>
      </c>
      <c r="T190" s="13">
        <f t="shared" si="15"/>
        <v>41806.42569444445</v>
      </c>
      <c r="U190">
        <f t="shared" si="16"/>
        <v>2014</v>
      </c>
      <c r="V190" s="15" t="str">
        <f t="shared" si="17"/>
        <v>May</v>
      </c>
    </row>
    <row r="191" spans="1:22" ht="48">
      <c r="A191">
        <v>1945</v>
      </c>
      <c r="B191" s="3" t="s">
        <v>1946</v>
      </c>
      <c r="C191" s="3" t="s">
        <v>6055</v>
      </c>
      <c r="D191">
        <v>100000</v>
      </c>
      <c r="E191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8294</v>
      </c>
      <c r="O191" s="6">
        <f>KickstarterTable[[#This Row],[pledged]]/KickstarterTable[[#This Row],[goal]]</f>
        <v>3.4801799999999998</v>
      </c>
      <c r="P191" s="8">
        <f>KickstarterTable[[#This Row],[pledged]]/KickstarterTable[[#This Row],[backers_count]]</f>
        <v>511.79117647058825</v>
      </c>
      <c r="Q191" t="str">
        <f t="shared" si="12"/>
        <v>technology</v>
      </c>
      <c r="R191" t="str">
        <f t="shared" si="13"/>
        <v>hardware</v>
      </c>
      <c r="S191" s="13">
        <f t="shared" si="14"/>
        <v>42156.918495370366</v>
      </c>
      <c r="T191" s="13">
        <f t="shared" si="15"/>
        <v>42194.835162037045</v>
      </c>
      <c r="U191">
        <f t="shared" si="16"/>
        <v>2015</v>
      </c>
      <c r="V191" s="15" t="str">
        <f t="shared" si="17"/>
        <v>Jun</v>
      </c>
    </row>
    <row r="192" spans="1:22" ht="32">
      <c r="A192">
        <v>1948</v>
      </c>
      <c r="B192" s="3" t="s">
        <v>1949</v>
      </c>
      <c r="C192" s="3" t="s">
        <v>6058</v>
      </c>
      <c r="D192">
        <v>100000</v>
      </c>
      <c r="E192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8294</v>
      </c>
      <c r="O192" s="6">
        <f>KickstarterTable[[#This Row],[pledged]]/KickstarterTable[[#This Row],[goal]]</f>
        <v>8.0021100000000001</v>
      </c>
      <c r="P192" s="8">
        <f>KickstarterTable[[#This Row],[pledged]]/KickstarterTable[[#This Row],[backers_count]]</f>
        <v>188.50671378091872</v>
      </c>
      <c r="Q192" t="str">
        <f t="shared" si="12"/>
        <v>technology</v>
      </c>
      <c r="R192" t="str">
        <f t="shared" si="13"/>
        <v>hardware</v>
      </c>
      <c r="S192" s="13">
        <f t="shared" si="14"/>
        <v>42473.270937499998</v>
      </c>
      <c r="T192" s="13">
        <f t="shared" si="15"/>
        <v>42525.293055555558</v>
      </c>
      <c r="U192">
        <f t="shared" si="16"/>
        <v>2016</v>
      </c>
      <c r="V192" s="15" t="str">
        <f t="shared" si="17"/>
        <v>Apr</v>
      </c>
    </row>
    <row r="193" spans="1:22" ht="48">
      <c r="A193">
        <v>1966</v>
      </c>
      <c r="B193" s="3" t="s">
        <v>1967</v>
      </c>
      <c r="C193" s="3" t="s">
        <v>6076</v>
      </c>
      <c r="D193">
        <v>100000</v>
      </c>
      <c r="E193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8294</v>
      </c>
      <c r="O193" s="6">
        <f>KickstarterTable[[#This Row],[pledged]]/KickstarterTable[[#This Row],[goal]]</f>
        <v>2.0674309000000002</v>
      </c>
      <c r="P193" s="8">
        <f>KickstarterTable[[#This Row],[pledged]]/KickstarterTable[[#This Row],[backers_count]]</f>
        <v>136.6444745538665</v>
      </c>
      <c r="Q193" t="str">
        <f t="shared" si="12"/>
        <v>technology</v>
      </c>
      <c r="R193" t="str">
        <f t="shared" si="13"/>
        <v>hardware</v>
      </c>
      <c r="S193" s="13">
        <f t="shared" si="14"/>
        <v>41835.207152777773</v>
      </c>
      <c r="T193" s="13">
        <f t="shared" si="15"/>
        <v>41863.123819444445</v>
      </c>
      <c r="U193">
        <f t="shared" si="16"/>
        <v>2014</v>
      </c>
      <c r="V193" s="15" t="str">
        <f t="shared" si="17"/>
        <v>Jul</v>
      </c>
    </row>
    <row r="194" spans="1:22" ht="48">
      <c r="A194">
        <v>2022</v>
      </c>
      <c r="B194" s="3" t="s">
        <v>2023</v>
      </c>
      <c r="C194" s="3" t="s">
        <v>6132</v>
      </c>
      <c r="D194">
        <v>100000</v>
      </c>
      <c r="E194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8294</v>
      </c>
      <c r="O194" s="6">
        <f>KickstarterTable[[#This Row],[pledged]]/KickstarterTable[[#This Row],[goal]]</f>
        <v>1.2513700000000001</v>
      </c>
      <c r="P194" s="8">
        <f>KickstarterTable[[#This Row],[pledged]]/KickstarterTable[[#This Row],[backers_count]]</f>
        <v>385.03692307692307</v>
      </c>
      <c r="Q194" t="str">
        <f t="shared" ref="Q194:Q257" si="18">LEFT(N194, SEARCH("/",N194,1) -1)</f>
        <v>technology</v>
      </c>
      <c r="R194" t="str">
        <f t="shared" ref="R194:R257" si="19">MID(N194,FIND("/",N194)+1,LEN(N194))</f>
        <v>hardware</v>
      </c>
      <c r="S194" s="13">
        <f t="shared" ref="S194:S257" si="20">(J194/86400)+25569+(-8/24)</f>
        <v>42502.23578703704</v>
      </c>
      <c r="T194" s="13">
        <f t="shared" ref="T194:T257" si="21">(((I194/60)/60)/24)+DATE(1970,1,1)+(-58/24)</f>
        <v>42530.152453703711</v>
      </c>
      <c r="U194">
        <f t="shared" ref="U194:U257" si="22">YEAR(T194)</f>
        <v>2016</v>
      </c>
      <c r="V194" s="15" t="str">
        <f t="shared" ref="V194:V257" si="23">TEXT(S194,"mmm")</f>
        <v>May</v>
      </c>
    </row>
    <row r="195" spans="1:22" ht="48">
      <c r="A195">
        <v>2023</v>
      </c>
      <c r="B195" s="3" t="s">
        <v>2024</v>
      </c>
      <c r="C195" s="3" t="s">
        <v>6133</v>
      </c>
      <c r="D195">
        <v>100000</v>
      </c>
      <c r="E195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8294</v>
      </c>
      <c r="O195" s="6">
        <f>KickstarterTable[[#This Row],[pledged]]/KickstarterTable[[#This Row],[goal]]</f>
        <v>1.61459</v>
      </c>
      <c r="P195" s="8">
        <f>KickstarterTable[[#This Row],[pledged]]/KickstarterTable[[#This Row],[backers_count]]</f>
        <v>457.39093484419266</v>
      </c>
      <c r="Q195" t="str">
        <f t="shared" si="18"/>
        <v>technology</v>
      </c>
      <c r="R195" t="str">
        <f t="shared" si="19"/>
        <v>hardware</v>
      </c>
      <c r="S195" s="13">
        <f t="shared" si="20"/>
        <v>42136.087418981479</v>
      </c>
      <c r="T195" s="13">
        <f t="shared" si="21"/>
        <v>42164.00408564815</v>
      </c>
      <c r="U195">
        <f t="shared" si="22"/>
        <v>2015</v>
      </c>
      <c r="V195" s="15" t="str">
        <f t="shared" si="23"/>
        <v>May</v>
      </c>
    </row>
    <row r="196" spans="1:22" ht="48">
      <c r="A196">
        <v>2027</v>
      </c>
      <c r="B196" s="3" t="s">
        <v>2028</v>
      </c>
      <c r="C196" s="3" t="s">
        <v>6137</v>
      </c>
      <c r="D196">
        <v>100000</v>
      </c>
      <c r="E196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8294</v>
      </c>
      <c r="O196" s="6">
        <f>KickstarterTable[[#This Row],[pledged]]/KickstarterTable[[#This Row],[goal]]</f>
        <v>1.2024900000000001</v>
      </c>
      <c r="P196" s="8">
        <f>KickstarterTable[[#This Row],[pledged]]/KickstarterTable[[#This Row],[backers_count]]</f>
        <v>223.09647495361781</v>
      </c>
      <c r="Q196" t="str">
        <f t="shared" si="18"/>
        <v>technology</v>
      </c>
      <c r="R196" t="str">
        <f t="shared" si="19"/>
        <v>hardware</v>
      </c>
      <c r="S196" s="13">
        <f t="shared" si="20"/>
        <v>42048.480543981474</v>
      </c>
      <c r="T196" s="13">
        <f t="shared" si="21"/>
        <v>42091.355543981488</v>
      </c>
      <c r="U196">
        <f t="shared" si="22"/>
        <v>2015</v>
      </c>
      <c r="V196" s="15" t="str">
        <f t="shared" si="23"/>
        <v>Feb</v>
      </c>
    </row>
    <row r="197" spans="1:22" ht="48">
      <c r="A197">
        <v>2062</v>
      </c>
      <c r="B197" s="3" t="s">
        <v>2063</v>
      </c>
      <c r="C197" s="3" t="s">
        <v>6172</v>
      </c>
      <c r="D197">
        <v>100000</v>
      </c>
      <c r="E19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8294</v>
      </c>
      <c r="O197" s="6">
        <f>KickstarterTable[[#This Row],[pledged]]/KickstarterTable[[#This Row],[goal]]</f>
        <v>1.14977</v>
      </c>
      <c r="P197" s="8">
        <f>KickstarterTable[[#This Row],[pledged]]/KickstarterTable[[#This Row],[backers_count]]</f>
        <v>566.38916256157631</v>
      </c>
      <c r="Q197" t="str">
        <f t="shared" si="18"/>
        <v>technology</v>
      </c>
      <c r="R197" t="str">
        <f t="shared" si="19"/>
        <v>hardware</v>
      </c>
      <c r="S197" s="13">
        <f t="shared" si="20"/>
        <v>42423.049745370365</v>
      </c>
      <c r="T197" s="13">
        <f t="shared" si="21"/>
        <v>42450.924745370372</v>
      </c>
      <c r="U197">
        <f t="shared" si="22"/>
        <v>2016</v>
      </c>
      <c r="V197" s="15" t="str">
        <f t="shared" si="23"/>
        <v>Feb</v>
      </c>
    </row>
    <row r="198" spans="1:22" ht="48">
      <c r="A198">
        <v>2073</v>
      </c>
      <c r="B198" s="3" t="s">
        <v>2074</v>
      </c>
      <c r="C198" s="3" t="s">
        <v>6183</v>
      </c>
      <c r="D198">
        <v>100000</v>
      </c>
      <c r="E19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8294</v>
      </c>
      <c r="O198" s="6">
        <f>KickstarterTable[[#This Row],[pledged]]/KickstarterTable[[#This Row],[goal]]</f>
        <v>1.5260429999999998</v>
      </c>
      <c r="P198" s="8">
        <f>KickstarterTable[[#This Row],[pledged]]/KickstarterTable[[#This Row],[backers_count]]</f>
        <v>324.69</v>
      </c>
      <c r="Q198" t="str">
        <f t="shared" si="18"/>
        <v>technology</v>
      </c>
      <c r="R198" t="str">
        <f t="shared" si="19"/>
        <v>hardware</v>
      </c>
      <c r="S198" s="13">
        <f t="shared" si="20"/>
        <v>42087.334699074076</v>
      </c>
      <c r="T198" s="13">
        <f t="shared" si="21"/>
        <v>42130.251365740747</v>
      </c>
      <c r="U198">
        <f t="shared" si="22"/>
        <v>2015</v>
      </c>
      <c r="V198" s="15" t="str">
        <f t="shared" si="23"/>
        <v>Mar</v>
      </c>
    </row>
    <row r="199" spans="1:22" ht="48">
      <c r="A199">
        <v>2132</v>
      </c>
      <c r="B199" s="3" t="s">
        <v>2133</v>
      </c>
      <c r="C199" s="3" t="s">
        <v>6242</v>
      </c>
      <c r="D199">
        <v>100000</v>
      </c>
      <c r="E199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8281</v>
      </c>
      <c r="O199" s="6">
        <f>KickstarterTable[[#This Row],[pledged]]/KickstarterTable[[#This Row],[goal]]</f>
        <v>2.1129899999999997E-2</v>
      </c>
      <c r="P199" s="8">
        <f>KickstarterTable[[#This Row],[pledged]]/KickstarterTable[[#This Row],[backers_count]]</f>
        <v>21.34333333333333</v>
      </c>
      <c r="Q199" t="str">
        <f t="shared" si="18"/>
        <v>games</v>
      </c>
      <c r="R199" t="str">
        <f t="shared" si="19"/>
        <v>video games</v>
      </c>
      <c r="S199" s="13">
        <f t="shared" si="20"/>
        <v>41643.15384259259</v>
      </c>
      <c r="T199" s="13">
        <f t="shared" si="21"/>
        <v>41671.070509259262</v>
      </c>
      <c r="U199">
        <f t="shared" si="22"/>
        <v>2014</v>
      </c>
      <c r="V199" s="15" t="str">
        <f t="shared" si="23"/>
        <v>Jan</v>
      </c>
    </row>
    <row r="200" spans="1:22" ht="48">
      <c r="A200">
        <v>2393</v>
      </c>
      <c r="B200" s="3" t="s">
        <v>2394</v>
      </c>
      <c r="C200" s="3" t="s">
        <v>6503</v>
      </c>
      <c r="D200">
        <v>100000</v>
      </c>
      <c r="E200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8271</v>
      </c>
      <c r="O200" s="6">
        <f>KickstarterTable[[#This Row],[pledged]]/KickstarterTable[[#This Row],[goal]]</f>
        <v>5.0000000000000001E-4</v>
      </c>
      <c r="P200" s="8">
        <f>KickstarterTable[[#This Row],[pledged]]/KickstarterTable[[#This Row],[backers_count]]</f>
        <v>50</v>
      </c>
      <c r="Q200" t="str">
        <f t="shared" si="18"/>
        <v>technology</v>
      </c>
      <c r="R200" t="str">
        <f t="shared" si="19"/>
        <v>web</v>
      </c>
      <c r="S200" s="13">
        <f t="shared" si="20"/>
        <v>42194.315011574072</v>
      </c>
      <c r="T200" s="13">
        <f t="shared" si="21"/>
        <v>42222.231678240743</v>
      </c>
      <c r="U200">
        <f t="shared" si="22"/>
        <v>2015</v>
      </c>
      <c r="V200" s="15" t="str">
        <f t="shared" si="23"/>
        <v>Jul</v>
      </c>
    </row>
    <row r="201" spans="1:22" ht="32">
      <c r="A201">
        <v>2431</v>
      </c>
      <c r="B201" s="3" t="s">
        <v>2432</v>
      </c>
      <c r="C201" s="3" t="s">
        <v>6541</v>
      </c>
      <c r="D201">
        <v>100000</v>
      </c>
      <c r="E201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8283</v>
      </c>
      <c r="O201" s="6">
        <f>KickstarterTable[[#This Row],[pledged]]/KickstarterTable[[#This Row],[goal]]</f>
        <v>2.0000000000000002E-5</v>
      </c>
      <c r="P201" s="8">
        <f>KickstarterTable[[#This Row],[pledged]]/KickstarterTable[[#This Row],[backers_count]]</f>
        <v>1</v>
      </c>
      <c r="Q201" t="str">
        <f t="shared" si="18"/>
        <v>food</v>
      </c>
      <c r="R201" t="str">
        <f t="shared" si="19"/>
        <v>food trucks</v>
      </c>
      <c r="S201" s="13">
        <f t="shared" si="20"/>
        <v>42488.766354166662</v>
      </c>
      <c r="T201" s="13">
        <f t="shared" si="21"/>
        <v>42546.683020833334</v>
      </c>
      <c r="U201">
        <f t="shared" si="22"/>
        <v>2016</v>
      </c>
      <c r="V201" s="15" t="str">
        <f t="shared" si="23"/>
        <v>Apr</v>
      </c>
    </row>
    <row r="202" spans="1:22" ht="48">
      <c r="A202">
        <v>2511</v>
      </c>
      <c r="B202" s="3" t="s">
        <v>2511</v>
      </c>
      <c r="C202" s="3" t="s">
        <v>6621</v>
      </c>
      <c r="D202">
        <v>100000</v>
      </c>
      <c r="E202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8298</v>
      </c>
      <c r="O202" s="6">
        <f>KickstarterTable[[#This Row],[pledged]]/KickstarterTable[[#This Row],[goal]]</f>
        <v>0</v>
      </c>
      <c r="P202" s="8" t="e">
        <f>KickstarterTable[[#This Row],[pledged]]/KickstarterTable[[#This Row],[backers_count]]</f>
        <v>#DIV/0!</v>
      </c>
      <c r="Q202" t="str">
        <f t="shared" si="18"/>
        <v>food</v>
      </c>
      <c r="R202" t="str">
        <f t="shared" si="19"/>
        <v>restaurants</v>
      </c>
      <c r="S202" s="13">
        <f t="shared" si="20"/>
        <v>42371.113576388881</v>
      </c>
      <c r="T202" s="13">
        <f t="shared" si="21"/>
        <v>42399.030243055553</v>
      </c>
      <c r="U202">
        <f t="shared" si="22"/>
        <v>2016</v>
      </c>
      <c r="V202" s="15" t="str">
        <f t="shared" si="23"/>
        <v>Jan</v>
      </c>
    </row>
    <row r="203" spans="1:22" ht="48">
      <c r="A203">
        <v>2520</v>
      </c>
      <c r="B203" s="3" t="s">
        <v>2520</v>
      </c>
      <c r="C203" s="3" t="s">
        <v>6630</v>
      </c>
      <c r="D203">
        <v>100000</v>
      </c>
      <c r="E203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8298</v>
      </c>
      <c r="O203" s="6">
        <f>KickstarterTable[[#This Row],[pledged]]/KickstarterTable[[#This Row],[goal]]</f>
        <v>0</v>
      </c>
      <c r="P203" s="8" t="e">
        <f>KickstarterTable[[#This Row],[pledged]]/KickstarterTable[[#This Row],[backers_count]]</f>
        <v>#DIV/0!</v>
      </c>
      <c r="Q203" t="str">
        <f t="shared" si="18"/>
        <v>food</v>
      </c>
      <c r="R203" t="str">
        <f t="shared" si="19"/>
        <v>restaurants</v>
      </c>
      <c r="S203" s="13">
        <f t="shared" si="20"/>
        <v>42612.267187500001</v>
      </c>
      <c r="T203" s="13">
        <f t="shared" si="21"/>
        <v>42656.38958333333</v>
      </c>
      <c r="U203">
        <f t="shared" si="22"/>
        <v>2016</v>
      </c>
      <c r="V203" s="15" t="str">
        <f t="shared" si="23"/>
        <v>Aug</v>
      </c>
    </row>
    <row r="204" spans="1:22" ht="48">
      <c r="A204">
        <v>2561</v>
      </c>
      <c r="B204" s="3" t="s">
        <v>2561</v>
      </c>
      <c r="C204" s="3" t="s">
        <v>6671</v>
      </c>
      <c r="D204">
        <v>100000</v>
      </c>
      <c r="E204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8283</v>
      </c>
      <c r="O204" s="6">
        <f>KickstarterTable[[#This Row],[pledged]]/KickstarterTable[[#This Row],[goal]]</f>
        <v>0</v>
      </c>
      <c r="P204" s="8" t="e">
        <f>KickstarterTable[[#This Row],[pledged]]/KickstarterTable[[#This Row],[backers_count]]</f>
        <v>#DIV/0!</v>
      </c>
      <c r="Q204" t="str">
        <f t="shared" si="18"/>
        <v>food</v>
      </c>
      <c r="R204" t="str">
        <f t="shared" si="19"/>
        <v>food trucks</v>
      </c>
      <c r="S204" s="13">
        <f t="shared" si="20"/>
        <v>42260.195474537039</v>
      </c>
      <c r="T204" s="13">
        <f t="shared" si="21"/>
        <v>42288.11214120371</v>
      </c>
      <c r="U204">
        <f t="shared" si="22"/>
        <v>2015</v>
      </c>
      <c r="V204" s="15" t="str">
        <f t="shared" si="23"/>
        <v>Sep</v>
      </c>
    </row>
    <row r="205" spans="1:22" ht="48">
      <c r="A205">
        <v>2571</v>
      </c>
      <c r="B205" s="3" t="s">
        <v>2571</v>
      </c>
      <c r="C205" s="3" t="s">
        <v>6681</v>
      </c>
      <c r="D205">
        <v>100000</v>
      </c>
      <c r="E205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8283</v>
      </c>
      <c r="O205" s="6">
        <f>KickstarterTable[[#This Row],[pledged]]/KickstarterTable[[#This Row],[goal]]</f>
        <v>2.5000000000000001E-3</v>
      </c>
      <c r="P205" s="8">
        <f>KickstarterTable[[#This Row],[pledged]]/KickstarterTable[[#This Row],[backers_count]]</f>
        <v>62.5</v>
      </c>
      <c r="Q205" t="str">
        <f t="shared" si="18"/>
        <v>food</v>
      </c>
      <c r="R205" t="str">
        <f t="shared" si="19"/>
        <v>food trucks</v>
      </c>
      <c r="S205" s="13">
        <f t="shared" si="20"/>
        <v>42449.008344907408</v>
      </c>
      <c r="T205" s="13">
        <f t="shared" si="21"/>
        <v>42506.92501157408</v>
      </c>
      <c r="U205">
        <f t="shared" si="22"/>
        <v>2016</v>
      </c>
      <c r="V205" s="15" t="str">
        <f t="shared" si="23"/>
        <v>Mar</v>
      </c>
    </row>
    <row r="206" spans="1:22" ht="48">
      <c r="A206">
        <v>2605</v>
      </c>
      <c r="B206" s="3" t="s">
        <v>2605</v>
      </c>
      <c r="C206" s="3" t="s">
        <v>6715</v>
      </c>
      <c r="D206">
        <v>100000</v>
      </c>
      <c r="E206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8300</v>
      </c>
      <c r="O206" s="6">
        <f>KickstarterTable[[#This Row],[pledged]]/KickstarterTable[[#This Row],[goal]]</f>
        <v>1.0742157000000001</v>
      </c>
      <c r="P206" s="8">
        <f>KickstarterTable[[#This Row],[pledged]]/KickstarterTable[[#This Row],[backers_count]]</f>
        <v>60.965703745743475</v>
      </c>
      <c r="Q206" t="str">
        <f t="shared" si="18"/>
        <v>technology</v>
      </c>
      <c r="R206" t="str">
        <f t="shared" si="19"/>
        <v>space exploration</v>
      </c>
      <c r="S206" s="13">
        <f t="shared" si="20"/>
        <v>42508.20821759259</v>
      </c>
      <c r="T206" s="13">
        <f t="shared" si="21"/>
        <v>42536.124884259261</v>
      </c>
      <c r="U206">
        <f t="shared" si="22"/>
        <v>2016</v>
      </c>
      <c r="V206" s="15" t="str">
        <f t="shared" si="23"/>
        <v>May</v>
      </c>
    </row>
    <row r="207" spans="1:22" ht="48">
      <c r="A207">
        <v>2644</v>
      </c>
      <c r="B207" s="3" t="s">
        <v>2644</v>
      </c>
      <c r="C207" s="3" t="s">
        <v>6754</v>
      </c>
      <c r="D207">
        <v>100000</v>
      </c>
      <c r="E20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8300</v>
      </c>
      <c r="O207" s="6">
        <f>KickstarterTable[[#This Row],[pledged]]/KickstarterTable[[#This Row],[goal]]</f>
        <v>2.053E-2</v>
      </c>
      <c r="P207" s="8">
        <f>KickstarterTable[[#This Row],[pledged]]/KickstarterTable[[#This Row],[backers_count]]</f>
        <v>39.480769230769234</v>
      </c>
      <c r="Q207" t="str">
        <f t="shared" si="18"/>
        <v>technology</v>
      </c>
      <c r="R207" t="str">
        <f t="shared" si="19"/>
        <v>space exploration</v>
      </c>
      <c r="S207" s="13">
        <f t="shared" si="20"/>
        <v>42774.458738425928</v>
      </c>
      <c r="T207" s="13">
        <f t="shared" si="21"/>
        <v>42802.3754050926</v>
      </c>
      <c r="U207">
        <f t="shared" si="22"/>
        <v>2017</v>
      </c>
      <c r="V207" s="15" t="str">
        <f t="shared" si="23"/>
        <v>Feb</v>
      </c>
    </row>
    <row r="208" spans="1:22" ht="48">
      <c r="A208">
        <v>2652</v>
      </c>
      <c r="B208" s="3" t="s">
        <v>2652</v>
      </c>
      <c r="C208" s="3" t="s">
        <v>6762</v>
      </c>
      <c r="D208">
        <v>100000</v>
      </c>
      <c r="E20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8300</v>
      </c>
      <c r="O208" s="6">
        <f>KickstarterTable[[#This Row],[pledged]]/KickstarterTable[[#This Row],[goal]]</f>
        <v>8.8500000000000002E-3</v>
      </c>
      <c r="P208" s="8">
        <f>KickstarterTable[[#This Row],[pledged]]/KickstarterTable[[#This Row],[backers_count]]</f>
        <v>80.454545454545453</v>
      </c>
      <c r="Q208" t="str">
        <f t="shared" si="18"/>
        <v>technology</v>
      </c>
      <c r="R208" t="str">
        <f t="shared" si="19"/>
        <v>space exploration</v>
      </c>
      <c r="S208" s="13">
        <f t="shared" si="20"/>
        <v>41952.825520833336</v>
      </c>
      <c r="T208" s="13">
        <f t="shared" si="21"/>
        <v>41980.742187500007</v>
      </c>
      <c r="U208">
        <f t="shared" si="22"/>
        <v>2014</v>
      </c>
      <c r="V208" s="15" t="str">
        <f t="shared" si="23"/>
        <v>Nov</v>
      </c>
    </row>
    <row r="209" spans="1:22" ht="48">
      <c r="A209">
        <v>2654</v>
      </c>
      <c r="B209" s="3" t="s">
        <v>2654</v>
      </c>
      <c r="C209" s="3" t="s">
        <v>6764</v>
      </c>
      <c r="D209">
        <v>100000</v>
      </c>
      <c r="E209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8300</v>
      </c>
      <c r="O209" s="6">
        <f>KickstarterTable[[#This Row],[pledged]]/KickstarterTable[[#This Row],[goal]]</f>
        <v>5.1000000000000004E-4</v>
      </c>
      <c r="P209" s="8">
        <f>KickstarterTable[[#This Row],[pledged]]/KickstarterTable[[#This Row],[backers_count]]</f>
        <v>8.5</v>
      </c>
      <c r="Q209" t="str">
        <f t="shared" si="18"/>
        <v>technology</v>
      </c>
      <c r="R209" t="str">
        <f t="shared" si="19"/>
        <v>space exploration</v>
      </c>
      <c r="S209" s="13">
        <f t="shared" si="20"/>
        <v>42055.267662037033</v>
      </c>
      <c r="T209" s="13">
        <f t="shared" si="21"/>
        <v>42113.14266203704</v>
      </c>
      <c r="U209">
        <f t="shared" si="22"/>
        <v>2015</v>
      </c>
      <c r="V209" s="15" t="str">
        <f t="shared" si="23"/>
        <v>Feb</v>
      </c>
    </row>
    <row r="210" spans="1:22" ht="16">
      <c r="A210">
        <v>2726</v>
      </c>
      <c r="B210" s="3" t="s">
        <v>2726</v>
      </c>
      <c r="C210" s="3" t="s">
        <v>6836</v>
      </c>
      <c r="D210">
        <v>100000</v>
      </c>
      <c r="E210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8294</v>
      </c>
      <c r="O210" s="6">
        <f>KickstarterTable[[#This Row],[pledged]]/KickstarterTable[[#This Row],[goal]]</f>
        <v>1.05745</v>
      </c>
      <c r="P210" s="8">
        <f>KickstarterTable[[#This Row],[pledged]]/KickstarterTable[[#This Row],[backers_count]]</f>
        <v>261.74504950495049</v>
      </c>
      <c r="Q210" t="str">
        <f t="shared" si="18"/>
        <v>technology</v>
      </c>
      <c r="R210" t="str">
        <f t="shared" si="19"/>
        <v>hardware</v>
      </c>
      <c r="S210" s="13">
        <f t="shared" si="20"/>
        <v>42452.246655092589</v>
      </c>
      <c r="T210" s="13">
        <f t="shared" si="21"/>
        <v>42480.163321759261</v>
      </c>
      <c r="U210">
        <f t="shared" si="22"/>
        <v>2016</v>
      </c>
      <c r="V210" s="15" t="str">
        <f t="shared" si="23"/>
        <v>Mar</v>
      </c>
    </row>
    <row r="211" spans="1:22" ht="32">
      <c r="A211">
        <v>2780</v>
      </c>
      <c r="B211" s="3" t="s">
        <v>2780</v>
      </c>
      <c r="C211" s="3" t="s">
        <v>6890</v>
      </c>
      <c r="D211">
        <v>100000</v>
      </c>
      <c r="E211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8303</v>
      </c>
      <c r="O211" s="6">
        <f>KickstarterTable[[#This Row],[pledged]]/KickstarterTable[[#This Row],[goal]]</f>
        <v>0</v>
      </c>
      <c r="P211" s="8" t="e">
        <f>KickstarterTable[[#This Row],[pledged]]/KickstarterTable[[#This Row],[backers_count]]</f>
        <v>#DIV/0!</v>
      </c>
      <c r="Q211" t="str">
        <f t="shared" si="18"/>
        <v>publishing</v>
      </c>
      <c r="R211" t="str">
        <f t="shared" si="19"/>
        <v>children's books</v>
      </c>
      <c r="S211" s="13">
        <f t="shared" si="20"/>
        <v>42774.114444444444</v>
      </c>
      <c r="T211" s="13">
        <f t="shared" si="21"/>
        <v>42802.031111111115</v>
      </c>
      <c r="U211">
        <f t="shared" si="22"/>
        <v>2017</v>
      </c>
      <c r="V211" s="15" t="str">
        <f t="shared" si="23"/>
        <v>Feb</v>
      </c>
    </row>
    <row r="212" spans="1:22" ht="64">
      <c r="A212">
        <v>3034</v>
      </c>
      <c r="B212" s="3" t="s">
        <v>3034</v>
      </c>
      <c r="C212" s="3" t="s">
        <v>7144</v>
      </c>
      <c r="D212">
        <v>100000</v>
      </c>
      <c r="E212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8302</v>
      </c>
      <c r="O212" s="6">
        <f>KickstarterTable[[#This Row],[pledged]]/KickstarterTable[[#This Row],[goal]]</f>
        <v>1.1253599999999999</v>
      </c>
      <c r="P212" s="8">
        <f>KickstarterTable[[#This Row],[pledged]]/KickstarterTable[[#This Row],[backers_count]]</f>
        <v>89.314285714285717</v>
      </c>
      <c r="Q212" t="str">
        <f t="shared" si="18"/>
        <v>theater</v>
      </c>
      <c r="R212" t="str">
        <f t="shared" si="19"/>
        <v>spaces</v>
      </c>
      <c r="S212" s="13">
        <f t="shared" si="20"/>
        <v>42644.202025462961</v>
      </c>
      <c r="T212" s="13">
        <f t="shared" si="21"/>
        <v>42672.749305555561</v>
      </c>
      <c r="U212">
        <f t="shared" si="22"/>
        <v>2016</v>
      </c>
      <c r="V212" s="15" t="str">
        <f t="shared" si="23"/>
        <v>Oct</v>
      </c>
    </row>
    <row r="213" spans="1:22" ht="48">
      <c r="A213">
        <v>3092</v>
      </c>
      <c r="B213" s="3" t="s">
        <v>3092</v>
      </c>
      <c r="C213" s="3" t="s">
        <v>7202</v>
      </c>
      <c r="D213">
        <v>100000</v>
      </c>
      <c r="E213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8302</v>
      </c>
      <c r="O213" s="6">
        <f>KickstarterTable[[#This Row],[pledged]]/KickstarterTable[[#This Row],[goal]]</f>
        <v>1.1831900000000001E-2</v>
      </c>
      <c r="P213" s="8">
        <f>KickstarterTable[[#This Row],[pledged]]/KickstarterTable[[#This Row],[backers_count]]</f>
        <v>56.342380952380957</v>
      </c>
      <c r="Q213" t="str">
        <f t="shared" si="18"/>
        <v>theater</v>
      </c>
      <c r="R213" t="str">
        <f t="shared" si="19"/>
        <v>spaces</v>
      </c>
      <c r="S213" s="13">
        <f t="shared" si="20"/>
        <v>42255.28601851852</v>
      </c>
      <c r="T213" s="13">
        <f t="shared" si="21"/>
        <v>42290.500000000007</v>
      </c>
      <c r="U213">
        <f t="shared" si="22"/>
        <v>2015</v>
      </c>
      <c r="V213" s="15" t="str">
        <f t="shared" si="23"/>
        <v>Sep</v>
      </c>
    </row>
    <row r="214" spans="1:22" ht="32">
      <c r="A214">
        <v>3094</v>
      </c>
      <c r="B214" s="3" t="s">
        <v>3094</v>
      </c>
      <c r="C214" s="3" t="s">
        <v>7204</v>
      </c>
      <c r="D214">
        <v>100000</v>
      </c>
      <c r="E214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8302</v>
      </c>
      <c r="O214" s="6">
        <f>KickstarterTable[[#This Row],[pledged]]/KickstarterTable[[#This Row],[goal]]</f>
        <v>2.5000000000000001E-4</v>
      </c>
      <c r="P214" s="8">
        <f>KickstarterTable[[#This Row],[pledged]]/KickstarterTable[[#This Row],[backers_count]]</f>
        <v>25</v>
      </c>
      <c r="Q214" t="str">
        <f t="shared" si="18"/>
        <v>theater</v>
      </c>
      <c r="R214" t="str">
        <f t="shared" si="19"/>
        <v>spaces</v>
      </c>
      <c r="S214" s="13">
        <f t="shared" si="20"/>
        <v>42207.462453703702</v>
      </c>
      <c r="T214" s="13">
        <f t="shared" si="21"/>
        <v>42265.379120370373</v>
      </c>
      <c r="U214">
        <f t="shared" si="22"/>
        <v>2015</v>
      </c>
      <c r="V214" s="15" t="str">
        <f t="shared" si="23"/>
        <v>Jul</v>
      </c>
    </row>
    <row r="215" spans="1:22" ht="48">
      <c r="A215">
        <v>3127</v>
      </c>
      <c r="B215" s="3" t="s">
        <v>3127</v>
      </c>
      <c r="C215" s="3" t="s">
        <v>7237</v>
      </c>
      <c r="D215">
        <v>100000</v>
      </c>
      <c r="E215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8302</v>
      </c>
      <c r="O215" s="6">
        <f>KickstarterTable[[#This Row],[pledged]]/KickstarterTable[[#This Row],[goal]]</f>
        <v>0</v>
      </c>
      <c r="P215" s="8" t="e">
        <f>KickstarterTable[[#This Row],[pledged]]/KickstarterTable[[#This Row],[backers_count]]</f>
        <v>#DIV/0!</v>
      </c>
      <c r="Q215" t="str">
        <f t="shared" si="18"/>
        <v>theater</v>
      </c>
      <c r="R215" t="str">
        <f t="shared" si="19"/>
        <v>spaces</v>
      </c>
      <c r="S215" s="13">
        <f t="shared" si="20"/>
        <v>42034.523483796293</v>
      </c>
      <c r="T215" s="13">
        <f t="shared" si="21"/>
        <v>42062.440150462964</v>
      </c>
      <c r="U215">
        <f t="shared" si="22"/>
        <v>2015</v>
      </c>
      <c r="V215" s="15" t="str">
        <f t="shared" si="23"/>
        <v>Jan</v>
      </c>
    </row>
    <row r="216" spans="1:22" ht="48">
      <c r="A216">
        <v>3557</v>
      </c>
      <c r="B216" s="3" t="s">
        <v>3556</v>
      </c>
      <c r="C216" s="3" t="s">
        <v>7667</v>
      </c>
      <c r="D216">
        <v>100000</v>
      </c>
      <c r="E216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8270</v>
      </c>
      <c r="O216" s="6">
        <f>KickstarterTable[[#This Row],[pledged]]/KickstarterTable[[#This Row],[goal]]</f>
        <v>1.0003599999999999</v>
      </c>
      <c r="P216" s="8">
        <f>KickstarterTable[[#This Row],[pledged]]/KickstarterTable[[#This Row],[backers_count]]</f>
        <v>179.27598566308242</v>
      </c>
      <c r="Q216" t="str">
        <f t="shared" si="18"/>
        <v>theater</v>
      </c>
      <c r="R216" t="str">
        <f t="shared" si="19"/>
        <v>plays</v>
      </c>
      <c r="S216" s="13">
        <f t="shared" si="20"/>
        <v>41729.943414351852</v>
      </c>
      <c r="T216" s="13">
        <f t="shared" si="21"/>
        <v>41761.860081018523</v>
      </c>
      <c r="U216">
        <f t="shared" si="22"/>
        <v>2014</v>
      </c>
      <c r="V216" s="15" t="str">
        <f t="shared" si="23"/>
        <v>Mar</v>
      </c>
    </row>
    <row r="217" spans="1:22" ht="48">
      <c r="A217">
        <v>3628</v>
      </c>
      <c r="B217" s="3" t="s">
        <v>3626</v>
      </c>
      <c r="C217" s="3" t="s">
        <v>7738</v>
      </c>
      <c r="D217">
        <v>100000</v>
      </c>
      <c r="E21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8304</v>
      </c>
      <c r="O217" s="6">
        <f>KickstarterTable[[#This Row],[pledged]]/KickstarterTable[[#This Row],[goal]]</f>
        <v>0</v>
      </c>
      <c r="P217" s="8" t="e">
        <f>KickstarterTable[[#This Row],[pledged]]/KickstarterTable[[#This Row],[backers_count]]</f>
        <v>#DIV/0!</v>
      </c>
      <c r="Q217" t="str">
        <f t="shared" si="18"/>
        <v>theater</v>
      </c>
      <c r="R217" t="str">
        <f t="shared" si="19"/>
        <v>musical</v>
      </c>
      <c r="S217" s="13">
        <f t="shared" si="20"/>
        <v>42291.4999537037</v>
      </c>
      <c r="T217" s="13">
        <f t="shared" si="21"/>
        <v>42349.458287037043</v>
      </c>
      <c r="U217">
        <f t="shared" si="22"/>
        <v>2015</v>
      </c>
      <c r="V217" s="15" t="str">
        <f t="shared" si="23"/>
        <v>Oct</v>
      </c>
    </row>
    <row r="218" spans="1:22" ht="48">
      <c r="A218">
        <v>3838</v>
      </c>
      <c r="B218" s="3" t="s">
        <v>3835</v>
      </c>
      <c r="C218" s="3" t="s">
        <v>7947</v>
      </c>
      <c r="D218">
        <v>100000</v>
      </c>
      <c r="E21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8270</v>
      </c>
      <c r="O218" s="6">
        <f>KickstarterTable[[#This Row],[pledged]]/KickstarterTable[[#This Row],[goal]]</f>
        <v>1.00824</v>
      </c>
      <c r="P218" s="8">
        <f>KickstarterTable[[#This Row],[pledged]]/KickstarterTable[[#This Row],[backers_count]]</f>
        <v>1008.24</v>
      </c>
      <c r="Q218" t="str">
        <f t="shared" si="18"/>
        <v>theater</v>
      </c>
      <c r="R218" t="str">
        <f t="shared" si="19"/>
        <v>plays</v>
      </c>
      <c r="S218" s="13">
        <f t="shared" si="20"/>
        <v>42116.377418981479</v>
      </c>
      <c r="T218" s="13">
        <f t="shared" si="21"/>
        <v>42144.294085648151</v>
      </c>
      <c r="U218">
        <f t="shared" si="22"/>
        <v>2015</v>
      </c>
      <c r="V218" s="15" t="str">
        <f t="shared" si="23"/>
        <v>Apr</v>
      </c>
    </row>
    <row r="219" spans="1:22" ht="32">
      <c r="A219">
        <v>3853</v>
      </c>
      <c r="B219" s="3" t="s">
        <v>3850</v>
      </c>
      <c r="C219" s="3" t="s">
        <v>7962</v>
      </c>
      <c r="D219">
        <v>100000</v>
      </c>
      <c r="E219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8270</v>
      </c>
      <c r="O219" s="6">
        <f>KickstarterTable[[#This Row],[pledged]]/KickstarterTable[[#This Row],[goal]]</f>
        <v>2.5999999999999998E-4</v>
      </c>
      <c r="P219" s="8">
        <f>KickstarterTable[[#This Row],[pledged]]/KickstarterTable[[#This Row],[backers_count]]</f>
        <v>13</v>
      </c>
      <c r="Q219" t="str">
        <f t="shared" si="18"/>
        <v>theater</v>
      </c>
      <c r="R219" t="str">
        <f t="shared" si="19"/>
        <v>plays</v>
      </c>
      <c r="S219" s="13">
        <f t="shared" si="20"/>
        <v>41848.506689814814</v>
      </c>
      <c r="T219" s="13">
        <f t="shared" si="21"/>
        <v>41881.423356481486</v>
      </c>
      <c r="U219">
        <f t="shared" si="22"/>
        <v>2014</v>
      </c>
      <c r="V219" s="15" t="str">
        <f t="shared" si="23"/>
        <v>Jul</v>
      </c>
    </row>
    <row r="220" spans="1:22" ht="48">
      <c r="A220">
        <v>1901</v>
      </c>
      <c r="B220" s="3" t="s">
        <v>1902</v>
      </c>
      <c r="C220" s="3" t="s">
        <v>6011</v>
      </c>
      <c r="D220">
        <v>99000</v>
      </c>
      <c r="E220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8293</v>
      </c>
      <c r="O220" s="6">
        <f>KickstarterTable[[#This Row],[pledged]]/KickstarterTable[[#This Row],[goal]]</f>
        <v>2.696969696969697E-2</v>
      </c>
      <c r="P220" s="8">
        <f>KickstarterTable[[#This Row],[pledged]]/KickstarterTable[[#This Row],[backers_count]]</f>
        <v>106.8</v>
      </c>
      <c r="Q220" t="str">
        <f t="shared" si="18"/>
        <v>technology</v>
      </c>
      <c r="R220" t="str">
        <f t="shared" si="19"/>
        <v>gadgets</v>
      </c>
      <c r="S220" s="13">
        <f t="shared" si="20"/>
        <v>42116.209826388884</v>
      </c>
      <c r="T220" s="13">
        <f t="shared" si="21"/>
        <v>42144.125000000007</v>
      </c>
      <c r="U220">
        <f t="shared" si="22"/>
        <v>2015</v>
      </c>
      <c r="V220" s="15" t="str">
        <f t="shared" si="23"/>
        <v>Apr</v>
      </c>
    </row>
    <row r="221" spans="1:22" ht="48">
      <c r="A221">
        <v>2047</v>
      </c>
      <c r="B221" s="3" t="s">
        <v>2048</v>
      </c>
      <c r="C221" s="3" t="s">
        <v>6157</v>
      </c>
      <c r="D221">
        <v>98000</v>
      </c>
      <c r="E221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8294</v>
      </c>
      <c r="O221" s="6">
        <f>KickstarterTable[[#This Row],[pledged]]/KickstarterTable[[#This Row],[goal]]</f>
        <v>1.0299897959183673</v>
      </c>
      <c r="P221" s="8">
        <f>KickstarterTable[[#This Row],[pledged]]/KickstarterTable[[#This Row],[backers_count]]</f>
        <v>227.85327313769753</v>
      </c>
      <c r="Q221" t="str">
        <f t="shared" si="18"/>
        <v>technology</v>
      </c>
      <c r="R221" t="str">
        <f t="shared" si="19"/>
        <v>hardware</v>
      </c>
      <c r="S221" s="13">
        <f t="shared" si="20"/>
        <v>42081.570254629631</v>
      </c>
      <c r="T221" s="13">
        <f t="shared" si="21"/>
        <v>42108.583333333336</v>
      </c>
      <c r="U221">
        <f t="shared" si="22"/>
        <v>2015</v>
      </c>
      <c r="V221" s="15" t="str">
        <f t="shared" si="23"/>
        <v>Mar</v>
      </c>
    </row>
    <row r="222" spans="1:22" ht="48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8300</v>
      </c>
      <c r="O222" s="6">
        <f>KickstarterTable[[#This Row],[pledged]]/KickstarterTable[[#This Row],[goal]]</f>
        <v>9.2857142857142856E-4</v>
      </c>
      <c r="P222" s="8">
        <f>KickstarterTable[[#This Row],[pledged]]/KickstarterTable[[#This Row],[backers_count]]</f>
        <v>22.75</v>
      </c>
      <c r="Q222" t="str">
        <f t="shared" si="18"/>
        <v>technology</v>
      </c>
      <c r="R222" t="str">
        <f t="shared" si="19"/>
        <v>space exploration</v>
      </c>
      <c r="S222" s="13">
        <f t="shared" si="20"/>
        <v>42551.550856481474</v>
      </c>
      <c r="T222" s="13">
        <f t="shared" si="21"/>
        <v>42579.467523148152</v>
      </c>
      <c r="U222">
        <f t="shared" si="22"/>
        <v>2016</v>
      </c>
      <c r="V222" s="15" t="str">
        <f t="shared" si="23"/>
        <v>Jun</v>
      </c>
    </row>
    <row r="223" spans="1:22" ht="48">
      <c r="A223">
        <v>515</v>
      </c>
      <c r="B223" s="3" t="s">
        <v>516</v>
      </c>
      <c r="C223" s="3" t="s">
        <v>4625</v>
      </c>
      <c r="D223">
        <v>97000</v>
      </c>
      <c r="E223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8269</v>
      </c>
      <c r="O223" s="6">
        <f>KickstarterTable[[#This Row],[pledged]]/KickstarterTable[[#This Row],[goal]]</f>
        <v>0.25413402061855672</v>
      </c>
      <c r="P223" s="8">
        <f>KickstarterTable[[#This Row],[pledged]]/KickstarterTable[[#This Row],[backers_count]]</f>
        <v>725.02941176470586</v>
      </c>
      <c r="Q223" t="str">
        <f t="shared" si="18"/>
        <v>film &amp; video</v>
      </c>
      <c r="R223" t="str">
        <f t="shared" si="19"/>
        <v>animation</v>
      </c>
      <c r="S223" s="13">
        <f t="shared" si="20"/>
        <v>42327.157418981478</v>
      </c>
      <c r="T223" s="13">
        <f t="shared" si="21"/>
        <v>42365.07408564815</v>
      </c>
      <c r="U223">
        <f t="shared" si="22"/>
        <v>2015</v>
      </c>
      <c r="V223" s="15" t="str">
        <f t="shared" si="23"/>
        <v>Nov</v>
      </c>
    </row>
    <row r="224" spans="1:22" ht="48">
      <c r="A224">
        <v>172</v>
      </c>
      <c r="B224" s="3" t="s">
        <v>174</v>
      </c>
      <c r="C224" s="3" t="s">
        <v>4282</v>
      </c>
      <c r="D224">
        <v>95000</v>
      </c>
      <c r="E224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8267</v>
      </c>
      <c r="O224" s="6">
        <f>KickstarterTable[[#This Row],[pledged]]/KickstarterTable[[#This Row],[goal]]</f>
        <v>0</v>
      </c>
      <c r="P224" s="8" t="e">
        <f>KickstarterTable[[#This Row],[pledged]]/KickstarterTable[[#This Row],[backers_count]]</f>
        <v>#DIV/0!</v>
      </c>
      <c r="Q224" t="str">
        <f t="shared" si="18"/>
        <v>film &amp; video</v>
      </c>
      <c r="R224" t="str">
        <f t="shared" si="19"/>
        <v>drama</v>
      </c>
      <c r="S224" s="13">
        <f t="shared" si="20"/>
        <v>42047.061608796292</v>
      </c>
      <c r="T224" s="13">
        <f t="shared" si="21"/>
        <v>42079.936608796292</v>
      </c>
      <c r="U224">
        <f t="shared" si="22"/>
        <v>2015</v>
      </c>
      <c r="V224" s="15" t="str">
        <f t="shared" si="23"/>
        <v>Feb</v>
      </c>
    </row>
    <row r="225" spans="1:22" ht="48">
      <c r="A225">
        <v>961</v>
      </c>
      <c r="B225" s="3" t="s">
        <v>962</v>
      </c>
      <c r="C225" s="3" t="s">
        <v>5071</v>
      </c>
      <c r="D225">
        <v>95000</v>
      </c>
      <c r="E225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8272</v>
      </c>
      <c r="O225" s="6">
        <f>KickstarterTable[[#This Row],[pledged]]/KickstarterTable[[#This Row],[goal]]</f>
        <v>0.42188421052631581</v>
      </c>
      <c r="P225" s="8">
        <f>KickstarterTable[[#This Row],[pledged]]/KickstarterTable[[#This Row],[backers_count]]</f>
        <v>364.35454545454547</v>
      </c>
      <c r="Q225" t="str">
        <f t="shared" si="18"/>
        <v>technology</v>
      </c>
      <c r="R225" t="str">
        <f t="shared" si="19"/>
        <v>wearables</v>
      </c>
      <c r="S225" s="13">
        <f t="shared" si="20"/>
        <v>42740.360358796293</v>
      </c>
      <c r="T225" s="13">
        <f t="shared" si="21"/>
        <v>42784.375000000007</v>
      </c>
      <c r="U225">
        <f t="shared" si="22"/>
        <v>2017</v>
      </c>
      <c r="V225" s="15" t="str">
        <f t="shared" si="23"/>
        <v>Jan</v>
      </c>
    </row>
    <row r="226" spans="1:22" ht="48">
      <c r="A226">
        <v>2509</v>
      </c>
      <c r="B226" s="3" t="s">
        <v>2509</v>
      </c>
      <c r="C226" s="3" t="s">
        <v>6619</v>
      </c>
      <c r="D226">
        <v>95000</v>
      </c>
      <c r="E226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8298</v>
      </c>
      <c r="O226" s="6">
        <f>KickstarterTable[[#This Row],[pledged]]/KickstarterTable[[#This Row],[goal]]</f>
        <v>1.0526315789473684E-2</v>
      </c>
      <c r="P226" s="8">
        <f>KickstarterTable[[#This Row],[pledged]]/KickstarterTable[[#This Row],[backers_count]]</f>
        <v>35.714285714285715</v>
      </c>
      <c r="Q226" t="str">
        <f t="shared" si="18"/>
        <v>food</v>
      </c>
      <c r="R226" t="str">
        <f t="shared" si="19"/>
        <v>restaurants</v>
      </c>
      <c r="S226" s="13">
        <f t="shared" si="20"/>
        <v>42058.476261574069</v>
      </c>
      <c r="T226" s="13">
        <f t="shared" si="21"/>
        <v>42112.351261574076</v>
      </c>
      <c r="U226">
        <f t="shared" si="22"/>
        <v>2015</v>
      </c>
      <c r="V226" s="15" t="str">
        <f t="shared" si="23"/>
        <v>Feb</v>
      </c>
    </row>
    <row r="227" spans="1:22" ht="48">
      <c r="A227">
        <v>453</v>
      </c>
      <c r="B227" s="3" t="s">
        <v>454</v>
      </c>
      <c r="C227" s="3" t="s">
        <v>4563</v>
      </c>
      <c r="D227">
        <v>94875</v>
      </c>
      <c r="E22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8269</v>
      </c>
      <c r="O227" s="6">
        <f>KickstarterTable[[#This Row],[pledged]]/KickstarterTable[[#This Row],[goal]]</f>
        <v>2.740447957839262E-4</v>
      </c>
      <c r="P227" s="8">
        <f>KickstarterTable[[#This Row],[pledged]]/KickstarterTable[[#This Row],[backers_count]]</f>
        <v>13</v>
      </c>
      <c r="Q227" t="str">
        <f t="shared" si="18"/>
        <v>film &amp; video</v>
      </c>
      <c r="R227" t="str">
        <f t="shared" si="19"/>
        <v>animation</v>
      </c>
      <c r="S227" s="13">
        <f t="shared" si="20"/>
        <v>42038.491655092592</v>
      </c>
      <c r="T227" s="13">
        <f t="shared" si="21"/>
        <v>42052.408321759263</v>
      </c>
      <c r="U227">
        <f t="shared" si="22"/>
        <v>2015</v>
      </c>
      <c r="V227" s="15" t="str">
        <f t="shared" si="23"/>
        <v>Feb</v>
      </c>
    </row>
    <row r="228" spans="1:22" ht="48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8272</v>
      </c>
      <c r="O228" s="6">
        <f>KickstarterTable[[#This Row],[pledged]]/KickstarterTable[[#This Row],[goal]]</f>
        <v>2.6737967914438501E-3</v>
      </c>
      <c r="P228" s="8">
        <f>KickstarterTable[[#This Row],[pledged]]/KickstarterTable[[#This Row],[backers_count]]</f>
        <v>250</v>
      </c>
      <c r="Q228" t="str">
        <f t="shared" si="18"/>
        <v>technology</v>
      </c>
      <c r="R228" t="str">
        <f t="shared" si="19"/>
        <v>wearables</v>
      </c>
      <c r="S228" s="13">
        <f t="shared" si="20"/>
        <v>42702.475868055553</v>
      </c>
      <c r="T228" s="13">
        <f t="shared" si="21"/>
        <v>42730.392534722225</v>
      </c>
      <c r="U228">
        <f t="shared" si="22"/>
        <v>2016</v>
      </c>
      <c r="V228" s="15" t="str">
        <f t="shared" si="23"/>
        <v>Nov</v>
      </c>
    </row>
    <row r="229" spans="1:22" ht="48">
      <c r="A229">
        <v>670</v>
      </c>
      <c r="B229" s="3" t="s">
        <v>671</v>
      </c>
      <c r="C229" s="3" t="s">
        <v>4780</v>
      </c>
      <c r="D229">
        <v>90000</v>
      </c>
      <c r="E229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8272</v>
      </c>
      <c r="O229" s="6">
        <f>KickstarterTable[[#This Row],[pledged]]/KickstarterTable[[#This Row],[goal]]</f>
        <v>0.29276666666666668</v>
      </c>
      <c r="P229" s="8">
        <f>KickstarterTable[[#This Row],[pledged]]/KickstarterTable[[#This Row],[backers_count]]</f>
        <v>84.99677419354839</v>
      </c>
      <c r="Q229" t="str">
        <f t="shared" si="18"/>
        <v>technology</v>
      </c>
      <c r="R229" t="str">
        <f t="shared" si="19"/>
        <v>wearables</v>
      </c>
      <c r="S229" s="13">
        <f t="shared" si="20"/>
        <v>42506.376388888886</v>
      </c>
      <c r="T229" s="13">
        <f t="shared" si="21"/>
        <v>42537.923611111117</v>
      </c>
      <c r="U229">
        <f t="shared" si="22"/>
        <v>2016</v>
      </c>
      <c r="V229" s="15" t="str">
        <f t="shared" si="23"/>
        <v>May</v>
      </c>
    </row>
    <row r="230" spans="1:22" ht="48">
      <c r="A230">
        <v>1064</v>
      </c>
      <c r="B230" s="3" t="s">
        <v>1065</v>
      </c>
      <c r="C230" s="3" t="s">
        <v>5174</v>
      </c>
      <c r="D230">
        <v>90000</v>
      </c>
      <c r="E230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8281</v>
      </c>
      <c r="O230" s="6">
        <f>KickstarterTable[[#This Row],[pledged]]/KickstarterTable[[#This Row],[goal]]</f>
        <v>8.9744444444444446E-2</v>
      </c>
      <c r="P230" s="8">
        <f>KickstarterTable[[#This Row],[pledged]]/KickstarterTable[[#This Row],[backers_count]]</f>
        <v>65.666666666666671</v>
      </c>
      <c r="Q230" t="str">
        <f t="shared" si="18"/>
        <v>games</v>
      </c>
      <c r="R230" t="str">
        <f t="shared" si="19"/>
        <v>video games</v>
      </c>
      <c r="S230" s="13">
        <f t="shared" si="20"/>
        <v>41416.894710648143</v>
      </c>
      <c r="T230" s="13">
        <f t="shared" si="21"/>
        <v>41459.811377314814</v>
      </c>
      <c r="U230">
        <f t="shared" si="22"/>
        <v>2013</v>
      </c>
      <c r="V230" s="15" t="str">
        <f t="shared" si="23"/>
        <v>May</v>
      </c>
    </row>
    <row r="231" spans="1:22" ht="48">
      <c r="A231">
        <v>1124</v>
      </c>
      <c r="B231" s="3" t="s">
        <v>1125</v>
      </c>
      <c r="C231" s="3" t="s">
        <v>5234</v>
      </c>
      <c r="D231">
        <v>90000</v>
      </c>
      <c r="E231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8282</v>
      </c>
      <c r="O231" s="6">
        <f>KickstarterTable[[#This Row],[pledged]]/KickstarterTable[[#This Row],[goal]]</f>
        <v>4.7222222222222223E-3</v>
      </c>
      <c r="P231" s="8">
        <f>KickstarterTable[[#This Row],[pledged]]/KickstarterTable[[#This Row],[backers_count]]</f>
        <v>60.714285714285715</v>
      </c>
      <c r="Q231" t="str">
        <f t="shared" si="18"/>
        <v>games</v>
      </c>
      <c r="R231" t="str">
        <f t="shared" si="19"/>
        <v>mobile games</v>
      </c>
      <c r="S231" s="13">
        <f t="shared" si="20"/>
        <v>42094.333923611113</v>
      </c>
      <c r="T231" s="13">
        <f t="shared" si="21"/>
        <v>42122.250590277785</v>
      </c>
      <c r="U231">
        <f t="shared" si="22"/>
        <v>2015</v>
      </c>
      <c r="V231" s="15" t="str">
        <f t="shared" si="23"/>
        <v>Mar</v>
      </c>
    </row>
    <row r="232" spans="1:22" ht="32">
      <c r="A232">
        <v>2582</v>
      </c>
      <c r="B232" s="3" t="s">
        <v>2582</v>
      </c>
      <c r="C232" s="3" t="s">
        <v>6692</v>
      </c>
      <c r="D232">
        <v>90000</v>
      </c>
      <c r="E232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8283</v>
      </c>
      <c r="O232" s="6">
        <f>KickstarterTable[[#This Row],[pledged]]/KickstarterTable[[#This Row],[goal]]</f>
        <v>1.1111111111111112E-5</v>
      </c>
      <c r="P232" s="8">
        <f>KickstarterTable[[#This Row],[pledged]]/KickstarterTable[[#This Row],[backers_count]]</f>
        <v>1</v>
      </c>
      <c r="Q232" t="str">
        <f t="shared" si="18"/>
        <v>food</v>
      </c>
      <c r="R232" t="str">
        <f t="shared" si="19"/>
        <v>food trucks</v>
      </c>
      <c r="S232" s="13">
        <f t="shared" si="20"/>
        <v>42642.655486111107</v>
      </c>
      <c r="T232" s="13">
        <f t="shared" si="21"/>
        <v>42670.572152777779</v>
      </c>
      <c r="U232">
        <f t="shared" si="22"/>
        <v>2016</v>
      </c>
      <c r="V232" s="15" t="str">
        <f t="shared" si="23"/>
        <v>Sep</v>
      </c>
    </row>
    <row r="233" spans="1:22" ht="48">
      <c r="A233">
        <v>3977</v>
      </c>
      <c r="B233" s="3" t="s">
        <v>3974</v>
      </c>
      <c r="C233" s="3" t="s">
        <v>8084</v>
      </c>
      <c r="D233">
        <v>90000</v>
      </c>
      <c r="E233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8270</v>
      </c>
      <c r="O233" s="6">
        <f>KickstarterTable[[#This Row],[pledged]]/KickstarterTable[[#This Row],[goal]]</f>
        <v>1.4500000000000001E-2</v>
      </c>
      <c r="P233" s="8">
        <f>KickstarterTable[[#This Row],[pledged]]/KickstarterTable[[#This Row],[backers_count]]</f>
        <v>217.5</v>
      </c>
      <c r="Q233" t="str">
        <f t="shared" si="18"/>
        <v>theater</v>
      </c>
      <c r="R233" t="str">
        <f t="shared" si="19"/>
        <v>plays</v>
      </c>
      <c r="S233" s="13">
        <f t="shared" si="20"/>
        <v>42543.455231481479</v>
      </c>
      <c r="T233" s="13">
        <f t="shared" si="21"/>
        <v>42571.371898148151</v>
      </c>
      <c r="U233">
        <f t="shared" si="22"/>
        <v>2016</v>
      </c>
      <c r="V233" s="15" t="str">
        <f t="shared" si="23"/>
        <v>Jun</v>
      </c>
    </row>
    <row r="234" spans="1:22" ht="48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8294</v>
      </c>
      <c r="O234" s="6">
        <f>KickstarterTable[[#This Row],[pledged]]/KickstarterTable[[#This Row],[goal]]</f>
        <v>2.5957748878923765</v>
      </c>
      <c r="P234" s="8">
        <f>KickstarterTable[[#This Row],[pledged]]/KickstarterTable[[#This Row],[backers_count]]</f>
        <v>180.75185011709601</v>
      </c>
      <c r="Q234" t="str">
        <f t="shared" si="18"/>
        <v>technology</v>
      </c>
      <c r="R234" t="str">
        <f t="shared" si="19"/>
        <v>hardware</v>
      </c>
      <c r="S234" s="13">
        <f t="shared" si="20"/>
        <v>42451.939490740733</v>
      </c>
      <c r="T234" s="13">
        <f t="shared" si="21"/>
        <v>42479.856157407405</v>
      </c>
      <c r="U234">
        <f t="shared" si="22"/>
        <v>2016</v>
      </c>
      <c r="V234" s="15" t="str">
        <f t="shared" si="23"/>
        <v>Mar</v>
      </c>
    </row>
    <row r="235" spans="1:22" ht="48">
      <c r="A235">
        <v>573</v>
      </c>
      <c r="B235" s="3" t="s">
        <v>574</v>
      </c>
      <c r="C235" s="3" t="s">
        <v>4683</v>
      </c>
      <c r="D235">
        <v>88888</v>
      </c>
      <c r="E235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8271</v>
      </c>
      <c r="O235" s="6">
        <f>KickstarterTable[[#This Row],[pledged]]/KickstarterTable[[#This Row],[goal]]</f>
        <v>3.892538925389254E-3</v>
      </c>
      <c r="P235" s="8">
        <f>KickstarterTable[[#This Row],[pledged]]/KickstarterTable[[#This Row],[backers_count]]</f>
        <v>38.444444444444443</v>
      </c>
      <c r="Q235" t="str">
        <f t="shared" si="18"/>
        <v>technology</v>
      </c>
      <c r="R235" t="str">
        <f t="shared" si="19"/>
        <v>web</v>
      </c>
      <c r="S235" s="13">
        <f t="shared" si="20"/>
        <v>41962.716793981475</v>
      </c>
      <c r="T235" s="13">
        <f t="shared" si="21"/>
        <v>42019.633333333339</v>
      </c>
      <c r="U235">
        <f t="shared" si="22"/>
        <v>2015</v>
      </c>
      <c r="V235" s="15" t="str">
        <f t="shared" si="23"/>
        <v>Nov</v>
      </c>
    </row>
    <row r="236" spans="1:22" ht="48">
      <c r="A236">
        <v>981</v>
      </c>
      <c r="B236" s="3" t="s">
        <v>982</v>
      </c>
      <c r="C236" s="3" t="s">
        <v>5091</v>
      </c>
      <c r="D236">
        <v>88888</v>
      </c>
      <c r="E23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8272</v>
      </c>
      <c r="O236" s="6">
        <f>KickstarterTable[[#This Row],[pledged]]/KickstarterTable[[#This Row],[goal]]</f>
        <v>1.2375123751237513E-4</v>
      </c>
      <c r="P236" s="8">
        <f>KickstarterTable[[#This Row],[pledged]]/KickstarterTable[[#This Row],[backers_count]]</f>
        <v>2.75</v>
      </c>
      <c r="Q236" t="str">
        <f t="shared" si="18"/>
        <v>technology</v>
      </c>
      <c r="R236" t="str">
        <f t="shared" si="19"/>
        <v>wearables</v>
      </c>
      <c r="S236" s="13">
        <f t="shared" si="20"/>
        <v>41830.613680555551</v>
      </c>
      <c r="T236" s="13">
        <f t="shared" si="21"/>
        <v>41858.530347222222</v>
      </c>
      <c r="U236">
        <f t="shared" si="22"/>
        <v>2014</v>
      </c>
      <c r="V236" s="15" t="str">
        <f t="shared" si="23"/>
        <v>Jul</v>
      </c>
    </row>
    <row r="237" spans="1:22" ht="48">
      <c r="A237">
        <v>1112</v>
      </c>
      <c r="B237" s="3" t="s">
        <v>1113</v>
      </c>
      <c r="C237" s="3" t="s">
        <v>5222</v>
      </c>
      <c r="D237">
        <v>88000</v>
      </c>
      <c r="E23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8281</v>
      </c>
      <c r="O237" s="6">
        <f>KickstarterTable[[#This Row],[pledged]]/KickstarterTable[[#This Row],[goal]]</f>
        <v>0.35537409090909089</v>
      </c>
      <c r="P237" s="8">
        <f>KickstarterTable[[#This Row],[pledged]]/KickstarterTable[[#This Row],[backers_count]]</f>
        <v>100.23371794871794</v>
      </c>
      <c r="Q237" t="str">
        <f t="shared" si="18"/>
        <v>games</v>
      </c>
      <c r="R237" t="str">
        <f t="shared" si="19"/>
        <v>video games</v>
      </c>
      <c r="S237" s="13">
        <f t="shared" si="20"/>
        <v>41963.426053240742</v>
      </c>
      <c r="T237" s="13">
        <f t="shared" si="21"/>
        <v>42020.937500000007</v>
      </c>
      <c r="U237">
        <f t="shared" si="22"/>
        <v>2015</v>
      </c>
      <c r="V237" s="15" t="str">
        <f t="shared" si="23"/>
        <v>Nov</v>
      </c>
    </row>
    <row r="238" spans="1:22" ht="48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8271</v>
      </c>
      <c r="O238" s="6">
        <f>KickstarterTable[[#This Row],[pledged]]/KickstarterTable[[#This Row],[goal]]</f>
        <v>1.8193398957730169E-2</v>
      </c>
      <c r="P238" s="8">
        <f>KickstarterTable[[#This Row],[pledged]]/KickstarterTable[[#This Row],[backers_count]]</f>
        <v>224.42857142857142</v>
      </c>
      <c r="Q238" t="str">
        <f t="shared" si="18"/>
        <v>technology</v>
      </c>
      <c r="R238" t="str">
        <f t="shared" si="19"/>
        <v>web</v>
      </c>
      <c r="S238" s="13">
        <f t="shared" si="20"/>
        <v>42074.602407407401</v>
      </c>
      <c r="T238" s="13">
        <f t="shared" si="21"/>
        <v>42102.519074074073</v>
      </c>
      <c r="U238">
        <f t="shared" si="22"/>
        <v>2015</v>
      </c>
      <c r="V238" s="15" t="str">
        <f t="shared" si="23"/>
        <v>Mar</v>
      </c>
    </row>
    <row r="239" spans="1:22" ht="48">
      <c r="A239">
        <v>248</v>
      </c>
      <c r="B239" s="3" t="s">
        <v>249</v>
      </c>
      <c r="C239" s="3" t="s">
        <v>4358</v>
      </c>
      <c r="D239">
        <v>85000</v>
      </c>
      <c r="E239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8268</v>
      </c>
      <c r="O239" s="6">
        <f>KickstarterTable[[#This Row],[pledged]]/KickstarterTable[[#This Row],[goal]]</f>
        <v>1.0133294117647058</v>
      </c>
      <c r="P239" s="8">
        <f>KickstarterTable[[#This Row],[pledged]]/KickstarterTable[[#This Row],[backers_count]]</f>
        <v>589.95205479452056</v>
      </c>
      <c r="Q239" t="str">
        <f t="shared" si="18"/>
        <v>film &amp; video</v>
      </c>
      <c r="R239" t="str">
        <f t="shared" si="19"/>
        <v>documentary</v>
      </c>
      <c r="S239" s="13">
        <f t="shared" si="20"/>
        <v>40870.441076388888</v>
      </c>
      <c r="T239" s="13">
        <f t="shared" si="21"/>
        <v>40913.35774305556</v>
      </c>
      <c r="U239">
        <f t="shared" si="22"/>
        <v>2012</v>
      </c>
      <c r="V239" s="15" t="str">
        <f t="shared" si="23"/>
        <v>Nov</v>
      </c>
    </row>
    <row r="240" spans="1:22" ht="32">
      <c r="A240">
        <v>570</v>
      </c>
      <c r="B240" s="3" t="s">
        <v>571</v>
      </c>
      <c r="C240" s="3" t="s">
        <v>4680</v>
      </c>
      <c r="D240">
        <v>85000</v>
      </c>
      <c r="E240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8271</v>
      </c>
      <c r="O240" s="6">
        <f>KickstarterTable[[#This Row],[pledged]]/KickstarterTable[[#This Row],[goal]]</f>
        <v>1.6705882352941177E-3</v>
      </c>
      <c r="P240" s="8">
        <f>KickstarterTable[[#This Row],[pledged]]/KickstarterTable[[#This Row],[backers_count]]</f>
        <v>142</v>
      </c>
      <c r="Q240" t="str">
        <f t="shared" si="18"/>
        <v>technology</v>
      </c>
      <c r="R240" t="str">
        <f t="shared" si="19"/>
        <v>web</v>
      </c>
      <c r="S240" s="13">
        <f t="shared" si="20"/>
        <v>42388.464918981474</v>
      </c>
      <c r="T240" s="13">
        <f t="shared" si="21"/>
        <v>42416.381585648152</v>
      </c>
      <c r="U240">
        <f t="shared" si="22"/>
        <v>2016</v>
      </c>
      <c r="V240" s="15" t="str">
        <f t="shared" si="23"/>
        <v>Jan</v>
      </c>
    </row>
    <row r="241" spans="1:22" ht="48">
      <c r="A241">
        <v>1040</v>
      </c>
      <c r="B241" s="3" t="s">
        <v>1041</v>
      </c>
      <c r="C241" s="3" t="s">
        <v>5150</v>
      </c>
      <c r="D241">
        <v>85000</v>
      </c>
      <c r="E241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8280</v>
      </c>
      <c r="O241" s="6">
        <f>KickstarterTable[[#This Row],[pledged]]/KickstarterTable[[#This Row],[goal]]</f>
        <v>2.9411764705882353E-3</v>
      </c>
      <c r="P241" s="8">
        <f>KickstarterTable[[#This Row],[pledged]]/KickstarterTable[[#This Row],[backers_count]]</f>
        <v>250</v>
      </c>
      <c r="Q241" t="str">
        <f t="shared" si="18"/>
        <v>journalism</v>
      </c>
      <c r="R241" t="str">
        <f t="shared" si="19"/>
        <v>audio</v>
      </c>
      <c r="S241" s="13">
        <f t="shared" si="20"/>
        <v>42579.375104166662</v>
      </c>
      <c r="T241" s="13">
        <f t="shared" si="21"/>
        <v>42607.291770833333</v>
      </c>
      <c r="U241">
        <f t="shared" si="22"/>
        <v>2016</v>
      </c>
      <c r="V241" s="15" t="str">
        <f t="shared" si="23"/>
        <v>Jul</v>
      </c>
    </row>
    <row r="242" spans="1:22" ht="48">
      <c r="A242">
        <v>1910</v>
      </c>
      <c r="B242" s="3" t="s">
        <v>1911</v>
      </c>
      <c r="C242" s="3" t="s">
        <v>6020</v>
      </c>
      <c r="D242">
        <v>85000</v>
      </c>
      <c r="E242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8293</v>
      </c>
      <c r="O242" s="6">
        <f>KickstarterTable[[#This Row],[pledged]]/KickstarterTable[[#This Row],[goal]]</f>
        <v>0.39395294117647056</v>
      </c>
      <c r="P242" s="8">
        <f>KickstarterTable[[#This Row],[pledged]]/KickstarterTable[[#This Row],[backers_count]]</f>
        <v>117.49473684210527</v>
      </c>
      <c r="Q242" t="str">
        <f t="shared" si="18"/>
        <v>technology</v>
      </c>
      <c r="R242" t="str">
        <f t="shared" si="19"/>
        <v>gadgets</v>
      </c>
      <c r="S242" s="13">
        <f t="shared" si="20"/>
        <v>42264.629826388882</v>
      </c>
      <c r="T242" s="13">
        <f t="shared" si="21"/>
        <v>42306.531250000007</v>
      </c>
      <c r="U242">
        <f t="shared" si="22"/>
        <v>2015</v>
      </c>
      <c r="V242" s="15" t="str">
        <f t="shared" si="23"/>
        <v>Sep</v>
      </c>
    </row>
    <row r="243" spans="1:22" ht="48">
      <c r="A243">
        <v>2048</v>
      </c>
      <c r="B243" s="3" t="s">
        <v>2049</v>
      </c>
      <c r="C243" s="3" t="s">
        <v>6158</v>
      </c>
      <c r="D243">
        <v>85000</v>
      </c>
      <c r="E243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8294</v>
      </c>
      <c r="O243" s="6">
        <f>KickstarterTable[[#This Row],[pledged]]/KickstarterTable[[#This Row],[goal]]</f>
        <v>1.4833229411764706</v>
      </c>
      <c r="P243" s="8">
        <f>KickstarterTable[[#This Row],[pledged]]/KickstarterTable[[#This Row],[backers_count]]</f>
        <v>91.82989803350327</v>
      </c>
      <c r="Q243" t="str">
        <f t="shared" si="18"/>
        <v>technology</v>
      </c>
      <c r="R243" t="str">
        <f t="shared" si="19"/>
        <v>hardware</v>
      </c>
      <c r="S243" s="13">
        <f t="shared" si="20"/>
        <v>41387.318182870367</v>
      </c>
      <c r="T243" s="13">
        <f t="shared" si="21"/>
        <v>41415.234849537039</v>
      </c>
      <c r="U243">
        <f t="shared" si="22"/>
        <v>2013</v>
      </c>
      <c r="V243" s="15" t="str">
        <f t="shared" si="23"/>
        <v>Apr</v>
      </c>
    </row>
    <row r="244" spans="1:22" ht="48">
      <c r="A244">
        <v>2575</v>
      </c>
      <c r="B244" s="3" t="s">
        <v>2575</v>
      </c>
      <c r="C244" s="3" t="s">
        <v>6685</v>
      </c>
      <c r="D244">
        <v>85000</v>
      </c>
      <c r="E24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8283</v>
      </c>
      <c r="O244" s="6">
        <f>KickstarterTable[[#This Row],[pledged]]/KickstarterTable[[#This Row],[goal]]</f>
        <v>0</v>
      </c>
      <c r="P244" s="8" t="e">
        <f>KickstarterTable[[#This Row],[pledged]]/KickstarterTable[[#This Row],[backers_count]]</f>
        <v>#DIV/0!</v>
      </c>
      <c r="Q244" t="str">
        <f t="shared" si="18"/>
        <v>food</v>
      </c>
      <c r="R244" t="str">
        <f t="shared" si="19"/>
        <v>food trucks</v>
      </c>
      <c r="S244" s="13">
        <f t="shared" si="20"/>
        <v>41985.775393518517</v>
      </c>
      <c r="T244" s="13">
        <f t="shared" si="21"/>
        <v>42013.692060185182</v>
      </c>
      <c r="U244">
        <f t="shared" si="22"/>
        <v>2015</v>
      </c>
      <c r="V244" s="15" t="str">
        <f t="shared" si="23"/>
        <v>Dec</v>
      </c>
    </row>
    <row r="245" spans="1:22" ht="48">
      <c r="A245">
        <v>1434</v>
      </c>
      <c r="B245" s="3" t="s">
        <v>1435</v>
      </c>
      <c r="C245" s="3" t="s">
        <v>5544</v>
      </c>
      <c r="D245">
        <v>82000</v>
      </c>
      <c r="E245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8286</v>
      </c>
      <c r="O245" s="6">
        <f>KickstarterTable[[#This Row],[pledged]]/KickstarterTable[[#This Row],[goal]]</f>
        <v>9.987804878048781E-2</v>
      </c>
      <c r="P245" s="8">
        <f>KickstarterTable[[#This Row],[pledged]]/KickstarterTable[[#This Row],[backers_count]]</f>
        <v>744.5454545454545</v>
      </c>
      <c r="Q245" t="str">
        <f t="shared" si="18"/>
        <v>publishing</v>
      </c>
      <c r="R245" t="str">
        <f t="shared" si="19"/>
        <v>translations</v>
      </c>
      <c r="S245" s="13">
        <f t="shared" si="20"/>
        <v>42142.433773148143</v>
      </c>
      <c r="T245" s="13">
        <f t="shared" si="21"/>
        <v>42161.208333333336</v>
      </c>
      <c r="U245">
        <f t="shared" si="22"/>
        <v>2015</v>
      </c>
      <c r="V245" s="15" t="str">
        <f t="shared" si="23"/>
        <v>May</v>
      </c>
    </row>
    <row r="246" spans="1:22" ht="48">
      <c r="A246">
        <v>132</v>
      </c>
      <c r="B246" s="3" t="s">
        <v>134</v>
      </c>
      <c r="C246" s="3" t="s">
        <v>4243</v>
      </c>
      <c r="D246">
        <v>80000</v>
      </c>
      <c r="E246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8266</v>
      </c>
      <c r="O246" s="6">
        <f>KickstarterTable[[#This Row],[pledged]]/KickstarterTable[[#This Row],[goal]]</f>
        <v>9.5687499999999995E-2</v>
      </c>
      <c r="P246" s="8">
        <f>KickstarterTable[[#This Row],[pledged]]/KickstarterTable[[#This Row],[backers_count]]</f>
        <v>94.506172839506178</v>
      </c>
      <c r="Q246" t="str">
        <f t="shared" si="18"/>
        <v>film &amp; video</v>
      </c>
      <c r="R246" t="str">
        <f t="shared" si="19"/>
        <v>science fiction</v>
      </c>
      <c r="S246" s="13">
        <f t="shared" si="20"/>
        <v>41905.47924768518</v>
      </c>
      <c r="T246" s="13">
        <f t="shared" si="21"/>
        <v>41948.437581018523</v>
      </c>
      <c r="U246">
        <f t="shared" si="22"/>
        <v>2014</v>
      </c>
      <c r="V246" s="15" t="str">
        <f t="shared" si="23"/>
        <v>Sep</v>
      </c>
    </row>
    <row r="247" spans="1:22" ht="64">
      <c r="A247">
        <v>484</v>
      </c>
      <c r="B247" s="3" t="s">
        <v>485</v>
      </c>
      <c r="C247" s="3" t="s">
        <v>4594</v>
      </c>
      <c r="D247">
        <v>80000</v>
      </c>
      <c r="E24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8269</v>
      </c>
      <c r="O247" s="6">
        <f>KickstarterTable[[#This Row],[pledged]]/KickstarterTable[[#This Row],[goal]]</f>
        <v>1.8625E-3</v>
      </c>
      <c r="P247" s="8">
        <f>KickstarterTable[[#This Row],[pledged]]/KickstarterTable[[#This Row],[backers_count]]</f>
        <v>13.545454545454545</v>
      </c>
      <c r="Q247" t="str">
        <f t="shared" si="18"/>
        <v>film &amp; video</v>
      </c>
      <c r="R247" t="str">
        <f t="shared" si="19"/>
        <v>animation</v>
      </c>
      <c r="S247" s="13">
        <f t="shared" si="20"/>
        <v>42272.606157407405</v>
      </c>
      <c r="T247" s="13">
        <f t="shared" si="21"/>
        <v>42311.564490740748</v>
      </c>
      <c r="U247">
        <f t="shared" si="22"/>
        <v>2015</v>
      </c>
      <c r="V247" s="15" t="str">
        <f t="shared" si="23"/>
        <v>Sep</v>
      </c>
    </row>
    <row r="248" spans="1:22" ht="48">
      <c r="A248">
        <v>576</v>
      </c>
      <c r="B248" s="3" t="s">
        <v>577</v>
      </c>
      <c r="C248" s="3" t="s">
        <v>4686</v>
      </c>
      <c r="D248">
        <v>80000</v>
      </c>
      <c r="E24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8271</v>
      </c>
      <c r="O248" s="6">
        <f>KickstarterTable[[#This Row],[pledged]]/KickstarterTable[[#This Row],[goal]]</f>
        <v>1.2500000000000001E-5</v>
      </c>
      <c r="P248" s="8">
        <f>KickstarterTable[[#This Row],[pledged]]/KickstarterTable[[#This Row],[backers_count]]</f>
        <v>1</v>
      </c>
      <c r="Q248" t="str">
        <f t="shared" si="18"/>
        <v>technology</v>
      </c>
      <c r="R248" t="str">
        <f t="shared" si="19"/>
        <v>web</v>
      </c>
      <c r="S248" s="13">
        <f t="shared" si="20"/>
        <v>42031.138333333329</v>
      </c>
      <c r="T248" s="13">
        <f t="shared" si="21"/>
        <v>42089.013333333336</v>
      </c>
      <c r="U248">
        <f t="shared" si="22"/>
        <v>2015</v>
      </c>
      <c r="V248" s="15" t="str">
        <f t="shared" si="23"/>
        <v>Jan</v>
      </c>
    </row>
    <row r="249" spans="1:22" ht="48">
      <c r="A249">
        <v>611</v>
      </c>
      <c r="B249" s="3" t="s">
        <v>612</v>
      </c>
      <c r="C249" s="3" t="s">
        <v>4721</v>
      </c>
      <c r="D249">
        <v>80000</v>
      </c>
      <c r="E249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8271</v>
      </c>
      <c r="O249" s="6">
        <f>KickstarterTable[[#This Row],[pledged]]/KickstarterTable[[#This Row],[goal]]</f>
        <v>0</v>
      </c>
      <c r="P249" s="8" t="e">
        <f>KickstarterTable[[#This Row],[pledged]]/KickstarterTable[[#This Row],[backers_count]]</f>
        <v>#DIV/0!</v>
      </c>
      <c r="Q249" t="str">
        <f t="shared" si="18"/>
        <v>technology</v>
      </c>
      <c r="R249" t="str">
        <f t="shared" si="19"/>
        <v>web</v>
      </c>
      <c r="S249" s="13">
        <f t="shared" si="20"/>
        <v>42328.227280092593</v>
      </c>
      <c r="T249" s="13">
        <f t="shared" si="21"/>
        <v>42386.143946759265</v>
      </c>
      <c r="U249">
        <f t="shared" si="22"/>
        <v>2016</v>
      </c>
      <c r="V249" s="15" t="str">
        <f t="shared" si="23"/>
        <v>Nov</v>
      </c>
    </row>
    <row r="250" spans="1:22" ht="48">
      <c r="A250">
        <v>1145</v>
      </c>
      <c r="B250" s="3" t="s">
        <v>1146</v>
      </c>
      <c r="C250" s="3" t="s">
        <v>5255</v>
      </c>
      <c r="D250">
        <v>80000</v>
      </c>
      <c r="E250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8283</v>
      </c>
      <c r="O250" s="6">
        <f>KickstarterTable[[#This Row],[pledged]]/KickstarterTable[[#This Row],[goal]]</f>
        <v>1.25E-3</v>
      </c>
      <c r="P250" s="8">
        <f>KickstarterTable[[#This Row],[pledged]]/KickstarterTable[[#This Row],[backers_count]]</f>
        <v>100</v>
      </c>
      <c r="Q250" t="str">
        <f t="shared" si="18"/>
        <v>food</v>
      </c>
      <c r="R250" t="str">
        <f t="shared" si="19"/>
        <v>food trucks</v>
      </c>
      <c r="S250" s="13">
        <f t="shared" si="20"/>
        <v>41854.414259259254</v>
      </c>
      <c r="T250" s="13">
        <f t="shared" si="21"/>
        <v>41912.330925925933</v>
      </c>
      <c r="U250">
        <f t="shared" si="22"/>
        <v>2014</v>
      </c>
      <c r="V250" s="15" t="str">
        <f t="shared" si="23"/>
        <v>Aug</v>
      </c>
    </row>
    <row r="251" spans="1:22" ht="48">
      <c r="A251">
        <v>2025</v>
      </c>
      <c r="B251" s="3" t="s">
        <v>2026</v>
      </c>
      <c r="C251" s="3" t="s">
        <v>6135</v>
      </c>
      <c r="D251">
        <v>80000</v>
      </c>
      <c r="E251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8294</v>
      </c>
      <c r="O251" s="6">
        <f>KickstarterTable[[#This Row],[pledged]]/KickstarterTable[[#This Row],[goal]]</f>
        <v>2.0114999999999998</v>
      </c>
      <c r="P251" s="8">
        <f>KickstarterTable[[#This Row],[pledged]]/KickstarterTable[[#This Row],[backers_count]]</f>
        <v>220.74074074074073</v>
      </c>
      <c r="Q251" t="str">
        <f t="shared" si="18"/>
        <v>technology</v>
      </c>
      <c r="R251" t="str">
        <f t="shared" si="19"/>
        <v>hardware</v>
      </c>
      <c r="S251" s="13">
        <f t="shared" si="20"/>
        <v>42135.851226851846</v>
      </c>
      <c r="T251" s="13">
        <f t="shared" si="21"/>
        <v>42163.767893518518</v>
      </c>
      <c r="U251">
        <f t="shared" si="22"/>
        <v>2015</v>
      </c>
      <c r="V251" s="15" t="str">
        <f t="shared" si="23"/>
        <v>May</v>
      </c>
    </row>
    <row r="252" spans="1:22" ht="48">
      <c r="A252">
        <v>2035</v>
      </c>
      <c r="B252" s="3" t="s">
        <v>2036</v>
      </c>
      <c r="C252" s="3" t="s">
        <v>6145</v>
      </c>
      <c r="D252">
        <v>80000</v>
      </c>
      <c r="E252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8294</v>
      </c>
      <c r="O252" s="6">
        <f>KickstarterTable[[#This Row],[pledged]]/KickstarterTable[[#This Row],[goal]]</f>
        <v>2.1103642500000004</v>
      </c>
      <c r="P252" s="8">
        <f>KickstarterTable[[#This Row],[pledged]]/KickstarterTable[[#This Row],[backers_count]]</f>
        <v>262.15704968944101</v>
      </c>
      <c r="Q252" t="str">
        <f t="shared" si="18"/>
        <v>technology</v>
      </c>
      <c r="R252" t="str">
        <f t="shared" si="19"/>
        <v>hardware</v>
      </c>
      <c r="S252" s="13">
        <f t="shared" si="20"/>
        <v>42311.29174768518</v>
      </c>
      <c r="T252" s="13">
        <f t="shared" si="21"/>
        <v>42354.625000000007</v>
      </c>
      <c r="U252">
        <f t="shared" si="22"/>
        <v>2015</v>
      </c>
      <c r="V252" s="15" t="str">
        <f t="shared" si="23"/>
        <v>Nov</v>
      </c>
    </row>
    <row r="253" spans="1:22" ht="32">
      <c r="A253">
        <v>2122</v>
      </c>
      <c r="B253" s="3" t="s">
        <v>2123</v>
      </c>
      <c r="C253" s="3" t="s">
        <v>6232</v>
      </c>
      <c r="D253">
        <v>80000</v>
      </c>
      <c r="E253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8281</v>
      </c>
      <c r="O253" s="6">
        <f>KickstarterTable[[#This Row],[pledged]]/KickstarterTable[[#This Row],[goal]]</f>
        <v>3.875E-3</v>
      </c>
      <c r="P253" s="8">
        <f>KickstarterTable[[#This Row],[pledged]]/KickstarterTable[[#This Row],[backers_count]]</f>
        <v>103.33333333333333</v>
      </c>
      <c r="Q253" t="str">
        <f t="shared" si="18"/>
        <v>games</v>
      </c>
      <c r="R253" t="str">
        <f t="shared" si="19"/>
        <v>video games</v>
      </c>
      <c r="S253" s="13">
        <f t="shared" si="20"/>
        <v>42711.967233796291</v>
      </c>
      <c r="T253" s="13">
        <f t="shared" si="21"/>
        <v>42739.883900462963</v>
      </c>
      <c r="U253">
        <f t="shared" si="22"/>
        <v>2017</v>
      </c>
      <c r="V253" s="15" t="str">
        <f t="shared" si="23"/>
        <v>Dec</v>
      </c>
    </row>
    <row r="254" spans="1:22" ht="48">
      <c r="A254">
        <v>2136</v>
      </c>
      <c r="B254" s="3" t="s">
        <v>2137</v>
      </c>
      <c r="C254" s="3" t="s">
        <v>6246</v>
      </c>
      <c r="D254">
        <v>80000</v>
      </c>
      <c r="E254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8281</v>
      </c>
      <c r="O254" s="6">
        <f>KickstarterTable[[#This Row],[pledged]]/KickstarterTable[[#This Row],[goal]]</f>
        <v>5.9612499999999998E-4</v>
      </c>
      <c r="P254" s="8">
        <f>KickstarterTable[[#This Row],[pledged]]/KickstarterTable[[#This Row],[backers_count]]</f>
        <v>11.922499999999999</v>
      </c>
      <c r="Q254" t="str">
        <f t="shared" si="18"/>
        <v>games</v>
      </c>
      <c r="R254" t="str">
        <f t="shared" si="19"/>
        <v>video games</v>
      </c>
      <c r="S254" s="13">
        <f t="shared" si="20"/>
        <v>41536.175763888888</v>
      </c>
      <c r="T254" s="13">
        <f t="shared" si="21"/>
        <v>41564.09243055556</v>
      </c>
      <c r="U254">
        <f t="shared" si="22"/>
        <v>2013</v>
      </c>
      <c r="V254" s="15" t="str">
        <f t="shared" si="23"/>
        <v>Sep</v>
      </c>
    </row>
    <row r="255" spans="1:22" ht="48">
      <c r="A255">
        <v>2594</v>
      </c>
      <c r="B255" s="3" t="s">
        <v>2594</v>
      </c>
      <c r="C255" s="3" t="s">
        <v>6704</v>
      </c>
      <c r="D255">
        <v>80000</v>
      </c>
      <c r="E255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8283</v>
      </c>
      <c r="O255" s="6">
        <f>KickstarterTable[[#This Row],[pledged]]/KickstarterTable[[#This Row],[goal]]</f>
        <v>1.2500000000000001E-5</v>
      </c>
      <c r="P255" s="8">
        <f>KickstarterTable[[#This Row],[pledged]]/KickstarterTable[[#This Row],[backers_count]]</f>
        <v>1</v>
      </c>
      <c r="Q255" t="str">
        <f t="shared" si="18"/>
        <v>food</v>
      </c>
      <c r="R255" t="str">
        <f t="shared" si="19"/>
        <v>food trucks</v>
      </c>
      <c r="S255" s="13">
        <f t="shared" si="20"/>
        <v>41828.634583333333</v>
      </c>
      <c r="T255" s="13">
        <f t="shared" si="21"/>
        <v>41856.551250000004</v>
      </c>
      <c r="U255">
        <f t="shared" si="22"/>
        <v>2014</v>
      </c>
      <c r="V255" s="15" t="str">
        <f t="shared" si="23"/>
        <v>Jul</v>
      </c>
    </row>
    <row r="256" spans="1:22" ht="48">
      <c r="A256">
        <v>2690</v>
      </c>
      <c r="B256" s="3" t="s">
        <v>2690</v>
      </c>
      <c r="C256" s="3" t="s">
        <v>6800</v>
      </c>
      <c r="D256">
        <v>80000</v>
      </c>
      <c r="E256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8283</v>
      </c>
      <c r="O256" s="6">
        <f>KickstarterTable[[#This Row],[pledged]]/KickstarterTable[[#This Row],[goal]]</f>
        <v>0.107325</v>
      </c>
      <c r="P256" s="8">
        <f>KickstarterTable[[#This Row],[pledged]]/KickstarterTable[[#This Row],[backers_count]]</f>
        <v>72.762711864406782</v>
      </c>
      <c r="Q256" t="str">
        <f t="shared" si="18"/>
        <v>food</v>
      </c>
      <c r="R256" t="str">
        <f t="shared" si="19"/>
        <v>food trucks</v>
      </c>
      <c r="S256" s="13">
        <f t="shared" si="20"/>
        <v>42112.77171296296</v>
      </c>
      <c r="T256" s="13">
        <f t="shared" si="21"/>
        <v>42155.688379629632</v>
      </c>
      <c r="U256">
        <f t="shared" si="22"/>
        <v>2015</v>
      </c>
      <c r="V256" s="15" t="str">
        <f t="shared" si="23"/>
        <v>Apr</v>
      </c>
    </row>
    <row r="257" spans="1:22" ht="48">
      <c r="A257">
        <v>2958</v>
      </c>
      <c r="B257" s="3" t="s">
        <v>2958</v>
      </c>
      <c r="C257" s="3" t="s">
        <v>7068</v>
      </c>
      <c r="D257">
        <v>80000</v>
      </c>
      <c r="E25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8302</v>
      </c>
      <c r="O257" s="6">
        <f>KickstarterTable[[#This Row],[pledged]]/KickstarterTable[[#This Row],[goal]]</f>
        <v>0</v>
      </c>
      <c r="P257" s="8" t="e">
        <f>KickstarterTable[[#This Row],[pledged]]/KickstarterTable[[#This Row],[backers_count]]</f>
        <v>#DIV/0!</v>
      </c>
      <c r="Q257" t="str">
        <f t="shared" si="18"/>
        <v>theater</v>
      </c>
      <c r="R257" t="str">
        <f t="shared" si="19"/>
        <v>spaces</v>
      </c>
      <c r="S257" s="13">
        <f t="shared" si="20"/>
        <v>42438.445798611108</v>
      </c>
      <c r="T257" s="13">
        <f t="shared" si="21"/>
        <v>42496.320798611116</v>
      </c>
      <c r="U257">
        <f t="shared" si="22"/>
        <v>2016</v>
      </c>
      <c r="V257" s="15" t="str">
        <f t="shared" si="23"/>
        <v>Mar</v>
      </c>
    </row>
    <row r="258" spans="1:22" ht="48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8294</v>
      </c>
      <c r="O258" s="6">
        <f>KickstarterTable[[#This Row],[pledged]]/KickstarterTable[[#This Row],[goal]]</f>
        <v>3.868199871794872</v>
      </c>
      <c r="P258" s="8">
        <f>KickstarterTable[[#This Row],[pledged]]/KickstarterTable[[#This Row],[backers_count]]</f>
        <v>593.93620078740162</v>
      </c>
      <c r="Q258" t="str">
        <f t="shared" ref="Q258:Q321" si="24">LEFT(N258, SEARCH("/",N258,1) -1)</f>
        <v>technology</v>
      </c>
      <c r="R258" t="str">
        <f t="shared" ref="R258:R321" si="25">MID(N258,FIND("/",N258)+1,LEN(N258))</f>
        <v>hardware</v>
      </c>
      <c r="S258" s="13">
        <f t="shared" ref="S258:S321" si="26">(J258/86400)+25569+(-8/24)</f>
        <v>42075.796678240738</v>
      </c>
      <c r="T258" s="13">
        <f t="shared" ref="T258:T321" si="27">(((I258/60)/60)/24)+DATE(1970,1,1)+(-58/24)</f>
        <v>42128.873611111114</v>
      </c>
      <c r="U258">
        <f t="shared" ref="U258:U321" si="28">YEAR(T258)</f>
        <v>2015</v>
      </c>
      <c r="V258" s="15" t="str">
        <f t="shared" ref="V258:V321" si="29">TEXT(S258,"mmm")</f>
        <v>Mar</v>
      </c>
    </row>
    <row r="259" spans="1:22" ht="48">
      <c r="A259">
        <v>259</v>
      </c>
      <c r="B259" s="3" t="s">
        <v>260</v>
      </c>
      <c r="C259" s="3" t="s">
        <v>4369</v>
      </c>
      <c r="D259">
        <v>75000</v>
      </c>
      <c r="E259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8268</v>
      </c>
      <c r="O259" s="6">
        <f>KickstarterTable[[#This Row],[pledged]]/KickstarterTable[[#This Row],[goal]]</f>
        <v>1.3193789333333332</v>
      </c>
      <c r="P259" s="8">
        <f>KickstarterTable[[#This Row],[pledged]]/KickstarterTable[[#This Row],[backers_count]]</f>
        <v>105.04609341825902</v>
      </c>
      <c r="Q259" t="str">
        <f t="shared" si="24"/>
        <v>film &amp; video</v>
      </c>
      <c r="R259" t="str">
        <f t="shared" si="25"/>
        <v>documentary</v>
      </c>
      <c r="S259" s="13">
        <f t="shared" si="26"/>
        <v>42072.404733796291</v>
      </c>
      <c r="T259" s="13">
        <f t="shared" si="27"/>
        <v>42100.321400462963</v>
      </c>
      <c r="U259">
        <f t="shared" si="28"/>
        <v>2015</v>
      </c>
      <c r="V259" s="15" t="str">
        <f t="shared" si="29"/>
        <v>Mar</v>
      </c>
    </row>
    <row r="260" spans="1:22" ht="48">
      <c r="A260">
        <v>280</v>
      </c>
      <c r="B260" s="3" t="s">
        <v>281</v>
      </c>
      <c r="C260" s="3" t="s">
        <v>4390</v>
      </c>
      <c r="D260">
        <v>75000</v>
      </c>
      <c r="E260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8268</v>
      </c>
      <c r="O260" s="6">
        <f>KickstarterTable[[#This Row],[pledged]]/KickstarterTable[[#This Row],[goal]]</f>
        <v>1.5614399999999999</v>
      </c>
      <c r="P260" s="8">
        <f>KickstarterTable[[#This Row],[pledged]]/KickstarterTable[[#This Row],[backers_count]]</f>
        <v>54.748948106591868</v>
      </c>
      <c r="Q260" t="str">
        <f t="shared" si="24"/>
        <v>film &amp; video</v>
      </c>
      <c r="R260" t="str">
        <f t="shared" si="25"/>
        <v>documentary</v>
      </c>
      <c r="S260" s="13">
        <f t="shared" si="26"/>
        <v>41744.257349537038</v>
      </c>
      <c r="T260" s="13">
        <f t="shared" si="27"/>
        <v>41787.174016203702</v>
      </c>
      <c r="U260">
        <f t="shared" si="28"/>
        <v>2014</v>
      </c>
      <c r="V260" s="15" t="str">
        <f t="shared" si="29"/>
        <v>Apr</v>
      </c>
    </row>
    <row r="261" spans="1:22" ht="48">
      <c r="A261">
        <v>292</v>
      </c>
      <c r="B261" s="3" t="s">
        <v>293</v>
      </c>
      <c r="C261" s="3" t="s">
        <v>4402</v>
      </c>
      <c r="D261">
        <v>75000</v>
      </c>
      <c r="E261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8268</v>
      </c>
      <c r="O261" s="6">
        <f>KickstarterTable[[#This Row],[pledged]]/KickstarterTable[[#This Row],[goal]]</f>
        <v>1.0150693333333334</v>
      </c>
      <c r="P261" s="8">
        <f>KickstarterTable[[#This Row],[pledged]]/KickstarterTable[[#This Row],[backers_count]]</f>
        <v>154.42231237322514</v>
      </c>
      <c r="Q261" t="str">
        <f t="shared" si="24"/>
        <v>film &amp; video</v>
      </c>
      <c r="R261" t="str">
        <f t="shared" si="25"/>
        <v>documentary</v>
      </c>
      <c r="S261" s="13">
        <f t="shared" si="26"/>
        <v>40812.469895833332</v>
      </c>
      <c r="T261" s="13">
        <f t="shared" si="27"/>
        <v>40842.749305555561</v>
      </c>
      <c r="U261">
        <f t="shared" si="28"/>
        <v>2011</v>
      </c>
      <c r="V261" s="15" t="str">
        <f t="shared" si="29"/>
        <v>Sep</v>
      </c>
    </row>
    <row r="262" spans="1:22" ht="48">
      <c r="A262">
        <v>328</v>
      </c>
      <c r="B262" s="3" t="s">
        <v>329</v>
      </c>
      <c r="C262" s="3" t="s">
        <v>4438</v>
      </c>
      <c r="D262">
        <v>75000</v>
      </c>
      <c r="E262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8268</v>
      </c>
      <c r="O262" s="6">
        <f>KickstarterTable[[#This Row],[pledged]]/KickstarterTable[[#This Row],[goal]]</f>
        <v>1.036144</v>
      </c>
      <c r="P262" s="8">
        <f>KickstarterTable[[#This Row],[pledged]]/KickstarterTable[[#This Row],[backers_count]]</f>
        <v>156.04578313253012</v>
      </c>
      <c r="Q262" t="str">
        <f t="shared" si="24"/>
        <v>film &amp; video</v>
      </c>
      <c r="R262" t="str">
        <f t="shared" si="25"/>
        <v>documentary</v>
      </c>
      <c r="S262" s="13">
        <f t="shared" si="26"/>
        <v>42278.613287037035</v>
      </c>
      <c r="T262" s="13">
        <f t="shared" si="27"/>
        <v>42306.750000000007</v>
      </c>
      <c r="U262">
        <f t="shared" si="28"/>
        <v>2015</v>
      </c>
      <c r="V262" s="15" t="str">
        <f t="shared" si="29"/>
        <v>Oct</v>
      </c>
    </row>
    <row r="263" spans="1:22" ht="48">
      <c r="A263">
        <v>551</v>
      </c>
      <c r="B263" s="3" t="s">
        <v>552</v>
      </c>
      <c r="C263" s="3" t="s">
        <v>4661</v>
      </c>
      <c r="D263">
        <v>75000</v>
      </c>
      <c r="E263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8271</v>
      </c>
      <c r="O263" s="6">
        <f>KickstarterTable[[#This Row],[pledged]]/KickstarterTable[[#This Row],[goal]]</f>
        <v>5.0413333333333331E-2</v>
      </c>
      <c r="P263" s="8">
        <f>KickstarterTable[[#This Row],[pledged]]/KickstarterTable[[#This Row],[backers_count]]</f>
        <v>135.03571428571428</v>
      </c>
      <c r="Q263" t="str">
        <f t="shared" si="24"/>
        <v>technology</v>
      </c>
      <c r="R263" t="str">
        <f t="shared" si="25"/>
        <v>web</v>
      </c>
      <c r="S263" s="13">
        <f t="shared" si="26"/>
        <v>42172.942407407405</v>
      </c>
      <c r="T263" s="13">
        <f t="shared" si="27"/>
        <v>42215.328472222223</v>
      </c>
      <c r="U263">
        <f t="shared" si="28"/>
        <v>2015</v>
      </c>
      <c r="V263" s="15" t="str">
        <f t="shared" si="29"/>
        <v>Jun</v>
      </c>
    </row>
    <row r="264" spans="1:22" ht="48">
      <c r="A264">
        <v>563</v>
      </c>
      <c r="B264" s="3" t="s">
        <v>564</v>
      </c>
      <c r="C264" s="3" t="s">
        <v>4673</v>
      </c>
      <c r="D264">
        <v>75000</v>
      </c>
      <c r="E264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8271</v>
      </c>
      <c r="O264" s="6">
        <f>KickstarterTable[[#This Row],[pledged]]/KickstarterTable[[#This Row],[goal]]</f>
        <v>9.0666666666666662E-4</v>
      </c>
      <c r="P264" s="8">
        <f>KickstarterTable[[#This Row],[pledged]]/KickstarterTable[[#This Row],[backers_count]]</f>
        <v>34</v>
      </c>
      <c r="Q264" t="str">
        <f t="shared" si="24"/>
        <v>technology</v>
      </c>
      <c r="R264" t="str">
        <f t="shared" si="25"/>
        <v>web</v>
      </c>
      <c r="S264" s="13">
        <f t="shared" si="26"/>
        <v>42021.736655092587</v>
      </c>
      <c r="T264" s="13">
        <f t="shared" si="27"/>
        <v>42049.653321759259</v>
      </c>
      <c r="U264">
        <f t="shared" si="28"/>
        <v>2015</v>
      </c>
      <c r="V264" s="15" t="str">
        <f t="shared" si="29"/>
        <v>Jan</v>
      </c>
    </row>
    <row r="265" spans="1:22" ht="48">
      <c r="A265">
        <v>623</v>
      </c>
      <c r="B265" s="3" t="s">
        <v>624</v>
      </c>
      <c r="C265" s="3" t="s">
        <v>4733</v>
      </c>
      <c r="D265">
        <v>75000</v>
      </c>
      <c r="E265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8271</v>
      </c>
      <c r="O265" s="6">
        <f>KickstarterTable[[#This Row],[pledged]]/KickstarterTable[[#This Row],[goal]]</f>
        <v>0</v>
      </c>
      <c r="P265" s="8" t="e">
        <f>KickstarterTable[[#This Row],[pledged]]/KickstarterTable[[#This Row],[backers_count]]</f>
        <v>#DIV/0!</v>
      </c>
      <c r="Q265" t="str">
        <f t="shared" si="24"/>
        <v>technology</v>
      </c>
      <c r="R265" t="str">
        <f t="shared" si="25"/>
        <v>web</v>
      </c>
      <c r="S265" s="13">
        <f t="shared" si="26"/>
        <v>42121.675891203697</v>
      </c>
      <c r="T265" s="13">
        <f t="shared" si="27"/>
        <v>42149.592557870368</v>
      </c>
      <c r="U265">
        <f t="shared" si="28"/>
        <v>2015</v>
      </c>
      <c r="V265" s="15" t="str">
        <f t="shared" si="29"/>
        <v>Apr</v>
      </c>
    </row>
    <row r="266" spans="1:22" ht="48">
      <c r="A266">
        <v>653</v>
      </c>
      <c r="B266" s="3" t="s">
        <v>654</v>
      </c>
      <c r="C266" s="3" t="s">
        <v>4763</v>
      </c>
      <c r="D266">
        <v>75000</v>
      </c>
      <c r="E266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8272</v>
      </c>
      <c r="O266" s="6">
        <f>KickstarterTable[[#This Row],[pledged]]/KickstarterTable[[#This Row],[goal]]</f>
        <v>1.4144600000000001</v>
      </c>
      <c r="P266" s="8">
        <f>KickstarterTable[[#This Row],[pledged]]/KickstarterTable[[#This Row],[backers_count]]</f>
        <v>95.830623306233065</v>
      </c>
      <c r="Q266" t="str">
        <f t="shared" si="24"/>
        <v>technology</v>
      </c>
      <c r="R266" t="str">
        <f t="shared" si="25"/>
        <v>wearables</v>
      </c>
      <c r="S266" s="13">
        <f t="shared" si="26"/>
        <v>42199.285185185181</v>
      </c>
      <c r="T266" s="13">
        <f t="shared" si="27"/>
        <v>42234.201851851853</v>
      </c>
      <c r="U266">
        <f t="shared" si="28"/>
        <v>2015</v>
      </c>
      <c r="V266" s="15" t="str">
        <f t="shared" si="29"/>
        <v>Jul</v>
      </c>
    </row>
    <row r="267" spans="1:22" ht="48">
      <c r="A267">
        <v>680</v>
      </c>
      <c r="B267" s="3" t="s">
        <v>681</v>
      </c>
      <c r="C267" s="3" t="s">
        <v>4790</v>
      </c>
      <c r="D267">
        <v>75000</v>
      </c>
      <c r="E26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8272</v>
      </c>
      <c r="O267" s="6">
        <f>KickstarterTable[[#This Row],[pledged]]/KickstarterTable[[#This Row],[goal]]</f>
        <v>0.25912000000000002</v>
      </c>
      <c r="P267" s="8">
        <f>KickstarterTable[[#This Row],[pledged]]/KickstarterTable[[#This Row],[backers_count]]</f>
        <v>150.65116279069767</v>
      </c>
      <c r="Q267" t="str">
        <f t="shared" si="24"/>
        <v>technology</v>
      </c>
      <c r="R267" t="str">
        <f t="shared" si="25"/>
        <v>wearables</v>
      </c>
      <c r="S267" s="13">
        <f t="shared" si="26"/>
        <v>41864.168182870366</v>
      </c>
      <c r="T267" s="13">
        <f t="shared" si="27"/>
        <v>41897.084849537037</v>
      </c>
      <c r="U267">
        <f t="shared" si="28"/>
        <v>2014</v>
      </c>
      <c r="V267" s="15" t="str">
        <f t="shared" si="29"/>
        <v>Aug</v>
      </c>
    </row>
    <row r="268" spans="1:22" ht="48">
      <c r="A268">
        <v>1072</v>
      </c>
      <c r="B268" s="3" t="s">
        <v>1073</v>
      </c>
      <c r="C268" s="3" t="s">
        <v>5182</v>
      </c>
      <c r="D268">
        <v>75000</v>
      </c>
      <c r="E26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8281</v>
      </c>
      <c r="O268" s="6">
        <f>KickstarterTable[[#This Row],[pledged]]/KickstarterTable[[#This Row],[goal]]</f>
        <v>6.8000000000000005E-4</v>
      </c>
      <c r="P268" s="8">
        <f>KickstarterTable[[#This Row],[pledged]]/KickstarterTable[[#This Row],[backers_count]]</f>
        <v>12.75</v>
      </c>
      <c r="Q268" t="str">
        <f t="shared" si="24"/>
        <v>games</v>
      </c>
      <c r="R268" t="str">
        <f t="shared" si="25"/>
        <v>video games</v>
      </c>
      <c r="S268" s="13">
        <f t="shared" si="26"/>
        <v>41645.498807870368</v>
      </c>
      <c r="T268" s="13">
        <f t="shared" si="27"/>
        <v>41673.41547453704</v>
      </c>
      <c r="U268">
        <f t="shared" si="28"/>
        <v>2014</v>
      </c>
      <c r="V268" s="15" t="str">
        <f t="shared" si="29"/>
        <v>Jan</v>
      </c>
    </row>
    <row r="269" spans="1:22" ht="48">
      <c r="A269">
        <v>1076</v>
      </c>
      <c r="B269" s="3" t="s">
        <v>1077</v>
      </c>
      <c r="C269" s="3" t="s">
        <v>5186</v>
      </c>
      <c r="D269">
        <v>75000</v>
      </c>
      <c r="E269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8281</v>
      </c>
      <c r="O269" s="6">
        <f>KickstarterTable[[#This Row],[pledged]]/KickstarterTable[[#This Row],[goal]]</f>
        <v>0.62765333333333329</v>
      </c>
      <c r="P269" s="8">
        <f>KickstarterTable[[#This Row],[pledged]]/KickstarterTable[[#This Row],[backers_count]]</f>
        <v>48.281025641025643</v>
      </c>
      <c r="Q269" t="str">
        <f t="shared" si="24"/>
        <v>games</v>
      </c>
      <c r="R269" t="str">
        <f t="shared" si="25"/>
        <v>video games</v>
      </c>
      <c r="S269" s="13">
        <f t="shared" si="26"/>
        <v>41838.044560185182</v>
      </c>
      <c r="T269" s="13">
        <f t="shared" si="27"/>
        <v>41890.961226851854</v>
      </c>
      <c r="U269">
        <f t="shared" si="28"/>
        <v>2014</v>
      </c>
      <c r="V269" s="15" t="str">
        <f t="shared" si="29"/>
        <v>Jul</v>
      </c>
    </row>
    <row r="270" spans="1:22" ht="48">
      <c r="A270">
        <v>1178</v>
      </c>
      <c r="B270" s="3" t="s">
        <v>1179</v>
      </c>
      <c r="C270" s="3" t="s">
        <v>5288</v>
      </c>
      <c r="D270">
        <v>75000</v>
      </c>
      <c r="E270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8283</v>
      </c>
      <c r="O270" s="6">
        <f>KickstarterTable[[#This Row],[pledged]]/KickstarterTable[[#This Row],[goal]]</f>
        <v>6.666666666666667E-5</v>
      </c>
      <c r="P270" s="8">
        <f>KickstarterTable[[#This Row],[pledged]]/KickstarterTable[[#This Row],[backers_count]]</f>
        <v>5</v>
      </c>
      <c r="Q270" t="str">
        <f t="shared" si="24"/>
        <v>food</v>
      </c>
      <c r="R270" t="str">
        <f t="shared" si="25"/>
        <v>food trucks</v>
      </c>
      <c r="S270" s="13">
        <f t="shared" si="26"/>
        <v>41837.57236111111</v>
      </c>
      <c r="T270" s="13">
        <f t="shared" si="27"/>
        <v>41865.489027777781</v>
      </c>
      <c r="U270">
        <f t="shared" si="28"/>
        <v>2014</v>
      </c>
      <c r="V270" s="15" t="str">
        <f t="shared" si="29"/>
        <v>Jul</v>
      </c>
    </row>
    <row r="271" spans="1:22" ht="48">
      <c r="A271">
        <v>1316</v>
      </c>
      <c r="B271" s="3" t="s">
        <v>1317</v>
      </c>
      <c r="C271" s="3" t="s">
        <v>5426</v>
      </c>
      <c r="D271">
        <v>75000</v>
      </c>
      <c r="E271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8272</v>
      </c>
      <c r="O271" s="6">
        <f>KickstarterTable[[#This Row],[pledged]]/KickstarterTable[[#This Row],[goal]]</f>
        <v>1.3333333333333333E-5</v>
      </c>
      <c r="P271" s="8">
        <f>KickstarterTable[[#This Row],[pledged]]/KickstarterTable[[#This Row],[backers_count]]</f>
        <v>1</v>
      </c>
      <c r="Q271" t="str">
        <f t="shared" si="24"/>
        <v>technology</v>
      </c>
      <c r="R271" t="str">
        <f t="shared" si="25"/>
        <v>wearables</v>
      </c>
      <c r="S271" s="13">
        <f t="shared" si="26"/>
        <v>42393.628576388888</v>
      </c>
      <c r="T271" s="13">
        <f t="shared" si="27"/>
        <v>42426.545243055552</v>
      </c>
      <c r="U271">
        <f t="shared" si="28"/>
        <v>2016</v>
      </c>
      <c r="V271" s="15" t="str">
        <f t="shared" si="29"/>
        <v>Jan</v>
      </c>
    </row>
    <row r="272" spans="1:22" ht="48">
      <c r="A272">
        <v>1328</v>
      </c>
      <c r="B272" s="3" t="s">
        <v>1329</v>
      </c>
      <c r="C272" s="3" t="s">
        <v>5438</v>
      </c>
      <c r="D272">
        <v>75000</v>
      </c>
      <c r="E272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8272</v>
      </c>
      <c r="O272" s="6">
        <f>KickstarterTable[[#This Row],[pledged]]/KickstarterTable[[#This Row],[goal]]</f>
        <v>2.3306666666666667E-2</v>
      </c>
      <c r="P272" s="8">
        <f>KickstarterTable[[#This Row],[pledged]]/KickstarterTable[[#This Row],[backers_count]]</f>
        <v>116.53333333333333</v>
      </c>
      <c r="Q272" t="str">
        <f t="shared" si="24"/>
        <v>technology</v>
      </c>
      <c r="R272" t="str">
        <f t="shared" si="25"/>
        <v>wearables</v>
      </c>
      <c r="S272" s="13">
        <f t="shared" si="26"/>
        <v>42612.309421296297</v>
      </c>
      <c r="T272" s="13">
        <f t="shared" si="27"/>
        <v>42655.226087962968</v>
      </c>
      <c r="U272">
        <f t="shared" si="28"/>
        <v>2016</v>
      </c>
      <c r="V272" s="15" t="str">
        <f t="shared" si="29"/>
        <v>Aug</v>
      </c>
    </row>
    <row r="273" spans="1:22" ht="32">
      <c r="A273">
        <v>2157</v>
      </c>
      <c r="B273" s="3" t="s">
        <v>2158</v>
      </c>
      <c r="C273" s="3" t="s">
        <v>6267</v>
      </c>
      <c r="D273">
        <v>75000</v>
      </c>
      <c r="E273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8281</v>
      </c>
      <c r="O273" s="6">
        <f>KickstarterTable[[#This Row],[pledged]]/KickstarterTable[[#This Row],[goal]]</f>
        <v>0.28192</v>
      </c>
      <c r="P273" s="8">
        <f>KickstarterTable[[#This Row],[pledged]]/KickstarterTable[[#This Row],[backers_count]]</f>
        <v>370.94736842105266</v>
      </c>
      <c r="Q273" t="str">
        <f t="shared" si="24"/>
        <v>games</v>
      </c>
      <c r="R273" t="str">
        <f t="shared" si="25"/>
        <v>video games</v>
      </c>
      <c r="S273" s="13">
        <f t="shared" si="26"/>
        <v>42694.647951388884</v>
      </c>
      <c r="T273" s="13">
        <f t="shared" si="27"/>
        <v>42724.915972222225</v>
      </c>
      <c r="U273">
        <f t="shared" si="28"/>
        <v>2016</v>
      </c>
      <c r="V273" s="15" t="str">
        <f t="shared" si="29"/>
        <v>Nov</v>
      </c>
    </row>
    <row r="274" spans="1:22" ht="32">
      <c r="A274">
        <v>3064</v>
      </c>
      <c r="B274" s="3" t="s">
        <v>3064</v>
      </c>
      <c r="C274" s="3" t="s">
        <v>7174</v>
      </c>
      <c r="D274">
        <v>75000</v>
      </c>
      <c r="E274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8302</v>
      </c>
      <c r="O274" s="6">
        <f>KickstarterTable[[#This Row],[pledged]]/KickstarterTable[[#This Row],[goal]]</f>
        <v>0.11294666666666667</v>
      </c>
      <c r="P274" s="8">
        <f>KickstarterTable[[#This Row],[pledged]]/KickstarterTable[[#This Row],[backers_count]]</f>
        <v>117.65277777777777</v>
      </c>
      <c r="Q274" t="str">
        <f t="shared" si="24"/>
        <v>theater</v>
      </c>
      <c r="R274" t="str">
        <f t="shared" si="25"/>
        <v>spaces</v>
      </c>
      <c r="S274" s="13">
        <f t="shared" si="26"/>
        <v>42298.7968287037</v>
      </c>
      <c r="T274" s="13">
        <f t="shared" si="27"/>
        <v>42327.874305555561</v>
      </c>
      <c r="U274">
        <f t="shared" si="28"/>
        <v>2015</v>
      </c>
      <c r="V274" s="15" t="str">
        <f t="shared" si="29"/>
        <v>Oct</v>
      </c>
    </row>
    <row r="275" spans="1:22" ht="48">
      <c r="A275">
        <v>3114</v>
      </c>
      <c r="B275" s="3" t="s">
        <v>3114</v>
      </c>
      <c r="C275" s="3" t="s">
        <v>7224</v>
      </c>
      <c r="D275">
        <v>75000</v>
      </c>
      <c r="E275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8302</v>
      </c>
      <c r="O275" s="6">
        <f>KickstarterTable[[#This Row],[pledged]]/KickstarterTable[[#This Row],[goal]]</f>
        <v>0</v>
      </c>
      <c r="P275" s="8" t="e">
        <f>KickstarterTable[[#This Row],[pledged]]/KickstarterTable[[#This Row],[backers_count]]</f>
        <v>#DIV/0!</v>
      </c>
      <c r="Q275" t="str">
        <f t="shared" si="24"/>
        <v>theater</v>
      </c>
      <c r="R275" t="str">
        <f t="shared" si="25"/>
        <v>spaces</v>
      </c>
      <c r="S275" s="13">
        <f t="shared" si="26"/>
        <v>41843.29918981481</v>
      </c>
      <c r="T275" s="13">
        <f t="shared" si="27"/>
        <v>41901.215856481482</v>
      </c>
      <c r="U275">
        <f t="shared" si="28"/>
        <v>2014</v>
      </c>
      <c r="V275" s="15" t="str">
        <f t="shared" si="29"/>
        <v>Jul</v>
      </c>
    </row>
    <row r="276" spans="1:22" ht="48">
      <c r="A276">
        <v>3634</v>
      </c>
      <c r="B276" s="3" t="s">
        <v>3632</v>
      </c>
      <c r="C276" s="3" t="s">
        <v>7744</v>
      </c>
      <c r="D276">
        <v>75000</v>
      </c>
      <c r="E276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8304</v>
      </c>
      <c r="O276" s="6">
        <f>KickstarterTable[[#This Row],[pledged]]/KickstarterTable[[#This Row],[goal]]</f>
        <v>4.2466666666666666E-2</v>
      </c>
      <c r="P276" s="8">
        <f>KickstarterTable[[#This Row],[pledged]]/KickstarterTable[[#This Row],[backers_count]]</f>
        <v>176.94444444444446</v>
      </c>
      <c r="Q276" t="str">
        <f t="shared" si="24"/>
        <v>theater</v>
      </c>
      <c r="R276" t="str">
        <f t="shared" si="25"/>
        <v>musical</v>
      </c>
      <c r="S276" s="13">
        <f t="shared" si="26"/>
        <v>42700.833032407405</v>
      </c>
      <c r="T276" s="13">
        <f t="shared" si="27"/>
        <v>42746.749305555561</v>
      </c>
      <c r="U276">
        <f t="shared" si="28"/>
        <v>2017</v>
      </c>
      <c r="V276" s="15" t="str">
        <f t="shared" si="29"/>
        <v>Nov</v>
      </c>
    </row>
    <row r="277" spans="1:22" ht="80">
      <c r="A277">
        <v>3788</v>
      </c>
      <c r="B277" s="3" t="s">
        <v>3785</v>
      </c>
      <c r="C277" s="3" t="s">
        <v>7898</v>
      </c>
      <c r="D277">
        <v>75000</v>
      </c>
      <c r="E27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8304</v>
      </c>
      <c r="O277" s="6">
        <f>KickstarterTable[[#This Row],[pledged]]/KickstarterTable[[#This Row],[goal]]</f>
        <v>6.6666666666666671E-3</v>
      </c>
      <c r="P277" s="8">
        <f>KickstarterTable[[#This Row],[pledged]]/KickstarterTable[[#This Row],[backers_count]]</f>
        <v>500</v>
      </c>
      <c r="Q277" t="str">
        <f t="shared" si="24"/>
        <v>theater</v>
      </c>
      <c r="R277" t="str">
        <f t="shared" si="25"/>
        <v>musical</v>
      </c>
      <c r="S277" s="13">
        <f t="shared" si="26"/>
        <v>42333.362488425926</v>
      </c>
      <c r="T277" s="13">
        <f t="shared" si="27"/>
        <v>42359.262500000004</v>
      </c>
      <c r="U277">
        <f t="shared" si="28"/>
        <v>2015</v>
      </c>
      <c r="V277" s="15" t="str">
        <f t="shared" si="29"/>
        <v>Nov</v>
      </c>
    </row>
    <row r="278" spans="1:22" ht="48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8270</v>
      </c>
      <c r="O278" s="6">
        <f>KickstarterTable[[#This Row],[pledged]]/KickstarterTable[[#This Row],[goal]]</f>
        <v>0</v>
      </c>
      <c r="P278" s="8" t="e">
        <f>KickstarterTable[[#This Row],[pledged]]/KickstarterTable[[#This Row],[backers_count]]</f>
        <v>#DIV/0!</v>
      </c>
      <c r="Q278" t="str">
        <f t="shared" si="24"/>
        <v>theater</v>
      </c>
      <c r="R278" t="str">
        <f t="shared" si="25"/>
        <v>plays</v>
      </c>
      <c r="S278" s="13">
        <f t="shared" si="26"/>
        <v>42495.38885416666</v>
      </c>
      <c r="T278" s="13">
        <f t="shared" si="27"/>
        <v>42523.305520833332</v>
      </c>
      <c r="U278">
        <f t="shared" si="28"/>
        <v>2016</v>
      </c>
      <c r="V278" s="15" t="str">
        <f t="shared" si="29"/>
        <v>May</v>
      </c>
    </row>
    <row r="279" spans="1:22" ht="48">
      <c r="A279">
        <v>489</v>
      </c>
      <c r="B279" s="3" t="s">
        <v>490</v>
      </c>
      <c r="C279" s="3" t="s">
        <v>4599</v>
      </c>
      <c r="D279">
        <v>74997</v>
      </c>
      <c r="E279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8269</v>
      </c>
      <c r="O279" s="6">
        <f>KickstarterTable[[#This Row],[pledged]]/KickstarterTable[[#This Row],[goal]]</f>
        <v>2.8667813379201833E-3</v>
      </c>
      <c r="P279" s="8">
        <f>KickstarterTable[[#This Row],[pledged]]/KickstarterTable[[#This Row],[backers_count]]</f>
        <v>71.666666666666671</v>
      </c>
      <c r="Q279" t="str">
        <f t="shared" si="24"/>
        <v>film &amp; video</v>
      </c>
      <c r="R279" t="str">
        <f t="shared" si="25"/>
        <v>animation</v>
      </c>
      <c r="S279" s="13">
        <f t="shared" si="26"/>
        <v>40882.148333333331</v>
      </c>
      <c r="T279" s="13">
        <f t="shared" si="27"/>
        <v>40911.064583333333</v>
      </c>
      <c r="U279">
        <f t="shared" si="28"/>
        <v>2012</v>
      </c>
      <c r="V279" s="15" t="str">
        <f t="shared" si="29"/>
        <v>Dec</v>
      </c>
    </row>
    <row r="280" spans="1:22" ht="32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8266</v>
      </c>
      <c r="O280" s="6">
        <f>KickstarterTable[[#This Row],[pledged]]/KickstarterTable[[#This Row],[goal]]</f>
        <v>0</v>
      </c>
      <c r="P280" s="8" t="e">
        <f>KickstarterTable[[#This Row],[pledged]]/KickstarterTable[[#This Row],[backers_count]]</f>
        <v>#DIV/0!</v>
      </c>
      <c r="Q280" t="str">
        <f t="shared" si="24"/>
        <v>film &amp; video</v>
      </c>
      <c r="R280" t="str">
        <f t="shared" si="25"/>
        <v>science fiction</v>
      </c>
      <c r="S280" s="13">
        <f t="shared" si="26"/>
        <v>42491.474351851844</v>
      </c>
      <c r="T280" s="13">
        <f t="shared" si="27"/>
        <v>42519.313194444447</v>
      </c>
      <c r="U280">
        <f t="shared" si="28"/>
        <v>2016</v>
      </c>
      <c r="V280" s="15" t="str">
        <f t="shared" si="29"/>
        <v>May</v>
      </c>
    </row>
    <row r="281" spans="1:22" ht="48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8294</v>
      </c>
      <c r="O281" s="6">
        <f>KickstarterTable[[#This Row],[pledged]]/KickstarterTable[[#This Row],[goal]]</f>
        <v>1.1073146853146854</v>
      </c>
      <c r="P281" s="8">
        <f>KickstarterTable[[#This Row],[pledged]]/KickstarterTable[[#This Row],[backers_count]]</f>
        <v>226.20857142857142</v>
      </c>
      <c r="Q281" t="str">
        <f t="shared" si="24"/>
        <v>technology</v>
      </c>
      <c r="R281" t="str">
        <f t="shared" si="25"/>
        <v>hardware</v>
      </c>
      <c r="S281" s="13">
        <f t="shared" si="26"/>
        <v>42467.248055555552</v>
      </c>
      <c r="T281" s="13">
        <f t="shared" si="27"/>
        <v>42495.164722222224</v>
      </c>
      <c r="U281">
        <f t="shared" si="28"/>
        <v>2016</v>
      </c>
      <c r="V281" s="15" t="str">
        <f t="shared" si="29"/>
        <v>Apr</v>
      </c>
    </row>
    <row r="282" spans="1:22" ht="48">
      <c r="A282">
        <v>120</v>
      </c>
      <c r="B282" s="3" t="s">
        <v>122</v>
      </c>
      <c r="C282" s="3" t="s">
        <v>4231</v>
      </c>
      <c r="D282">
        <v>70000</v>
      </c>
      <c r="E282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8266</v>
      </c>
      <c r="O282" s="6">
        <f>KickstarterTable[[#This Row],[pledged]]/KickstarterTable[[#This Row],[goal]]</f>
        <v>1.4285714285714287E-4</v>
      </c>
      <c r="P282" s="8">
        <f>KickstarterTable[[#This Row],[pledged]]/KickstarterTable[[#This Row],[backers_count]]</f>
        <v>10</v>
      </c>
      <c r="Q282" t="str">
        <f t="shared" si="24"/>
        <v>film &amp; video</v>
      </c>
      <c r="R282" t="str">
        <f t="shared" si="25"/>
        <v>science fiction</v>
      </c>
      <c r="S282" s="13">
        <f t="shared" si="26"/>
        <v>42615.716516203705</v>
      </c>
      <c r="T282" s="13">
        <f t="shared" si="27"/>
        <v>42643.633182870377</v>
      </c>
      <c r="U282">
        <f t="shared" si="28"/>
        <v>2016</v>
      </c>
      <c r="V282" s="15" t="str">
        <f t="shared" si="29"/>
        <v>Sep</v>
      </c>
    </row>
    <row r="283" spans="1:22" ht="48">
      <c r="A283">
        <v>602</v>
      </c>
      <c r="B283" s="3" t="s">
        <v>603</v>
      </c>
      <c r="C283" s="3" t="s">
        <v>4712</v>
      </c>
      <c r="D283">
        <v>70000</v>
      </c>
      <c r="E283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8271</v>
      </c>
      <c r="O283" s="6">
        <f>KickstarterTable[[#This Row],[pledged]]/KickstarterTable[[#This Row],[goal]]</f>
        <v>0</v>
      </c>
      <c r="P283" s="8" t="e">
        <f>KickstarterTable[[#This Row],[pledged]]/KickstarterTable[[#This Row],[backers_count]]</f>
        <v>#DIV/0!</v>
      </c>
      <c r="Q283" t="str">
        <f t="shared" si="24"/>
        <v>technology</v>
      </c>
      <c r="R283" t="str">
        <f t="shared" si="25"/>
        <v>web</v>
      </c>
      <c r="S283" s="13">
        <f t="shared" si="26"/>
        <v>42143.460821759254</v>
      </c>
      <c r="T283" s="13">
        <f t="shared" si="27"/>
        <v>42171.377488425926</v>
      </c>
      <c r="U283">
        <f t="shared" si="28"/>
        <v>2015</v>
      </c>
      <c r="V283" s="15" t="str">
        <f t="shared" si="29"/>
        <v>May</v>
      </c>
    </row>
    <row r="284" spans="1:22" ht="48">
      <c r="A284">
        <v>993</v>
      </c>
      <c r="B284" s="3" t="s">
        <v>994</v>
      </c>
      <c r="C284" s="3" t="s">
        <v>5103</v>
      </c>
      <c r="D284">
        <v>70000</v>
      </c>
      <c r="E28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8272</v>
      </c>
      <c r="O284" s="6">
        <f>KickstarterTable[[#This Row],[pledged]]/KickstarterTable[[#This Row],[goal]]</f>
        <v>0.25087142857142858</v>
      </c>
      <c r="P284" s="8">
        <f>KickstarterTable[[#This Row],[pledged]]/KickstarterTable[[#This Row],[backers_count]]</f>
        <v>89.59693877551021</v>
      </c>
      <c r="Q284" t="str">
        <f t="shared" si="24"/>
        <v>technology</v>
      </c>
      <c r="R284" t="str">
        <f t="shared" si="25"/>
        <v>wearables</v>
      </c>
      <c r="S284" s="13">
        <f t="shared" si="26"/>
        <v>42652.631574074076</v>
      </c>
      <c r="T284" s="13">
        <f t="shared" si="27"/>
        <v>42683.791666666664</v>
      </c>
      <c r="U284">
        <f t="shared" si="28"/>
        <v>2016</v>
      </c>
      <c r="V284" s="15" t="str">
        <f t="shared" si="29"/>
        <v>Oct</v>
      </c>
    </row>
    <row r="285" spans="1:22" ht="32">
      <c r="A285">
        <v>1025</v>
      </c>
      <c r="B285" s="3" t="s">
        <v>1026</v>
      </c>
      <c r="C285" s="3" t="s">
        <v>5135</v>
      </c>
      <c r="D285">
        <v>70000</v>
      </c>
      <c r="E285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8279</v>
      </c>
      <c r="O285" s="6">
        <f>KickstarterTable[[#This Row],[pledged]]/KickstarterTable[[#This Row],[goal]]</f>
        <v>1.099283142857143</v>
      </c>
      <c r="P285" s="8">
        <f>KickstarterTable[[#This Row],[pledged]]/KickstarterTable[[#This Row],[backers_count]]</f>
        <v>71.848571428571432</v>
      </c>
      <c r="Q285" t="str">
        <f t="shared" si="24"/>
        <v>music</v>
      </c>
      <c r="R285" t="str">
        <f t="shared" si="25"/>
        <v>electronic music</v>
      </c>
      <c r="S285" s="13">
        <f t="shared" si="26"/>
        <v>42049.500428240739</v>
      </c>
      <c r="T285" s="13">
        <f t="shared" si="27"/>
        <v>42077.375428240739</v>
      </c>
      <c r="U285">
        <f t="shared" si="28"/>
        <v>2015</v>
      </c>
      <c r="V285" s="15" t="str">
        <f t="shared" si="29"/>
        <v>Feb</v>
      </c>
    </row>
    <row r="286" spans="1:22" ht="48">
      <c r="A286">
        <v>1960</v>
      </c>
      <c r="B286" s="3" t="s">
        <v>1961</v>
      </c>
      <c r="C286" s="3" t="s">
        <v>6070</v>
      </c>
      <c r="D286">
        <v>70000</v>
      </c>
      <c r="E286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8294</v>
      </c>
      <c r="O286" s="6">
        <f>KickstarterTable[[#This Row],[pledged]]/KickstarterTable[[#This Row],[goal]]</f>
        <v>1.1790285714285715</v>
      </c>
      <c r="P286" s="8">
        <f>KickstarterTable[[#This Row],[pledged]]/KickstarterTable[[#This Row],[backers_count]]</f>
        <v>2500.969696969697</v>
      </c>
      <c r="Q286" t="str">
        <f t="shared" si="24"/>
        <v>technology</v>
      </c>
      <c r="R286" t="str">
        <f t="shared" si="25"/>
        <v>hardware</v>
      </c>
      <c r="S286" s="13">
        <f t="shared" si="26"/>
        <v>41964.029409722221</v>
      </c>
      <c r="T286" s="13">
        <f t="shared" si="27"/>
        <v>41991.946076388893</v>
      </c>
      <c r="U286">
        <f t="shared" si="28"/>
        <v>2014</v>
      </c>
      <c r="V286" s="15" t="str">
        <f t="shared" si="29"/>
        <v>Nov</v>
      </c>
    </row>
    <row r="287" spans="1:22" ht="48">
      <c r="A287">
        <v>2348</v>
      </c>
      <c r="B287" s="3" t="s">
        <v>2349</v>
      </c>
      <c r="C287" s="3" t="s">
        <v>6458</v>
      </c>
      <c r="D287">
        <v>70000</v>
      </c>
      <c r="E28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8271</v>
      </c>
      <c r="O287" s="6">
        <f>KickstarterTable[[#This Row],[pledged]]/KickstarterTable[[#This Row],[goal]]</f>
        <v>3.8571428571428572E-3</v>
      </c>
      <c r="P287" s="8">
        <f>KickstarterTable[[#This Row],[pledged]]/KickstarterTable[[#This Row],[backers_count]]</f>
        <v>54</v>
      </c>
      <c r="Q287" t="str">
        <f t="shared" si="24"/>
        <v>technology</v>
      </c>
      <c r="R287" t="str">
        <f t="shared" si="25"/>
        <v>web</v>
      </c>
      <c r="S287" s="13">
        <f t="shared" si="26"/>
        <v>42360.598819444444</v>
      </c>
      <c r="T287" s="13">
        <f t="shared" si="27"/>
        <v>42418.515486111115</v>
      </c>
      <c r="U287">
        <f t="shared" si="28"/>
        <v>2016</v>
      </c>
      <c r="V287" s="15" t="str">
        <f t="shared" si="29"/>
        <v>Dec</v>
      </c>
    </row>
    <row r="288" spans="1:22" ht="48">
      <c r="A288">
        <v>2684</v>
      </c>
      <c r="B288" s="3" t="s">
        <v>2684</v>
      </c>
      <c r="C288" s="3" t="s">
        <v>6794</v>
      </c>
      <c r="D288">
        <v>70000</v>
      </c>
      <c r="E28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8283</v>
      </c>
      <c r="O288" s="6">
        <f>KickstarterTable[[#This Row],[pledged]]/KickstarterTable[[#This Row],[goal]]</f>
        <v>1.1428571428571429E-2</v>
      </c>
      <c r="P288" s="8">
        <f>KickstarterTable[[#This Row],[pledged]]/KickstarterTable[[#This Row],[backers_count]]</f>
        <v>200</v>
      </c>
      <c r="Q288" t="str">
        <f t="shared" si="24"/>
        <v>food</v>
      </c>
      <c r="R288" t="str">
        <f t="shared" si="25"/>
        <v>food trucks</v>
      </c>
      <c r="S288" s="13">
        <f t="shared" si="26"/>
        <v>41820.581307870372</v>
      </c>
      <c r="T288" s="13">
        <f t="shared" si="27"/>
        <v>41858.497974537036</v>
      </c>
      <c r="U288">
        <f t="shared" si="28"/>
        <v>2014</v>
      </c>
      <c r="V288" s="15" t="str">
        <f t="shared" si="29"/>
        <v>Jun</v>
      </c>
    </row>
    <row r="289" spans="1:22" ht="48">
      <c r="A289">
        <v>3798</v>
      </c>
      <c r="B289" s="3" t="s">
        <v>3795</v>
      </c>
      <c r="C289" s="3" t="s">
        <v>7908</v>
      </c>
      <c r="D289">
        <v>70000</v>
      </c>
      <c r="E289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8304</v>
      </c>
      <c r="O289" s="6">
        <f>KickstarterTable[[#This Row],[pledged]]/KickstarterTable[[#This Row],[goal]]</f>
        <v>1.4642857142857143E-2</v>
      </c>
      <c r="P289" s="8">
        <f>KickstarterTable[[#This Row],[pledged]]/KickstarterTable[[#This Row],[backers_count]]</f>
        <v>205</v>
      </c>
      <c r="Q289" t="str">
        <f t="shared" si="24"/>
        <v>theater</v>
      </c>
      <c r="R289" t="str">
        <f t="shared" si="25"/>
        <v>musical</v>
      </c>
      <c r="S289" s="13">
        <f t="shared" si="26"/>
        <v>41831.389444444438</v>
      </c>
      <c r="T289" s="13">
        <f t="shared" si="27"/>
        <v>41859.306111111116</v>
      </c>
      <c r="U289">
        <f t="shared" si="28"/>
        <v>2014</v>
      </c>
      <c r="V289" s="15" t="str">
        <f t="shared" si="29"/>
        <v>Jul</v>
      </c>
    </row>
    <row r="290" spans="1:22" ht="48">
      <c r="A290">
        <v>389</v>
      </c>
      <c r="B290" s="3" t="s">
        <v>390</v>
      </c>
      <c r="C290" s="3" t="s">
        <v>4499</v>
      </c>
      <c r="D290">
        <v>68000</v>
      </c>
      <c r="E290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8268</v>
      </c>
      <c r="O290" s="6">
        <f>KickstarterTable[[#This Row],[pledged]]/KickstarterTable[[#This Row],[goal]]</f>
        <v>1.8153547058823529</v>
      </c>
      <c r="P290" s="8">
        <f>KickstarterTable[[#This Row],[pledged]]/KickstarterTable[[#This Row],[backers_count]]</f>
        <v>81.75107284768211</v>
      </c>
      <c r="Q290" t="str">
        <f t="shared" si="24"/>
        <v>film &amp; video</v>
      </c>
      <c r="R290" t="str">
        <f t="shared" si="25"/>
        <v>documentary</v>
      </c>
      <c r="S290" s="13">
        <f t="shared" si="26"/>
        <v>41673.729745370372</v>
      </c>
      <c r="T290" s="13">
        <f t="shared" si="27"/>
        <v>41703.540972222225</v>
      </c>
      <c r="U290">
        <f t="shared" si="28"/>
        <v>2014</v>
      </c>
      <c r="V290" s="15" t="str">
        <f t="shared" si="29"/>
        <v>Feb</v>
      </c>
    </row>
    <row r="291" spans="1:22" ht="48">
      <c r="A291">
        <v>707</v>
      </c>
      <c r="B291" s="3" t="s">
        <v>708</v>
      </c>
      <c r="C291" s="3" t="s">
        <v>4817</v>
      </c>
      <c r="D291">
        <v>68000</v>
      </c>
      <c r="E291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8272</v>
      </c>
      <c r="O291" s="6">
        <f>KickstarterTable[[#This Row],[pledged]]/KickstarterTable[[#This Row],[goal]]</f>
        <v>0.78927352941176465</v>
      </c>
      <c r="P291" s="8">
        <f>KickstarterTable[[#This Row],[pledged]]/KickstarterTable[[#This Row],[backers_count]]</f>
        <v>117.69868421052631</v>
      </c>
      <c r="Q291" t="str">
        <f t="shared" si="24"/>
        <v>technology</v>
      </c>
      <c r="R291" t="str">
        <f t="shared" si="25"/>
        <v>wearables</v>
      </c>
      <c r="S291" s="13">
        <f t="shared" si="26"/>
        <v>42696.33017361111</v>
      </c>
      <c r="T291" s="13">
        <f t="shared" si="27"/>
        <v>42734.246840277781</v>
      </c>
      <c r="U291">
        <f t="shared" si="28"/>
        <v>2016</v>
      </c>
      <c r="V291" s="15" t="str">
        <f t="shared" si="29"/>
        <v>Nov</v>
      </c>
    </row>
    <row r="292" spans="1:22" ht="48">
      <c r="A292">
        <v>1081</v>
      </c>
      <c r="B292" s="3" t="s">
        <v>1082</v>
      </c>
      <c r="C292" s="3" t="s">
        <v>5191</v>
      </c>
      <c r="D292">
        <v>68000</v>
      </c>
      <c r="E292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8281</v>
      </c>
      <c r="O292" s="6">
        <f>KickstarterTable[[#This Row],[pledged]]/KickstarterTable[[#This Row],[goal]]</f>
        <v>1.7647058823529413E-4</v>
      </c>
      <c r="P292" s="8">
        <f>KickstarterTable[[#This Row],[pledged]]/KickstarterTable[[#This Row],[backers_count]]</f>
        <v>3</v>
      </c>
      <c r="Q292" t="str">
        <f t="shared" si="24"/>
        <v>games</v>
      </c>
      <c r="R292" t="str">
        <f t="shared" si="25"/>
        <v>video games</v>
      </c>
      <c r="S292" s="13">
        <f t="shared" si="26"/>
        <v>42002.593657407408</v>
      </c>
      <c r="T292" s="13">
        <f t="shared" si="27"/>
        <v>42030.510324074079</v>
      </c>
      <c r="U292">
        <f t="shared" si="28"/>
        <v>2015</v>
      </c>
      <c r="V292" s="15" t="str">
        <f t="shared" si="29"/>
        <v>Dec</v>
      </c>
    </row>
    <row r="293" spans="1:22" ht="48">
      <c r="A293">
        <v>498</v>
      </c>
      <c r="B293" s="3" t="s">
        <v>499</v>
      </c>
      <c r="C293" s="3" t="s">
        <v>4608</v>
      </c>
      <c r="D293">
        <v>65108</v>
      </c>
      <c r="E293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8269</v>
      </c>
      <c r="O293" s="6">
        <f>KickstarterTable[[#This Row],[pledged]]/KickstarterTable[[#This Row],[goal]]</f>
        <v>4.5985132395404561E-2</v>
      </c>
      <c r="P293" s="8">
        <f>KickstarterTable[[#This Row],[pledged]]/KickstarterTable[[#This Row],[backers_count]]</f>
        <v>136.09090909090909</v>
      </c>
      <c r="Q293" t="str">
        <f t="shared" si="24"/>
        <v>film &amp; video</v>
      </c>
      <c r="R293" t="str">
        <f t="shared" si="25"/>
        <v>animation</v>
      </c>
      <c r="S293" s="13">
        <f t="shared" si="26"/>
        <v>40858.428807870368</v>
      </c>
      <c r="T293" s="13">
        <f t="shared" si="27"/>
        <v>40898.34547453704</v>
      </c>
      <c r="U293">
        <f t="shared" si="28"/>
        <v>2011</v>
      </c>
      <c r="V293" s="15" t="str">
        <f t="shared" si="29"/>
        <v>Nov</v>
      </c>
    </row>
    <row r="294" spans="1:22" ht="48">
      <c r="A294">
        <v>277</v>
      </c>
      <c r="B294" s="3" t="s">
        <v>278</v>
      </c>
      <c r="C294" s="3" t="s">
        <v>4387</v>
      </c>
      <c r="D294">
        <v>65000</v>
      </c>
      <c r="E294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8268</v>
      </c>
      <c r="O294" s="6">
        <f>KickstarterTable[[#This Row],[pledged]]/KickstarterTable[[#This Row],[goal]]</f>
        <v>1.1038153846153846</v>
      </c>
      <c r="P294" s="8">
        <f>KickstarterTable[[#This Row],[pledged]]/KickstarterTable[[#This Row],[backers_count]]</f>
        <v>75.444794952681391</v>
      </c>
      <c r="Q294" t="str">
        <f t="shared" si="24"/>
        <v>film &amp; video</v>
      </c>
      <c r="R294" t="str">
        <f t="shared" si="25"/>
        <v>documentary</v>
      </c>
      <c r="S294" s="13">
        <f t="shared" si="26"/>
        <v>42117.55809027778</v>
      </c>
      <c r="T294" s="13">
        <f t="shared" si="27"/>
        <v>42145.474756944452</v>
      </c>
      <c r="U294">
        <f t="shared" si="28"/>
        <v>2015</v>
      </c>
      <c r="V294" s="15" t="str">
        <f t="shared" si="29"/>
        <v>Apr</v>
      </c>
    </row>
    <row r="295" spans="1:22" ht="48">
      <c r="A295">
        <v>455</v>
      </c>
      <c r="B295" s="3" t="s">
        <v>456</v>
      </c>
      <c r="C295" s="3" t="s">
        <v>4565</v>
      </c>
      <c r="D295">
        <v>65000</v>
      </c>
      <c r="E295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8269</v>
      </c>
      <c r="O295" s="6">
        <f>KickstarterTable[[#This Row],[pledged]]/KickstarterTable[[#This Row],[goal]]</f>
        <v>6.9230769230769226E-4</v>
      </c>
      <c r="P295" s="8">
        <f>KickstarterTable[[#This Row],[pledged]]/KickstarterTable[[#This Row],[backers_count]]</f>
        <v>22.5</v>
      </c>
      <c r="Q295" t="str">
        <f t="shared" si="24"/>
        <v>film &amp; video</v>
      </c>
      <c r="R295" t="str">
        <f t="shared" si="25"/>
        <v>animation</v>
      </c>
      <c r="S295" s="13">
        <f t="shared" si="26"/>
        <v>40970.669236111113</v>
      </c>
      <c r="T295" s="13">
        <f t="shared" si="27"/>
        <v>41013.604861111111</v>
      </c>
      <c r="U295">
        <f t="shared" si="28"/>
        <v>2012</v>
      </c>
      <c r="V295" s="15" t="str">
        <f t="shared" si="29"/>
        <v>Mar</v>
      </c>
    </row>
    <row r="296" spans="1:22" ht="48">
      <c r="A296">
        <v>1681</v>
      </c>
      <c r="B296" s="3" t="s">
        <v>1682</v>
      </c>
      <c r="C296" s="3" t="s">
        <v>5791</v>
      </c>
      <c r="D296">
        <v>65000</v>
      </c>
      <c r="E296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8292</v>
      </c>
      <c r="O296" s="6">
        <f>KickstarterTable[[#This Row],[pledged]]/KickstarterTable[[#This Row],[goal]]</f>
        <v>1.0142212307692309</v>
      </c>
      <c r="P296" s="8">
        <f>KickstarterTable[[#This Row],[pledged]]/KickstarterTable[[#This Row],[backers_count]]</f>
        <v>74.575090497737563</v>
      </c>
      <c r="Q296" t="str">
        <f t="shared" si="24"/>
        <v>music</v>
      </c>
      <c r="R296" t="str">
        <f t="shared" si="25"/>
        <v>faith</v>
      </c>
      <c r="S296" s="13">
        <f t="shared" si="26"/>
        <v>42773.78800925926</v>
      </c>
      <c r="T296" s="13">
        <f t="shared" si="27"/>
        <v>42820.666666666664</v>
      </c>
      <c r="U296">
        <f t="shared" si="28"/>
        <v>2017</v>
      </c>
      <c r="V296" s="15" t="str">
        <f t="shared" si="29"/>
        <v>Feb</v>
      </c>
    </row>
    <row r="297" spans="1:22" ht="48">
      <c r="A297">
        <v>2018</v>
      </c>
      <c r="B297" s="3" t="s">
        <v>2019</v>
      </c>
      <c r="C297" s="3" t="s">
        <v>6128</v>
      </c>
      <c r="D297">
        <v>65000</v>
      </c>
      <c r="E29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8294</v>
      </c>
      <c r="O297" s="6">
        <f>KickstarterTable[[#This Row],[pledged]]/KickstarterTable[[#This Row],[goal]]</f>
        <v>1.0224343076923077</v>
      </c>
      <c r="P297" s="8">
        <f>KickstarterTable[[#This Row],[pledged]]/KickstarterTable[[#This Row],[backers_count]]</f>
        <v>147.68495555555555</v>
      </c>
      <c r="Q297" t="str">
        <f t="shared" si="24"/>
        <v>technology</v>
      </c>
      <c r="R297" t="str">
        <f t="shared" si="25"/>
        <v>hardware</v>
      </c>
      <c r="S297" s="13">
        <f t="shared" si="26"/>
        <v>42199.032511574071</v>
      </c>
      <c r="T297" s="13">
        <f t="shared" si="27"/>
        <v>42226.949178240742</v>
      </c>
      <c r="U297">
        <f t="shared" si="28"/>
        <v>2015</v>
      </c>
      <c r="V297" s="15" t="str">
        <f t="shared" si="29"/>
        <v>Jul</v>
      </c>
    </row>
    <row r="298" spans="1:22" ht="48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8271</v>
      </c>
      <c r="O298" s="6">
        <f>KickstarterTable[[#This Row],[pledged]]/KickstarterTable[[#This Row],[goal]]</f>
        <v>1.2123076923076924E-2</v>
      </c>
      <c r="P298" s="8">
        <f>KickstarterTable[[#This Row],[pledged]]/KickstarterTable[[#This Row],[backers_count]]</f>
        <v>112.57142857142857</v>
      </c>
      <c r="Q298" t="str">
        <f t="shared" si="24"/>
        <v>technology</v>
      </c>
      <c r="R298" t="str">
        <f t="shared" si="25"/>
        <v>web</v>
      </c>
      <c r="S298" s="13">
        <f t="shared" si="26"/>
        <v>42191.368425925924</v>
      </c>
      <c r="T298" s="13">
        <f t="shared" si="27"/>
        <v>42219.285092592596</v>
      </c>
      <c r="U298">
        <f t="shared" si="28"/>
        <v>2015</v>
      </c>
      <c r="V298" s="15" t="str">
        <f t="shared" si="29"/>
        <v>Jul</v>
      </c>
    </row>
    <row r="299" spans="1:22" ht="48">
      <c r="A299">
        <v>2620</v>
      </c>
      <c r="B299" s="3" t="s">
        <v>2620</v>
      </c>
      <c r="C299" s="3" t="s">
        <v>6730</v>
      </c>
      <c r="D299">
        <v>65000</v>
      </c>
      <c r="E299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8300</v>
      </c>
      <c r="O299" s="6">
        <f>KickstarterTable[[#This Row],[pledged]]/KickstarterTable[[#This Row],[goal]]</f>
        <v>1.436523076923077</v>
      </c>
      <c r="P299" s="8">
        <f>KickstarterTable[[#This Row],[pledged]]/KickstarterTable[[#This Row],[backers_count]]</f>
        <v>74.639488409272587</v>
      </c>
      <c r="Q299" t="str">
        <f t="shared" si="24"/>
        <v>technology</v>
      </c>
      <c r="R299" t="str">
        <f t="shared" si="25"/>
        <v>space exploration</v>
      </c>
      <c r="S299" s="13">
        <f t="shared" si="26"/>
        <v>42250.833819444444</v>
      </c>
      <c r="T299" s="13">
        <f t="shared" si="27"/>
        <v>42285.625000000007</v>
      </c>
      <c r="U299">
        <f t="shared" si="28"/>
        <v>2015</v>
      </c>
      <c r="V299" s="15" t="str">
        <f t="shared" si="29"/>
        <v>Sep</v>
      </c>
    </row>
    <row r="300" spans="1:22" ht="32">
      <c r="A300">
        <v>2691</v>
      </c>
      <c r="B300" s="3" t="s">
        <v>2691</v>
      </c>
      <c r="C300" s="3" t="s">
        <v>6801</v>
      </c>
      <c r="D300">
        <v>65000</v>
      </c>
      <c r="E300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8283</v>
      </c>
      <c r="O300" s="6">
        <f>KickstarterTable[[#This Row],[pledged]]/KickstarterTable[[#This Row],[goal]]</f>
        <v>5.3846153846153844E-4</v>
      </c>
      <c r="P300" s="8">
        <f>KickstarterTable[[#This Row],[pledged]]/KickstarterTable[[#This Row],[backers_count]]</f>
        <v>17.5</v>
      </c>
      <c r="Q300" t="str">
        <f t="shared" si="24"/>
        <v>food</v>
      </c>
      <c r="R300" t="str">
        <f t="shared" si="25"/>
        <v>food trucks</v>
      </c>
      <c r="S300" s="13">
        <f t="shared" si="26"/>
        <v>42089.390706018516</v>
      </c>
      <c r="T300" s="13">
        <f t="shared" si="27"/>
        <v>42132.307372685187</v>
      </c>
      <c r="U300">
        <f t="shared" si="28"/>
        <v>2015</v>
      </c>
      <c r="V300" s="15" t="str">
        <f t="shared" si="29"/>
        <v>Mar</v>
      </c>
    </row>
    <row r="301" spans="1:22" ht="32">
      <c r="A301">
        <v>3088</v>
      </c>
      <c r="B301" s="3" t="s">
        <v>3088</v>
      </c>
      <c r="C301" s="3" t="s">
        <v>7198</v>
      </c>
      <c r="D301">
        <v>65000</v>
      </c>
      <c r="E301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8302</v>
      </c>
      <c r="O301" s="6">
        <f>KickstarterTable[[#This Row],[pledged]]/KickstarterTable[[#This Row],[goal]]</f>
        <v>1.9384615384615384E-3</v>
      </c>
      <c r="P301" s="8">
        <f>KickstarterTable[[#This Row],[pledged]]/KickstarterTable[[#This Row],[backers_count]]</f>
        <v>42</v>
      </c>
      <c r="Q301" t="str">
        <f t="shared" si="24"/>
        <v>theater</v>
      </c>
      <c r="R301" t="str">
        <f t="shared" si="25"/>
        <v>spaces</v>
      </c>
      <c r="S301" s="13">
        <f t="shared" si="26"/>
        <v>41981.238969907405</v>
      </c>
      <c r="T301" s="13">
        <f t="shared" si="27"/>
        <v>42010.15347222222</v>
      </c>
      <c r="U301">
        <f t="shared" si="28"/>
        <v>2015</v>
      </c>
      <c r="V301" s="15" t="str">
        <f t="shared" si="29"/>
        <v>Dec</v>
      </c>
    </row>
    <row r="302" spans="1:22" ht="48">
      <c r="A302">
        <v>445</v>
      </c>
      <c r="B302" s="3" t="s">
        <v>446</v>
      </c>
      <c r="C302" s="3" t="s">
        <v>4555</v>
      </c>
      <c r="D302">
        <v>60000</v>
      </c>
      <c r="E302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8269</v>
      </c>
      <c r="O302" s="6">
        <f>KickstarterTable[[#This Row],[pledged]]/KickstarterTable[[#This Row],[goal]]</f>
        <v>3.3333333333333335E-5</v>
      </c>
      <c r="P302" s="8">
        <f>KickstarterTable[[#This Row],[pledged]]/KickstarterTable[[#This Row],[backers_count]]</f>
        <v>1</v>
      </c>
      <c r="Q302" t="str">
        <f t="shared" si="24"/>
        <v>film &amp; video</v>
      </c>
      <c r="R302" t="str">
        <f t="shared" si="25"/>
        <v>animation</v>
      </c>
      <c r="S302" s="13">
        <f t="shared" si="26"/>
        <v>42130.002025462956</v>
      </c>
      <c r="T302" s="13">
        <f t="shared" si="27"/>
        <v>42142.918692129628</v>
      </c>
      <c r="U302">
        <f t="shared" si="28"/>
        <v>2015</v>
      </c>
      <c r="V302" s="15" t="str">
        <f t="shared" si="29"/>
        <v>May</v>
      </c>
    </row>
    <row r="303" spans="1:22" ht="32">
      <c r="A303">
        <v>496</v>
      </c>
      <c r="B303" s="3" t="s">
        <v>497</v>
      </c>
      <c r="C303" s="3" t="s">
        <v>4606</v>
      </c>
      <c r="D303">
        <v>60000</v>
      </c>
      <c r="E303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8269</v>
      </c>
      <c r="O303" s="6">
        <f>KickstarterTable[[#This Row],[pledged]]/KickstarterTable[[#This Row],[goal]]</f>
        <v>1.6666666666666667E-5</v>
      </c>
      <c r="P303" s="8">
        <f>KickstarterTable[[#This Row],[pledged]]/KickstarterTable[[#This Row],[backers_count]]</f>
        <v>1</v>
      </c>
      <c r="Q303" t="str">
        <f t="shared" si="24"/>
        <v>film &amp; video</v>
      </c>
      <c r="R303" t="str">
        <f t="shared" si="25"/>
        <v>animation</v>
      </c>
      <c r="S303" s="13">
        <f t="shared" si="26"/>
        <v>41620.598078703704</v>
      </c>
      <c r="T303" s="13">
        <f t="shared" si="27"/>
        <v>41678.514745370376</v>
      </c>
      <c r="U303">
        <f t="shared" si="28"/>
        <v>2014</v>
      </c>
      <c r="V303" s="15" t="str">
        <f t="shared" si="29"/>
        <v>Dec</v>
      </c>
    </row>
    <row r="304" spans="1:22" ht="48">
      <c r="A304">
        <v>546</v>
      </c>
      <c r="B304" s="3" t="s">
        <v>547</v>
      </c>
      <c r="C304" s="3" t="s">
        <v>4656</v>
      </c>
      <c r="D304">
        <v>60000</v>
      </c>
      <c r="E304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8271</v>
      </c>
      <c r="O304" s="6">
        <f>KickstarterTable[[#This Row],[pledged]]/KickstarterTable[[#This Row],[goal]]</f>
        <v>8.6666666666666663E-4</v>
      </c>
      <c r="P304" s="8">
        <f>KickstarterTable[[#This Row],[pledged]]/KickstarterTable[[#This Row],[backers_count]]</f>
        <v>26</v>
      </c>
      <c r="Q304" t="str">
        <f t="shared" si="24"/>
        <v>technology</v>
      </c>
      <c r="R304" t="str">
        <f t="shared" si="25"/>
        <v>web</v>
      </c>
      <c r="S304" s="13">
        <f t="shared" si="26"/>
        <v>42249.334664351853</v>
      </c>
      <c r="T304" s="13">
        <f t="shared" si="27"/>
        <v>42292.251331018524</v>
      </c>
      <c r="U304">
        <f t="shared" si="28"/>
        <v>2015</v>
      </c>
      <c r="V304" s="15" t="str">
        <f t="shared" si="29"/>
        <v>Sep</v>
      </c>
    </row>
    <row r="305" spans="1:22" ht="48">
      <c r="A305">
        <v>575</v>
      </c>
      <c r="B305" s="3" t="s">
        <v>576</v>
      </c>
      <c r="C305" s="3" t="s">
        <v>4685</v>
      </c>
      <c r="D305">
        <v>60000</v>
      </c>
      <c r="E305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8271</v>
      </c>
      <c r="O305" s="6">
        <f>KickstarterTable[[#This Row],[pledged]]/KickstarterTable[[#This Row],[goal]]</f>
        <v>4.3166666666666666E-3</v>
      </c>
      <c r="P305" s="8">
        <f>KickstarterTable[[#This Row],[pledged]]/KickstarterTable[[#This Row],[backers_count]]</f>
        <v>64.75</v>
      </c>
      <c r="Q305" t="str">
        <f t="shared" si="24"/>
        <v>technology</v>
      </c>
      <c r="R305" t="str">
        <f t="shared" si="25"/>
        <v>web</v>
      </c>
      <c r="S305" s="13">
        <f t="shared" si="26"/>
        <v>42138.359293981477</v>
      </c>
      <c r="T305" s="13">
        <f t="shared" si="27"/>
        <v>42166.275960648149</v>
      </c>
      <c r="U305">
        <f t="shared" si="28"/>
        <v>2015</v>
      </c>
      <c r="V305" s="15" t="str">
        <f t="shared" si="29"/>
        <v>May</v>
      </c>
    </row>
    <row r="306" spans="1:22" ht="48">
      <c r="A306">
        <v>613</v>
      </c>
      <c r="B306" s="3" t="s">
        <v>614</v>
      </c>
      <c r="C306" s="3" t="s">
        <v>4723</v>
      </c>
      <c r="D306">
        <v>60000</v>
      </c>
      <c r="E306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8271</v>
      </c>
      <c r="O306" s="6">
        <f>KickstarterTable[[#This Row],[pledged]]/KickstarterTable[[#This Row],[goal]]</f>
        <v>0.21363333333333334</v>
      </c>
      <c r="P306" s="8">
        <f>KickstarterTable[[#This Row],[pledged]]/KickstarterTable[[#This Row],[backers_count]]</f>
        <v>105.93388429752066</v>
      </c>
      <c r="Q306" t="str">
        <f t="shared" si="24"/>
        <v>technology</v>
      </c>
      <c r="R306" t="str">
        <f t="shared" si="25"/>
        <v>web</v>
      </c>
      <c r="S306" s="13">
        <f t="shared" si="26"/>
        <v>42247.163425925923</v>
      </c>
      <c r="T306" s="13">
        <f t="shared" si="27"/>
        <v>42275.790972222225</v>
      </c>
      <c r="U306">
        <f t="shared" si="28"/>
        <v>2015</v>
      </c>
      <c r="V306" s="15" t="str">
        <f t="shared" si="29"/>
        <v>Aug</v>
      </c>
    </row>
    <row r="307" spans="1:22" ht="48">
      <c r="A307">
        <v>695</v>
      </c>
      <c r="B307" s="3" t="s">
        <v>696</v>
      </c>
      <c r="C307" s="3" t="s">
        <v>4805</v>
      </c>
      <c r="D307">
        <v>60000</v>
      </c>
      <c r="E30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8272</v>
      </c>
      <c r="O307" s="6">
        <f>KickstarterTable[[#This Row],[pledged]]/KickstarterTable[[#This Row],[goal]]</f>
        <v>1.06E-2</v>
      </c>
      <c r="P307" s="8">
        <f>KickstarterTable[[#This Row],[pledged]]/KickstarterTable[[#This Row],[backers_count]]</f>
        <v>90.857142857142861</v>
      </c>
      <c r="Q307" t="str">
        <f t="shared" si="24"/>
        <v>technology</v>
      </c>
      <c r="R307" t="str">
        <f t="shared" si="25"/>
        <v>wearables</v>
      </c>
      <c r="S307" s="13">
        <f t="shared" si="26"/>
        <v>41913.187731481477</v>
      </c>
      <c r="T307" s="13">
        <f t="shared" si="27"/>
        <v>41941.104398148149</v>
      </c>
      <c r="U307">
        <f t="shared" si="28"/>
        <v>2014</v>
      </c>
      <c r="V307" s="15" t="str">
        <f t="shared" si="29"/>
        <v>Oct</v>
      </c>
    </row>
    <row r="308" spans="1:22" ht="32">
      <c r="A308">
        <v>998</v>
      </c>
      <c r="B308" s="3" t="s">
        <v>999</v>
      </c>
      <c r="C308" s="3" t="s">
        <v>5108</v>
      </c>
      <c r="D308">
        <v>60000</v>
      </c>
      <c r="E30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8272</v>
      </c>
      <c r="O308" s="6">
        <f>KickstarterTable[[#This Row],[pledged]]/KickstarterTable[[#This Row],[goal]]</f>
        <v>0.58558333333333334</v>
      </c>
      <c r="P308" s="8">
        <f>KickstarterTable[[#This Row],[pledged]]/KickstarterTable[[#This Row],[backers_count]]</f>
        <v>153.42794759825327</v>
      </c>
      <c r="Q308" t="str">
        <f t="shared" si="24"/>
        <v>technology</v>
      </c>
      <c r="R308" t="str">
        <f t="shared" si="25"/>
        <v>wearables</v>
      </c>
      <c r="S308" s="13">
        <f t="shared" si="26"/>
        <v>42281.835659722223</v>
      </c>
      <c r="T308" s="13">
        <f t="shared" si="27"/>
        <v>42324.793993055559</v>
      </c>
      <c r="U308">
        <f t="shared" si="28"/>
        <v>2015</v>
      </c>
      <c r="V308" s="15" t="str">
        <f t="shared" si="29"/>
        <v>Oct</v>
      </c>
    </row>
    <row r="309" spans="1:22" ht="48">
      <c r="A309">
        <v>1104</v>
      </c>
      <c r="B309" s="3" t="s">
        <v>1105</v>
      </c>
      <c r="C309" s="3" t="s">
        <v>5214</v>
      </c>
      <c r="D309">
        <v>60000</v>
      </c>
      <c r="E309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8281</v>
      </c>
      <c r="O309" s="6">
        <f>KickstarterTable[[#This Row],[pledged]]/KickstarterTable[[#This Row],[goal]]</f>
        <v>4.9516666666666667E-2</v>
      </c>
      <c r="P309" s="8">
        <f>KickstarterTable[[#This Row],[pledged]]/KickstarterTable[[#This Row],[backers_count]]</f>
        <v>80.297297297297291</v>
      </c>
      <c r="Q309" t="str">
        <f t="shared" si="24"/>
        <v>games</v>
      </c>
      <c r="R309" t="str">
        <f t="shared" si="25"/>
        <v>video games</v>
      </c>
      <c r="S309" s="13">
        <f t="shared" si="26"/>
        <v>41771.076631944445</v>
      </c>
      <c r="T309" s="13">
        <f t="shared" si="27"/>
        <v>41798.993298611116</v>
      </c>
      <c r="U309">
        <f t="shared" si="28"/>
        <v>2014</v>
      </c>
      <c r="V309" s="15" t="str">
        <f t="shared" si="29"/>
        <v>May</v>
      </c>
    </row>
    <row r="310" spans="1:22" ht="48">
      <c r="A310">
        <v>1162</v>
      </c>
      <c r="B310" s="3" t="s">
        <v>1163</v>
      </c>
      <c r="C310" s="3" t="s">
        <v>5272</v>
      </c>
      <c r="D310">
        <v>60000</v>
      </c>
      <c r="E310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8283</v>
      </c>
      <c r="O310" s="6">
        <f>KickstarterTable[[#This Row],[pledged]]/KickstarterTable[[#This Row],[goal]]</f>
        <v>5.8333333333333338E-4</v>
      </c>
      <c r="P310" s="8">
        <f>KickstarterTable[[#This Row],[pledged]]/KickstarterTable[[#This Row],[backers_count]]</f>
        <v>17.5</v>
      </c>
      <c r="Q310" t="str">
        <f t="shared" si="24"/>
        <v>food</v>
      </c>
      <c r="R310" t="str">
        <f t="shared" si="25"/>
        <v>food trucks</v>
      </c>
      <c r="S310" s="13">
        <f t="shared" si="26"/>
        <v>41876.350277777776</v>
      </c>
      <c r="T310" s="13">
        <f t="shared" si="27"/>
        <v>41905.266944444447</v>
      </c>
      <c r="U310">
        <f t="shared" si="28"/>
        <v>2014</v>
      </c>
      <c r="V310" s="15" t="str">
        <f t="shared" si="29"/>
        <v>Aug</v>
      </c>
    </row>
    <row r="311" spans="1:22" ht="48">
      <c r="A311">
        <v>1167</v>
      </c>
      <c r="B311" s="3" t="s">
        <v>1168</v>
      </c>
      <c r="C311" s="3" t="s">
        <v>5277</v>
      </c>
      <c r="D311">
        <v>60000</v>
      </c>
      <c r="E311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8283</v>
      </c>
      <c r="O311" s="6">
        <f>KickstarterTable[[#This Row],[pledged]]/KickstarterTable[[#This Row],[goal]]</f>
        <v>1.6316666666666667E-2</v>
      </c>
      <c r="P311" s="8">
        <f>KickstarterTable[[#This Row],[pledged]]/KickstarterTable[[#This Row],[backers_count]]</f>
        <v>61.1875</v>
      </c>
      <c r="Q311" t="str">
        <f t="shared" si="24"/>
        <v>food</v>
      </c>
      <c r="R311" t="str">
        <f t="shared" si="25"/>
        <v>food trucks</v>
      </c>
      <c r="S311" s="13">
        <f t="shared" si="26"/>
        <v>41863.401562499996</v>
      </c>
      <c r="T311" s="13">
        <f t="shared" si="27"/>
        <v>41892.318229166667</v>
      </c>
      <c r="U311">
        <f t="shared" si="28"/>
        <v>2014</v>
      </c>
      <c r="V311" s="15" t="str">
        <f t="shared" si="29"/>
        <v>Aug</v>
      </c>
    </row>
    <row r="312" spans="1:22" ht="48">
      <c r="A312">
        <v>1179</v>
      </c>
      <c r="B312" s="3" t="s">
        <v>1180</v>
      </c>
      <c r="C312" s="3" t="s">
        <v>5289</v>
      </c>
      <c r="D312">
        <v>60000</v>
      </c>
      <c r="E312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8283</v>
      </c>
      <c r="O312" s="6">
        <f>KickstarterTable[[#This Row],[pledged]]/KickstarterTable[[#This Row],[goal]]</f>
        <v>5.3333333333333337E-2</v>
      </c>
      <c r="P312" s="8">
        <f>KickstarterTable[[#This Row],[pledged]]/KickstarterTable[[#This Row],[backers_count]]</f>
        <v>640</v>
      </c>
      <c r="Q312" t="str">
        <f t="shared" si="24"/>
        <v>food</v>
      </c>
      <c r="R312" t="str">
        <f t="shared" si="25"/>
        <v>food trucks</v>
      </c>
      <c r="S312" s="13">
        <f t="shared" si="26"/>
        <v>42275.386886574073</v>
      </c>
      <c r="T312" s="13">
        <f t="shared" si="27"/>
        <v>42303.303553240745</v>
      </c>
      <c r="U312">
        <f t="shared" si="28"/>
        <v>2015</v>
      </c>
      <c r="V312" s="15" t="str">
        <f t="shared" si="29"/>
        <v>Sep</v>
      </c>
    </row>
    <row r="313" spans="1:22" ht="16">
      <c r="A313">
        <v>1590</v>
      </c>
      <c r="B313" s="3" t="s">
        <v>1591</v>
      </c>
      <c r="C313" s="3" t="s">
        <v>5700</v>
      </c>
      <c r="D313">
        <v>60000</v>
      </c>
      <c r="E313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8290</v>
      </c>
      <c r="O313" s="6">
        <f>KickstarterTable[[#This Row],[pledged]]/KickstarterTable[[#This Row],[goal]]</f>
        <v>1.7000000000000001E-2</v>
      </c>
      <c r="P313" s="8">
        <f>KickstarterTable[[#This Row],[pledged]]/KickstarterTable[[#This Row],[backers_count]]</f>
        <v>510</v>
      </c>
      <c r="Q313" t="str">
        <f t="shared" si="24"/>
        <v>photography</v>
      </c>
      <c r="R313" t="str">
        <f t="shared" si="25"/>
        <v>places</v>
      </c>
      <c r="S313" s="13">
        <f t="shared" si="26"/>
        <v>42240.523888888885</v>
      </c>
      <c r="T313" s="13">
        <f t="shared" si="27"/>
        <v>42268.440555555557</v>
      </c>
      <c r="U313">
        <f t="shared" si="28"/>
        <v>2015</v>
      </c>
      <c r="V313" s="15" t="str">
        <f t="shared" si="29"/>
        <v>Aug</v>
      </c>
    </row>
    <row r="314" spans="1:22" ht="48">
      <c r="A314">
        <v>1956</v>
      </c>
      <c r="B314" s="3" t="s">
        <v>1957</v>
      </c>
      <c r="C314" s="3" t="s">
        <v>6066</v>
      </c>
      <c r="D314">
        <v>60000</v>
      </c>
      <c r="E314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8294</v>
      </c>
      <c r="O314" s="6">
        <f>KickstarterTable[[#This Row],[pledged]]/KickstarterTable[[#This Row],[goal]]</f>
        <v>2.9403333333333332</v>
      </c>
      <c r="P314" s="8">
        <f>KickstarterTable[[#This Row],[pledged]]/KickstarterTable[[#This Row],[backers_count]]</f>
        <v>483.34246575342468</v>
      </c>
      <c r="Q314" t="str">
        <f t="shared" si="24"/>
        <v>technology</v>
      </c>
      <c r="R314" t="str">
        <f t="shared" si="25"/>
        <v>hardware</v>
      </c>
      <c r="S314" s="13">
        <f t="shared" si="26"/>
        <v>42067.59033564815</v>
      </c>
      <c r="T314" s="13">
        <f t="shared" si="27"/>
        <v>42110.46533564815</v>
      </c>
      <c r="U314">
        <f t="shared" si="28"/>
        <v>2015</v>
      </c>
      <c r="V314" s="15" t="str">
        <f t="shared" si="29"/>
        <v>Mar</v>
      </c>
    </row>
    <row r="315" spans="1:22" ht="48">
      <c r="A315">
        <v>2125</v>
      </c>
      <c r="B315" s="3" t="s">
        <v>2126</v>
      </c>
      <c r="C315" s="3" t="s">
        <v>6235</v>
      </c>
      <c r="D315">
        <v>60000</v>
      </c>
      <c r="E315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8281</v>
      </c>
      <c r="O315" s="6">
        <f>KickstarterTable[[#This Row],[pledged]]/KickstarterTable[[#This Row],[goal]]</f>
        <v>1.4200000000000001E-2</v>
      </c>
      <c r="P315" s="8">
        <f>KickstarterTable[[#This Row],[pledged]]/KickstarterTable[[#This Row],[backers_count]]</f>
        <v>31.555555555555557</v>
      </c>
      <c r="Q315" t="str">
        <f t="shared" si="24"/>
        <v>games</v>
      </c>
      <c r="R315" t="str">
        <f t="shared" si="25"/>
        <v>video games</v>
      </c>
      <c r="S315" s="13">
        <f t="shared" si="26"/>
        <v>42190.690196759257</v>
      </c>
      <c r="T315" s="13">
        <f t="shared" si="27"/>
        <v>42218.606863425928</v>
      </c>
      <c r="U315">
        <f t="shared" si="28"/>
        <v>2015</v>
      </c>
      <c r="V315" s="15" t="str">
        <f t="shared" si="29"/>
        <v>Jul</v>
      </c>
    </row>
    <row r="316" spans="1:22" ht="48">
      <c r="A316">
        <v>2346</v>
      </c>
      <c r="B316" s="3" t="s">
        <v>2347</v>
      </c>
      <c r="C316" s="3" t="s">
        <v>6456</v>
      </c>
      <c r="D316">
        <v>60000</v>
      </c>
      <c r="E316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8271</v>
      </c>
      <c r="O316" s="6">
        <f>KickstarterTable[[#This Row],[pledged]]/KickstarterTable[[#This Row],[goal]]</f>
        <v>6.4999999999999997E-4</v>
      </c>
      <c r="P316" s="8">
        <f>KickstarterTable[[#This Row],[pledged]]/KickstarterTable[[#This Row],[backers_count]]</f>
        <v>13</v>
      </c>
      <c r="Q316" t="str">
        <f t="shared" si="24"/>
        <v>technology</v>
      </c>
      <c r="R316" t="str">
        <f t="shared" si="25"/>
        <v>web</v>
      </c>
      <c r="S316" s="13">
        <f t="shared" si="26"/>
        <v>42615.465636574074</v>
      </c>
      <c r="T316" s="13">
        <f t="shared" si="27"/>
        <v>42658.382303240745</v>
      </c>
      <c r="U316">
        <f t="shared" si="28"/>
        <v>2016</v>
      </c>
      <c r="V316" s="15" t="str">
        <f t="shared" si="29"/>
        <v>Sep</v>
      </c>
    </row>
    <row r="317" spans="1:22" ht="48">
      <c r="A317">
        <v>2415</v>
      </c>
      <c r="B317" s="3" t="s">
        <v>2416</v>
      </c>
      <c r="C317" s="3" t="s">
        <v>6525</v>
      </c>
      <c r="D317">
        <v>60000</v>
      </c>
      <c r="E31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8283</v>
      </c>
      <c r="O317" s="6">
        <f>KickstarterTable[[#This Row],[pledged]]/KickstarterTable[[#This Row],[goal]]</f>
        <v>5.5833333333333334E-3</v>
      </c>
      <c r="P317" s="8">
        <f>KickstarterTable[[#This Row],[pledged]]/KickstarterTable[[#This Row],[backers_count]]</f>
        <v>55.833333333333336</v>
      </c>
      <c r="Q317" t="str">
        <f t="shared" si="24"/>
        <v>food</v>
      </c>
      <c r="R317" t="str">
        <f t="shared" si="25"/>
        <v>food trucks</v>
      </c>
      <c r="S317" s="13">
        <f t="shared" si="26"/>
        <v>42536.529467592591</v>
      </c>
      <c r="T317" s="13">
        <f t="shared" si="27"/>
        <v>42564.446134259262</v>
      </c>
      <c r="U317">
        <f t="shared" si="28"/>
        <v>2016</v>
      </c>
      <c r="V317" s="15" t="str">
        <f t="shared" si="29"/>
        <v>Jun</v>
      </c>
    </row>
    <row r="318" spans="1:22" ht="48">
      <c r="A318">
        <v>2423</v>
      </c>
      <c r="B318" s="3" t="s">
        <v>2424</v>
      </c>
      <c r="C318" s="3" t="s">
        <v>6533</v>
      </c>
      <c r="D318">
        <v>60000</v>
      </c>
      <c r="E31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8283</v>
      </c>
      <c r="O318" s="6">
        <f>KickstarterTable[[#This Row],[pledged]]/KickstarterTable[[#This Row],[goal]]</f>
        <v>1.3333333333333334E-4</v>
      </c>
      <c r="P318" s="8">
        <f>KickstarterTable[[#This Row],[pledged]]/KickstarterTable[[#This Row],[backers_count]]</f>
        <v>8</v>
      </c>
      <c r="Q318" t="str">
        <f t="shared" si="24"/>
        <v>food</v>
      </c>
      <c r="R318" t="str">
        <f t="shared" si="25"/>
        <v>food trucks</v>
      </c>
      <c r="S318" s="13">
        <f t="shared" si="26"/>
        <v>41974.371412037035</v>
      </c>
      <c r="T318" s="13">
        <f t="shared" si="27"/>
        <v>42002.288078703707</v>
      </c>
      <c r="U318">
        <f t="shared" si="28"/>
        <v>2014</v>
      </c>
      <c r="V318" s="15" t="str">
        <f t="shared" si="29"/>
        <v>Dec</v>
      </c>
    </row>
    <row r="319" spans="1:22" ht="48">
      <c r="A319">
        <v>2650</v>
      </c>
      <c r="B319" s="3" t="s">
        <v>2650</v>
      </c>
      <c r="C319" s="3" t="s">
        <v>6760</v>
      </c>
      <c r="D319">
        <v>60000</v>
      </c>
      <c r="E319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8300</v>
      </c>
      <c r="O319" s="6">
        <f>KickstarterTable[[#This Row],[pledged]]/KickstarterTable[[#This Row],[goal]]</f>
        <v>5.966666666666667E-3</v>
      </c>
      <c r="P319" s="8">
        <f>KickstarterTable[[#This Row],[pledged]]/KickstarterTable[[#This Row],[backers_count]]</f>
        <v>71.599999999999994</v>
      </c>
      <c r="Q319" t="str">
        <f t="shared" si="24"/>
        <v>technology</v>
      </c>
      <c r="R319" t="str">
        <f t="shared" si="25"/>
        <v>space exploration</v>
      </c>
      <c r="S319" s="13">
        <f t="shared" si="26"/>
        <v>42695.291006944441</v>
      </c>
      <c r="T319" s="13">
        <f t="shared" si="27"/>
        <v>42723.207673611112</v>
      </c>
      <c r="U319">
        <f t="shared" si="28"/>
        <v>2016</v>
      </c>
      <c r="V319" s="15" t="str">
        <f t="shared" si="29"/>
        <v>Nov</v>
      </c>
    </row>
    <row r="320" spans="1:22" ht="48">
      <c r="A320">
        <v>2696</v>
      </c>
      <c r="B320" s="3" t="s">
        <v>2696</v>
      </c>
      <c r="C320" s="3" t="s">
        <v>6806</v>
      </c>
      <c r="D320">
        <v>60000</v>
      </c>
      <c r="E320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8283</v>
      </c>
      <c r="O320" s="6">
        <f>KickstarterTable[[#This Row],[pledged]]/KickstarterTable[[#This Row],[goal]]</f>
        <v>5.6500000000000002E-2</v>
      </c>
      <c r="P320" s="8">
        <f>KickstarterTable[[#This Row],[pledged]]/KickstarterTable[[#This Row],[backers_count]]</f>
        <v>89.21052631578948</v>
      </c>
      <c r="Q320" t="str">
        <f t="shared" si="24"/>
        <v>food</v>
      </c>
      <c r="R320" t="str">
        <f t="shared" si="25"/>
        <v>food trucks</v>
      </c>
      <c r="S320" s="13">
        <f t="shared" si="26"/>
        <v>41964.511111111111</v>
      </c>
      <c r="T320" s="13">
        <f t="shared" si="27"/>
        <v>41996.427777777782</v>
      </c>
      <c r="U320">
        <f t="shared" si="28"/>
        <v>2014</v>
      </c>
      <c r="V320" s="15" t="str">
        <f t="shared" si="29"/>
        <v>Nov</v>
      </c>
    </row>
    <row r="321" spans="1:22" ht="32">
      <c r="A321">
        <v>2710</v>
      </c>
      <c r="B321" s="3" t="s">
        <v>2710</v>
      </c>
      <c r="C321" s="3" t="s">
        <v>6820</v>
      </c>
      <c r="D321">
        <v>60000</v>
      </c>
      <c r="E321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8302</v>
      </c>
      <c r="O321" s="6">
        <f>KickstarterTable[[#This Row],[pledged]]/KickstarterTable[[#This Row],[goal]]</f>
        <v>1.5390035000000002</v>
      </c>
      <c r="P321" s="8">
        <f>KickstarterTable[[#This Row],[pledged]]/KickstarterTable[[#This Row],[backers_count]]</f>
        <v>84.871516544117654</v>
      </c>
      <c r="Q321" t="str">
        <f t="shared" si="24"/>
        <v>theater</v>
      </c>
      <c r="R321" t="str">
        <f t="shared" si="25"/>
        <v>spaces</v>
      </c>
      <c r="S321" s="13">
        <f t="shared" si="26"/>
        <v>41827.896157407406</v>
      </c>
      <c r="T321" s="13">
        <f t="shared" si="27"/>
        <v>41857.666666666672</v>
      </c>
      <c r="U321">
        <f t="shared" si="28"/>
        <v>2014</v>
      </c>
      <c r="V321" s="15" t="str">
        <f t="shared" si="29"/>
        <v>Jul</v>
      </c>
    </row>
    <row r="322" spans="1:22" ht="48">
      <c r="A322">
        <v>3078</v>
      </c>
      <c r="B322" s="3" t="s">
        <v>3078</v>
      </c>
      <c r="C322" s="3" t="s">
        <v>7188</v>
      </c>
      <c r="D322">
        <v>60000</v>
      </c>
      <c r="E322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8302</v>
      </c>
      <c r="O322" s="6">
        <f>KickstarterTable[[#This Row],[pledged]]/KickstarterTable[[#This Row],[goal]]</f>
        <v>1.1833333333333333E-3</v>
      </c>
      <c r="P322" s="8">
        <f>KickstarterTable[[#This Row],[pledged]]/KickstarterTable[[#This Row],[backers_count]]</f>
        <v>23.666666666666668</v>
      </c>
      <c r="Q322" t="str">
        <f t="shared" ref="Q322:Q385" si="30">LEFT(N322, SEARCH("/",N322,1) -1)</f>
        <v>theater</v>
      </c>
      <c r="R322" t="str">
        <f t="shared" ref="R322:R385" si="31">MID(N322,FIND("/",N322)+1,LEN(N322))</f>
        <v>spaces</v>
      </c>
      <c r="S322" s="13">
        <f t="shared" ref="S322:S385" si="32">(J322/86400)+25569+(-8/24)</f>
        <v>42030.805497685178</v>
      </c>
      <c r="T322" s="13">
        <f t="shared" ref="T322:T385" si="33">(((I322/60)/60)/24)+DATE(1970,1,1)+(-58/24)</f>
        <v>42058.72216435185</v>
      </c>
      <c r="U322">
        <f t="shared" ref="U322:U385" si="34">YEAR(T322)</f>
        <v>2015</v>
      </c>
      <c r="V322" s="15" t="str">
        <f t="shared" ref="V322:V385" si="35">TEXT(S322,"mmm")</f>
        <v>Jan</v>
      </c>
    </row>
    <row r="323" spans="1:22" ht="48">
      <c r="A323">
        <v>3909</v>
      </c>
      <c r="B323" s="3" t="s">
        <v>3906</v>
      </c>
      <c r="C323" s="3" t="s">
        <v>8017</v>
      </c>
      <c r="D323">
        <v>60000</v>
      </c>
      <c r="E323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8270</v>
      </c>
      <c r="O323" s="6">
        <f>KickstarterTable[[#This Row],[pledged]]/KickstarterTable[[#This Row],[goal]]</f>
        <v>2.2499999999999998E-3</v>
      </c>
      <c r="P323" s="8">
        <f>KickstarterTable[[#This Row],[pledged]]/KickstarterTable[[#This Row],[backers_count]]</f>
        <v>33.75</v>
      </c>
      <c r="Q323" t="str">
        <f t="shared" si="30"/>
        <v>theater</v>
      </c>
      <c r="R323" t="str">
        <f t="shared" si="31"/>
        <v>plays</v>
      </c>
      <c r="S323" s="13">
        <f t="shared" si="32"/>
        <v>41863.025949074072</v>
      </c>
      <c r="T323" s="13">
        <f t="shared" si="33"/>
        <v>41890.942615740743</v>
      </c>
      <c r="U323">
        <f t="shared" si="34"/>
        <v>2014</v>
      </c>
      <c r="V323" s="15" t="str">
        <f t="shared" si="35"/>
        <v>Aug</v>
      </c>
    </row>
    <row r="324" spans="1:22" ht="48">
      <c r="A324">
        <v>3918</v>
      </c>
      <c r="B324" s="3" t="s">
        <v>3915</v>
      </c>
      <c r="C324" s="3" t="s">
        <v>8026</v>
      </c>
      <c r="D324">
        <v>60000</v>
      </c>
      <c r="E324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8270</v>
      </c>
      <c r="O324" s="6">
        <f>KickstarterTable[[#This Row],[pledged]]/KickstarterTable[[#This Row],[goal]]</f>
        <v>2E-3</v>
      </c>
      <c r="P324" s="8">
        <f>KickstarterTable[[#This Row],[pledged]]/KickstarterTable[[#This Row],[backers_count]]</f>
        <v>40</v>
      </c>
      <c r="Q324" t="str">
        <f t="shared" si="30"/>
        <v>theater</v>
      </c>
      <c r="R324" t="str">
        <f t="shared" si="31"/>
        <v>plays</v>
      </c>
      <c r="S324" s="13">
        <f t="shared" si="32"/>
        <v>41843.331284722219</v>
      </c>
      <c r="T324" s="13">
        <f t="shared" si="33"/>
        <v>41853.25</v>
      </c>
      <c r="U324">
        <f t="shared" si="34"/>
        <v>2014</v>
      </c>
      <c r="V324" s="15" t="str">
        <f t="shared" si="35"/>
        <v>Jul</v>
      </c>
    </row>
    <row r="325" spans="1:22" ht="48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8268</v>
      </c>
      <c r="O325" s="6">
        <f>KickstarterTable[[#This Row],[pledged]]/KickstarterTable[[#This Row],[goal]]</f>
        <v>1.0861819426615318</v>
      </c>
      <c r="P325" s="8">
        <f>KickstarterTable[[#This Row],[pledged]]/KickstarterTable[[#This Row],[backers_count]]</f>
        <v>103.52394779771615</v>
      </c>
      <c r="Q325" t="str">
        <f t="shared" si="30"/>
        <v>film &amp; video</v>
      </c>
      <c r="R325" t="str">
        <f t="shared" si="31"/>
        <v>documentary</v>
      </c>
      <c r="S325" s="13">
        <f t="shared" si="32"/>
        <v>42297.458553240744</v>
      </c>
      <c r="T325" s="13">
        <f t="shared" si="33"/>
        <v>42325.416886574072</v>
      </c>
      <c r="U325">
        <f t="shared" si="34"/>
        <v>2015</v>
      </c>
      <c r="V325" s="15" t="str">
        <f t="shared" si="35"/>
        <v>Oct</v>
      </c>
    </row>
    <row r="326" spans="1:22" ht="48">
      <c r="A326">
        <v>679</v>
      </c>
      <c r="B326" s="3" t="s">
        <v>680</v>
      </c>
      <c r="C326" s="3" t="s">
        <v>4789</v>
      </c>
      <c r="D326">
        <v>57000</v>
      </c>
      <c r="E32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8272</v>
      </c>
      <c r="O326" s="6">
        <f>KickstarterTable[[#This Row],[pledged]]/KickstarterTable[[#This Row],[goal]]</f>
        <v>0.15485964912280703</v>
      </c>
      <c r="P326" s="8">
        <f>KickstarterTable[[#This Row],[pledged]]/KickstarterTable[[#This Row],[backers_count]]</f>
        <v>93.90425531914893</v>
      </c>
      <c r="Q326" t="str">
        <f t="shared" si="30"/>
        <v>technology</v>
      </c>
      <c r="R326" t="str">
        <f t="shared" si="31"/>
        <v>wearables</v>
      </c>
      <c r="S326" s="13">
        <f t="shared" si="32"/>
        <v>42556.362372685187</v>
      </c>
      <c r="T326" s="13">
        <f t="shared" si="33"/>
        <v>42614.279039351859</v>
      </c>
      <c r="U326">
        <f t="shared" si="34"/>
        <v>2016</v>
      </c>
      <c r="V326" s="15" t="str">
        <f t="shared" si="35"/>
        <v>Jul</v>
      </c>
    </row>
    <row r="327" spans="1:22" ht="32">
      <c r="A327">
        <v>2156</v>
      </c>
      <c r="B327" s="3" t="s">
        <v>2157</v>
      </c>
      <c r="C327" s="3" t="s">
        <v>6266</v>
      </c>
      <c r="D327">
        <v>56000</v>
      </c>
      <c r="E32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8281</v>
      </c>
      <c r="O327" s="6">
        <f>KickstarterTable[[#This Row],[pledged]]/KickstarterTable[[#This Row],[goal]]</f>
        <v>2.6660714285714284E-2</v>
      </c>
      <c r="P327" s="8">
        <f>KickstarterTable[[#This Row],[pledged]]/KickstarterTable[[#This Row],[backers_count]]</f>
        <v>17.987951807228917</v>
      </c>
      <c r="Q327" t="str">
        <f t="shared" si="30"/>
        <v>games</v>
      </c>
      <c r="R327" t="str">
        <f t="shared" si="31"/>
        <v>video games</v>
      </c>
      <c r="S327" s="13">
        <f t="shared" si="32"/>
        <v>41488.520902777775</v>
      </c>
      <c r="T327" s="13">
        <f t="shared" si="33"/>
        <v>41531.437569444446</v>
      </c>
      <c r="U327">
        <f t="shared" si="34"/>
        <v>2013</v>
      </c>
      <c r="V327" s="15" t="str">
        <f t="shared" si="35"/>
        <v>Aug</v>
      </c>
    </row>
    <row r="328" spans="1:22" ht="48">
      <c r="A328">
        <v>960</v>
      </c>
      <c r="B328" s="3" t="s">
        <v>961</v>
      </c>
      <c r="C328" s="3" t="s">
        <v>5070</v>
      </c>
      <c r="D328">
        <v>55650</v>
      </c>
      <c r="E32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8272</v>
      </c>
      <c r="O328" s="6">
        <f>KickstarterTable[[#This Row],[pledged]]/KickstarterTable[[#This Row],[goal]]</f>
        <v>0.46100628930817611</v>
      </c>
      <c r="P328" s="8">
        <f>KickstarterTable[[#This Row],[pledged]]/KickstarterTable[[#This Row],[backers_count]]</f>
        <v>136.46276595744681</v>
      </c>
      <c r="Q328" t="str">
        <f t="shared" si="30"/>
        <v>technology</v>
      </c>
      <c r="R328" t="str">
        <f t="shared" si="31"/>
        <v>wearables</v>
      </c>
      <c r="S328" s="13">
        <f t="shared" si="32"/>
        <v>42766.29346064815</v>
      </c>
      <c r="T328" s="13">
        <f t="shared" si="33"/>
        <v>42806.16846064815</v>
      </c>
      <c r="U328">
        <f t="shared" si="34"/>
        <v>2017</v>
      </c>
      <c r="V328" s="15" t="str">
        <f t="shared" si="35"/>
        <v>Jan</v>
      </c>
    </row>
    <row r="329" spans="1:22" ht="48">
      <c r="A329">
        <v>123</v>
      </c>
      <c r="B329" s="3" t="s">
        <v>125</v>
      </c>
      <c r="C329" s="3" t="s">
        <v>4234</v>
      </c>
      <c r="D329">
        <v>55000</v>
      </c>
      <c r="E329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8266</v>
      </c>
      <c r="O329" s="6">
        <f>KickstarterTable[[#This Row],[pledged]]/KickstarterTable[[#This Row],[goal]]</f>
        <v>2.7454545454545453E-3</v>
      </c>
      <c r="P329" s="8">
        <f>KickstarterTable[[#This Row],[pledged]]/KickstarterTable[[#This Row],[backers_count]]</f>
        <v>25.166666666666668</v>
      </c>
      <c r="Q329" t="str">
        <f t="shared" si="30"/>
        <v>film &amp; video</v>
      </c>
      <c r="R329" t="str">
        <f t="shared" si="31"/>
        <v>science fiction</v>
      </c>
      <c r="S329" s="13">
        <f t="shared" si="32"/>
        <v>41904.448657407404</v>
      </c>
      <c r="T329" s="13">
        <f t="shared" si="33"/>
        <v>41938.5</v>
      </c>
      <c r="U329">
        <f t="shared" si="34"/>
        <v>2014</v>
      </c>
      <c r="V329" s="15" t="str">
        <f t="shared" si="35"/>
        <v>Sep</v>
      </c>
    </row>
    <row r="330" spans="1:22" ht="48">
      <c r="A330">
        <v>137</v>
      </c>
      <c r="B330" s="3" t="s">
        <v>139</v>
      </c>
      <c r="C330" s="3" t="s">
        <v>4247</v>
      </c>
      <c r="D330">
        <v>55000</v>
      </c>
      <c r="E330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8266</v>
      </c>
      <c r="O330" s="6">
        <f>KickstarterTable[[#This Row],[pledged]]/KickstarterTable[[#This Row],[goal]]</f>
        <v>0</v>
      </c>
      <c r="P330" s="8" t="e">
        <f>KickstarterTable[[#This Row],[pledged]]/KickstarterTable[[#This Row],[backers_count]]</f>
        <v>#DIV/0!</v>
      </c>
      <c r="Q330" t="str">
        <f t="shared" si="30"/>
        <v>film &amp; video</v>
      </c>
      <c r="R330" t="str">
        <f t="shared" si="31"/>
        <v>science fiction</v>
      </c>
      <c r="S330" s="13">
        <f t="shared" si="32"/>
        <v>42239.240659722222</v>
      </c>
      <c r="T330" s="13">
        <f t="shared" si="33"/>
        <v>42287.157326388893</v>
      </c>
      <c r="U330">
        <f t="shared" si="34"/>
        <v>2015</v>
      </c>
      <c r="V330" s="15" t="str">
        <f t="shared" si="35"/>
        <v>Aug</v>
      </c>
    </row>
    <row r="331" spans="1:22" ht="32">
      <c r="A331">
        <v>342</v>
      </c>
      <c r="B331" s="3" t="s">
        <v>343</v>
      </c>
      <c r="C331" s="3" t="s">
        <v>4452</v>
      </c>
      <c r="D331">
        <v>55000</v>
      </c>
      <c r="E331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8268</v>
      </c>
      <c r="O331" s="6">
        <f>KickstarterTable[[#This Row],[pledged]]/KickstarterTable[[#This Row],[goal]]</f>
        <v>1.0036639999999999</v>
      </c>
      <c r="P331" s="8">
        <f>KickstarterTable[[#This Row],[pledged]]/KickstarterTable[[#This Row],[backers_count]]</f>
        <v>169.85083076923075</v>
      </c>
      <c r="Q331" t="str">
        <f t="shared" si="30"/>
        <v>film &amp; video</v>
      </c>
      <c r="R331" t="str">
        <f t="shared" si="31"/>
        <v>documentary</v>
      </c>
      <c r="S331" s="13">
        <f t="shared" si="32"/>
        <v>42459.447511574072</v>
      </c>
      <c r="T331" s="13">
        <f t="shared" si="33"/>
        <v>42487.364178240743</v>
      </c>
      <c r="U331">
        <f t="shared" si="34"/>
        <v>2016</v>
      </c>
      <c r="V331" s="15" t="str">
        <f t="shared" si="35"/>
        <v>Mar</v>
      </c>
    </row>
    <row r="332" spans="1:22" ht="48">
      <c r="A332">
        <v>463</v>
      </c>
      <c r="B332" s="3" t="s">
        <v>464</v>
      </c>
      <c r="C332" s="3" t="s">
        <v>4573</v>
      </c>
      <c r="D332">
        <v>55000</v>
      </c>
      <c r="E332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8269</v>
      </c>
      <c r="O332" s="6">
        <f>KickstarterTable[[#This Row],[pledged]]/KickstarterTable[[#This Row],[goal]]</f>
        <v>2.2727272727272728E-2</v>
      </c>
      <c r="P332" s="8">
        <f>KickstarterTable[[#This Row],[pledged]]/KickstarterTable[[#This Row],[backers_count]]</f>
        <v>113.63636363636364</v>
      </c>
      <c r="Q332" t="str">
        <f t="shared" si="30"/>
        <v>film &amp; video</v>
      </c>
      <c r="R332" t="str">
        <f t="shared" si="31"/>
        <v>animation</v>
      </c>
      <c r="S332" s="13">
        <f t="shared" si="32"/>
        <v>40750.376770833333</v>
      </c>
      <c r="T332" s="13">
        <f t="shared" si="33"/>
        <v>40808.293437500004</v>
      </c>
      <c r="U332">
        <f t="shared" si="34"/>
        <v>2011</v>
      </c>
      <c r="V332" s="15" t="str">
        <f t="shared" si="35"/>
        <v>Jul</v>
      </c>
    </row>
    <row r="333" spans="1:22" ht="64">
      <c r="A333">
        <v>471</v>
      </c>
      <c r="B333" s="3" t="s">
        <v>472</v>
      </c>
      <c r="C333" s="3" t="s">
        <v>4581</v>
      </c>
      <c r="D333">
        <v>55000</v>
      </c>
      <c r="E333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8269</v>
      </c>
      <c r="O333" s="6">
        <f>KickstarterTable[[#This Row],[pledged]]/KickstarterTable[[#This Row],[goal]]</f>
        <v>0.11892727272727273</v>
      </c>
      <c r="P333" s="8">
        <f>KickstarterTable[[#This Row],[pledged]]/KickstarterTable[[#This Row],[backers_count]]</f>
        <v>38.476470588235294</v>
      </c>
      <c r="Q333" t="str">
        <f t="shared" si="30"/>
        <v>film &amp; video</v>
      </c>
      <c r="R333" t="str">
        <f t="shared" si="31"/>
        <v>animation</v>
      </c>
      <c r="S333" s="13">
        <f t="shared" si="32"/>
        <v>41703.388645833329</v>
      </c>
      <c r="T333" s="13">
        <f t="shared" si="33"/>
        <v>41746.263645833336</v>
      </c>
      <c r="U333">
        <f t="shared" si="34"/>
        <v>2014</v>
      </c>
      <c r="V333" s="15" t="str">
        <f t="shared" si="35"/>
        <v>Mar</v>
      </c>
    </row>
    <row r="334" spans="1:22" ht="48">
      <c r="A334">
        <v>704</v>
      </c>
      <c r="B334" s="3" t="s">
        <v>705</v>
      </c>
      <c r="C334" s="3" t="s">
        <v>4814</v>
      </c>
      <c r="D334">
        <v>55000</v>
      </c>
      <c r="E33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8272</v>
      </c>
      <c r="O334" s="6">
        <f>KickstarterTable[[#This Row],[pledged]]/KickstarterTable[[#This Row],[goal]]</f>
        <v>8.7454545454545458E-3</v>
      </c>
      <c r="P334" s="8">
        <f>KickstarterTable[[#This Row],[pledged]]/KickstarterTable[[#This Row],[backers_count]]</f>
        <v>120.25</v>
      </c>
      <c r="Q334" t="str">
        <f t="shared" si="30"/>
        <v>technology</v>
      </c>
      <c r="R334" t="str">
        <f t="shared" si="31"/>
        <v>wearables</v>
      </c>
      <c r="S334" s="13">
        <f t="shared" si="32"/>
        <v>42725.859583333331</v>
      </c>
      <c r="T334" s="13">
        <f t="shared" si="33"/>
        <v>42783.776250000003</v>
      </c>
      <c r="U334">
        <f t="shared" si="34"/>
        <v>2017</v>
      </c>
      <c r="V334" s="15" t="str">
        <f t="shared" si="35"/>
        <v>Dec</v>
      </c>
    </row>
    <row r="335" spans="1:22" ht="32">
      <c r="A335">
        <v>2001</v>
      </c>
      <c r="B335" s="3" t="s">
        <v>2002</v>
      </c>
      <c r="C335" s="3" t="s">
        <v>6111</v>
      </c>
      <c r="D335">
        <v>55000</v>
      </c>
      <c r="E335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8294</v>
      </c>
      <c r="O335" s="6">
        <f>KickstarterTable[[#This Row],[pledged]]/KickstarterTable[[#This Row],[goal]]</f>
        <v>3.8212909090909091</v>
      </c>
      <c r="P335" s="8">
        <f>KickstarterTable[[#This Row],[pledged]]/KickstarterTable[[#This Row],[backers_count]]</f>
        <v>128.38790470372632</v>
      </c>
      <c r="Q335" t="str">
        <f t="shared" si="30"/>
        <v>technology</v>
      </c>
      <c r="R335" t="str">
        <f t="shared" si="31"/>
        <v>hardware</v>
      </c>
      <c r="S335" s="13">
        <f t="shared" si="32"/>
        <v>42135.876342592594</v>
      </c>
      <c r="T335" s="13">
        <f t="shared" si="33"/>
        <v>42165.416666666664</v>
      </c>
      <c r="U335">
        <f t="shared" si="34"/>
        <v>2015</v>
      </c>
      <c r="V335" s="15" t="str">
        <f t="shared" si="35"/>
        <v>May</v>
      </c>
    </row>
    <row r="336" spans="1:22" ht="48">
      <c r="A336">
        <v>3189</v>
      </c>
      <c r="B336" s="3" t="s">
        <v>3189</v>
      </c>
      <c r="C336" s="3" t="s">
        <v>7299</v>
      </c>
      <c r="D336">
        <v>55000</v>
      </c>
      <c r="E336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8304</v>
      </c>
      <c r="O336" s="6">
        <f>KickstarterTable[[#This Row],[pledged]]/KickstarterTable[[#This Row],[goal]]</f>
        <v>0.12327272727272727</v>
      </c>
      <c r="P336" s="8">
        <f>KickstarterTable[[#This Row],[pledged]]/KickstarterTable[[#This Row],[backers_count]]</f>
        <v>356.84210526315792</v>
      </c>
      <c r="Q336" t="str">
        <f t="shared" si="30"/>
        <v>theater</v>
      </c>
      <c r="R336" t="str">
        <f t="shared" si="31"/>
        <v>musical</v>
      </c>
      <c r="S336" s="13">
        <f t="shared" si="32"/>
        <v>42118.013101851851</v>
      </c>
      <c r="T336" s="13">
        <f t="shared" si="33"/>
        <v>42145.929768518523</v>
      </c>
      <c r="U336">
        <f t="shared" si="34"/>
        <v>2015</v>
      </c>
      <c r="V336" s="15" t="str">
        <f t="shared" si="35"/>
        <v>Apr</v>
      </c>
    </row>
    <row r="337" spans="1:22" ht="48">
      <c r="A337">
        <v>1074</v>
      </c>
      <c r="B337" s="3" t="s">
        <v>1075</v>
      </c>
      <c r="C337" s="3" t="s">
        <v>5184</v>
      </c>
      <c r="D337">
        <v>54000</v>
      </c>
      <c r="E33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8281</v>
      </c>
      <c r="O337" s="6">
        <f>KickstarterTable[[#This Row],[pledged]]/KickstarterTable[[#This Row],[goal]]</f>
        <v>6.3092592592592589E-2</v>
      </c>
      <c r="P337" s="8">
        <f>KickstarterTable[[#This Row],[pledged]]/KickstarterTable[[#This Row],[backers_count]]</f>
        <v>113.56666666666666</v>
      </c>
      <c r="Q337" t="str">
        <f t="shared" si="30"/>
        <v>games</v>
      </c>
      <c r="R337" t="str">
        <f t="shared" si="31"/>
        <v>video games</v>
      </c>
      <c r="S337" s="13">
        <f t="shared" si="32"/>
        <v>41612.839641203704</v>
      </c>
      <c r="T337" s="13">
        <f t="shared" si="33"/>
        <v>41640.756307870375</v>
      </c>
      <c r="U337">
        <f t="shared" si="34"/>
        <v>2014</v>
      </c>
      <c r="V337" s="15" t="str">
        <f t="shared" si="35"/>
        <v>Dec</v>
      </c>
    </row>
    <row r="338" spans="1:22" ht="32">
      <c r="A338">
        <v>1811</v>
      </c>
      <c r="B338" s="3" t="s">
        <v>1812</v>
      </c>
      <c r="C338" s="3" t="s">
        <v>5921</v>
      </c>
      <c r="D338">
        <v>54000</v>
      </c>
      <c r="E33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8284</v>
      </c>
      <c r="O338" s="6">
        <f>KickstarterTable[[#This Row],[pledged]]/KickstarterTable[[#This Row],[goal]]</f>
        <v>7.407407407407407E-4</v>
      </c>
      <c r="P338" s="8">
        <f>KickstarterTable[[#This Row],[pledged]]/KickstarterTable[[#This Row],[backers_count]]</f>
        <v>1.5384615384615385</v>
      </c>
      <c r="Q338" t="str">
        <f t="shared" si="30"/>
        <v>photography</v>
      </c>
      <c r="R338" t="str">
        <f t="shared" si="31"/>
        <v>photobooks</v>
      </c>
      <c r="S338" s="13">
        <f t="shared" si="32"/>
        <v>41876.100347222222</v>
      </c>
      <c r="T338" s="13">
        <f t="shared" si="33"/>
        <v>41933.75</v>
      </c>
      <c r="U338">
        <f t="shared" si="34"/>
        <v>2014</v>
      </c>
      <c r="V338" s="15" t="str">
        <f t="shared" si="35"/>
        <v>Aug</v>
      </c>
    </row>
    <row r="339" spans="1:22" ht="32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8284</v>
      </c>
      <c r="O339" s="6">
        <f>KickstarterTable[[#This Row],[pledged]]/KickstarterTable[[#This Row],[goal]]</f>
        <v>1.6633076923076924</v>
      </c>
      <c r="P339" s="8">
        <f>KickstarterTable[[#This Row],[pledged]]/KickstarterTable[[#This Row],[backers_count]]</f>
        <v>97.731073446327684</v>
      </c>
      <c r="Q339" t="str">
        <f t="shared" si="30"/>
        <v>photography</v>
      </c>
      <c r="R339" t="str">
        <f t="shared" si="31"/>
        <v>photobooks</v>
      </c>
      <c r="S339" s="13">
        <f t="shared" si="32"/>
        <v>42163.2502662037</v>
      </c>
      <c r="T339" s="13">
        <f t="shared" si="33"/>
        <v>42191.166932870372</v>
      </c>
      <c r="U339">
        <f t="shared" si="34"/>
        <v>2015</v>
      </c>
      <c r="V339" s="15" t="str">
        <f t="shared" si="35"/>
        <v>Jun</v>
      </c>
    </row>
    <row r="340" spans="1:22" ht="48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8300</v>
      </c>
      <c r="O340" s="6">
        <f>KickstarterTable[[#This Row],[pledged]]/KickstarterTable[[#This Row],[goal]]</f>
        <v>0.1152156862745098</v>
      </c>
      <c r="P340" s="8">
        <f>KickstarterTable[[#This Row],[pledged]]/KickstarterTable[[#This Row],[backers_count]]</f>
        <v>83.942857142857136</v>
      </c>
      <c r="Q340" t="str">
        <f t="shared" si="30"/>
        <v>technology</v>
      </c>
      <c r="R340" t="str">
        <f t="shared" si="31"/>
        <v>space exploration</v>
      </c>
      <c r="S340" s="13">
        <f t="shared" si="32"/>
        <v>41771.318599537037</v>
      </c>
      <c r="T340" s="13">
        <f t="shared" si="33"/>
        <v>41800.75</v>
      </c>
      <c r="U340">
        <f t="shared" si="34"/>
        <v>2014</v>
      </c>
      <c r="V340" s="15" t="str">
        <f t="shared" si="35"/>
        <v>May</v>
      </c>
    </row>
    <row r="341" spans="1:22" ht="48">
      <c r="A341">
        <v>148</v>
      </c>
      <c r="B341" s="3" t="s">
        <v>150</v>
      </c>
      <c r="C341" s="3" t="s">
        <v>4258</v>
      </c>
      <c r="D341">
        <v>50000</v>
      </c>
      <c r="E341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8266</v>
      </c>
      <c r="O341" s="6">
        <f>KickstarterTable[[#This Row],[pledged]]/KickstarterTable[[#This Row],[goal]]</f>
        <v>8.0000000000000004E-4</v>
      </c>
      <c r="P341" s="8">
        <f>KickstarterTable[[#This Row],[pledged]]/KickstarterTable[[#This Row],[backers_count]]</f>
        <v>20</v>
      </c>
      <c r="Q341" t="str">
        <f t="shared" si="30"/>
        <v>film &amp; video</v>
      </c>
      <c r="R341" t="str">
        <f t="shared" si="31"/>
        <v>science fiction</v>
      </c>
      <c r="S341" s="13">
        <f t="shared" si="32"/>
        <v>42396.948333333326</v>
      </c>
      <c r="T341" s="13">
        <f t="shared" si="33"/>
        <v>42424.864999999998</v>
      </c>
      <c r="U341">
        <f t="shared" si="34"/>
        <v>2016</v>
      </c>
      <c r="V341" s="15" t="str">
        <f t="shared" si="35"/>
        <v>Jan</v>
      </c>
    </row>
    <row r="342" spans="1:22" ht="48">
      <c r="A342">
        <v>153</v>
      </c>
      <c r="B342" s="3" t="s">
        <v>155</v>
      </c>
      <c r="C342" s="3" t="s">
        <v>4263</v>
      </c>
      <c r="D342">
        <v>50000</v>
      </c>
      <c r="E342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8266</v>
      </c>
      <c r="O342" s="6">
        <f>KickstarterTable[[#This Row],[pledged]]/KickstarterTable[[#This Row],[goal]]</f>
        <v>7.1799999999999998E-3</v>
      </c>
      <c r="P342" s="8">
        <f>KickstarterTable[[#This Row],[pledged]]/KickstarterTable[[#This Row],[backers_count]]</f>
        <v>35.9</v>
      </c>
      <c r="Q342" t="str">
        <f t="shared" si="30"/>
        <v>film &amp; video</v>
      </c>
      <c r="R342" t="str">
        <f t="shared" si="31"/>
        <v>science fiction</v>
      </c>
      <c r="S342" s="13">
        <f t="shared" si="32"/>
        <v>41933.252824074072</v>
      </c>
      <c r="T342" s="13">
        <f t="shared" si="33"/>
        <v>41973.211157407415</v>
      </c>
      <c r="U342">
        <f t="shared" si="34"/>
        <v>2014</v>
      </c>
      <c r="V342" s="15" t="str">
        <f t="shared" si="35"/>
        <v>Oct</v>
      </c>
    </row>
    <row r="343" spans="1:22" ht="48">
      <c r="A343">
        <v>161</v>
      </c>
      <c r="B343" s="3" t="s">
        <v>163</v>
      </c>
      <c r="C343" s="3" t="s">
        <v>4271</v>
      </c>
      <c r="D343">
        <v>50000</v>
      </c>
      <c r="E343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8267</v>
      </c>
      <c r="O343" s="6">
        <f>KickstarterTable[[#This Row],[pledged]]/KickstarterTable[[#This Row],[goal]]</f>
        <v>1E-4</v>
      </c>
      <c r="P343" s="8">
        <f>KickstarterTable[[#This Row],[pledged]]/KickstarterTable[[#This Row],[backers_count]]</f>
        <v>5</v>
      </c>
      <c r="Q343" t="str">
        <f t="shared" si="30"/>
        <v>film &amp; video</v>
      </c>
      <c r="R343" t="str">
        <f t="shared" si="31"/>
        <v>drama</v>
      </c>
      <c r="S343" s="13">
        <f t="shared" si="32"/>
        <v>41792.354108796295</v>
      </c>
      <c r="T343" s="13">
        <f t="shared" si="33"/>
        <v>41820.270775462966</v>
      </c>
      <c r="U343">
        <f t="shared" si="34"/>
        <v>2014</v>
      </c>
      <c r="V343" s="15" t="str">
        <f t="shared" si="35"/>
        <v>Jun</v>
      </c>
    </row>
    <row r="344" spans="1:22" ht="48">
      <c r="A344">
        <v>171</v>
      </c>
      <c r="B344" s="3" t="s">
        <v>173</v>
      </c>
      <c r="C344" s="3" t="s">
        <v>4281</v>
      </c>
      <c r="D344">
        <v>50000</v>
      </c>
      <c r="E344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8267</v>
      </c>
      <c r="O344" s="6">
        <f>KickstarterTable[[#This Row],[pledged]]/KickstarterTable[[#This Row],[goal]]</f>
        <v>2.0000000000000002E-5</v>
      </c>
      <c r="P344" s="8">
        <f>KickstarterTable[[#This Row],[pledged]]/KickstarterTable[[#This Row],[backers_count]]</f>
        <v>1</v>
      </c>
      <c r="Q344" t="str">
        <f t="shared" si="30"/>
        <v>film &amp; video</v>
      </c>
      <c r="R344" t="str">
        <f t="shared" si="31"/>
        <v>drama</v>
      </c>
      <c r="S344" s="13">
        <f t="shared" si="32"/>
        <v>42533.847384259258</v>
      </c>
      <c r="T344" s="13">
        <f t="shared" si="33"/>
        <v>42591.764050925929</v>
      </c>
      <c r="U344">
        <f t="shared" si="34"/>
        <v>2016</v>
      </c>
      <c r="V344" s="15" t="str">
        <f t="shared" si="35"/>
        <v>Jun</v>
      </c>
    </row>
    <row r="345" spans="1:22" ht="48">
      <c r="A345">
        <v>208</v>
      </c>
      <c r="B345" s="3" t="s">
        <v>210</v>
      </c>
      <c r="C345" s="3" t="s">
        <v>4318</v>
      </c>
      <c r="D345">
        <v>50000</v>
      </c>
      <c r="E345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8267</v>
      </c>
      <c r="O345" s="6">
        <f>KickstarterTable[[#This Row],[pledged]]/KickstarterTable[[#This Row],[goal]]</f>
        <v>0</v>
      </c>
      <c r="P345" s="8" t="e">
        <f>KickstarterTable[[#This Row],[pledged]]/KickstarterTable[[#This Row],[backers_count]]</f>
        <v>#DIV/0!</v>
      </c>
      <c r="Q345" t="str">
        <f t="shared" si="30"/>
        <v>film &amp; video</v>
      </c>
      <c r="R345" t="str">
        <f t="shared" si="31"/>
        <v>drama</v>
      </c>
      <c r="S345" s="13">
        <f t="shared" si="32"/>
        <v>41959.03665509259</v>
      </c>
      <c r="T345" s="13">
        <f t="shared" si="33"/>
        <v>41986.953321759262</v>
      </c>
      <c r="U345">
        <f t="shared" si="34"/>
        <v>2014</v>
      </c>
      <c r="V345" s="15" t="str">
        <f t="shared" si="35"/>
        <v>Nov</v>
      </c>
    </row>
    <row r="346" spans="1:22" ht="48">
      <c r="A346">
        <v>213</v>
      </c>
      <c r="B346" s="3" t="s">
        <v>215</v>
      </c>
      <c r="C346" s="3" t="s">
        <v>4323</v>
      </c>
      <c r="D346">
        <v>50000</v>
      </c>
      <c r="E346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8267</v>
      </c>
      <c r="O346" s="6">
        <f>KickstarterTable[[#This Row],[pledged]]/KickstarterTable[[#This Row],[goal]]</f>
        <v>4.0000000000000002E-4</v>
      </c>
      <c r="P346" s="8">
        <f>KickstarterTable[[#This Row],[pledged]]/KickstarterTable[[#This Row],[backers_count]]</f>
        <v>20</v>
      </c>
      <c r="Q346" t="str">
        <f t="shared" si="30"/>
        <v>film &amp; video</v>
      </c>
      <c r="R346" t="str">
        <f t="shared" si="31"/>
        <v>drama</v>
      </c>
      <c r="S346" s="13">
        <f t="shared" si="32"/>
        <v>42202.260960648149</v>
      </c>
      <c r="T346" s="13">
        <f t="shared" si="33"/>
        <v>42230.171307870369</v>
      </c>
      <c r="U346">
        <f t="shared" si="34"/>
        <v>2015</v>
      </c>
      <c r="V346" s="15" t="str">
        <f t="shared" si="35"/>
        <v>Jul</v>
      </c>
    </row>
    <row r="347" spans="1:22" ht="48">
      <c r="A347">
        <v>216</v>
      </c>
      <c r="B347" s="3" t="s">
        <v>218</v>
      </c>
      <c r="C347" s="3" t="s">
        <v>4326</v>
      </c>
      <c r="D347">
        <v>50000</v>
      </c>
      <c r="E34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8267</v>
      </c>
      <c r="O347" s="6">
        <f>KickstarterTable[[#This Row],[pledged]]/KickstarterTable[[#This Row],[goal]]</f>
        <v>0.55698440000000005</v>
      </c>
      <c r="P347" s="8">
        <f>KickstarterTable[[#This Row],[pledged]]/KickstarterTable[[#This Row],[backers_count]]</f>
        <v>331.53833333333336</v>
      </c>
      <c r="Q347" t="str">
        <f t="shared" si="30"/>
        <v>film &amp; video</v>
      </c>
      <c r="R347" t="str">
        <f t="shared" si="31"/>
        <v>drama</v>
      </c>
      <c r="S347" s="13">
        <f t="shared" si="32"/>
        <v>42066.625428240739</v>
      </c>
      <c r="T347" s="13">
        <f t="shared" si="33"/>
        <v>42114.500428240739</v>
      </c>
      <c r="U347">
        <f t="shared" si="34"/>
        <v>2015</v>
      </c>
      <c r="V347" s="15" t="str">
        <f t="shared" si="35"/>
        <v>Mar</v>
      </c>
    </row>
    <row r="348" spans="1:22" ht="32">
      <c r="A348">
        <v>219</v>
      </c>
      <c r="B348" s="3" t="s">
        <v>221</v>
      </c>
      <c r="C348" s="3" t="s">
        <v>4329</v>
      </c>
      <c r="D348">
        <v>50000</v>
      </c>
      <c r="E34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8267</v>
      </c>
      <c r="O348" s="6">
        <f>KickstarterTable[[#This Row],[pledged]]/KickstarterTable[[#This Row],[goal]]</f>
        <v>0.17630000000000001</v>
      </c>
      <c r="P348" s="8">
        <f>KickstarterTable[[#This Row],[pledged]]/KickstarterTable[[#This Row],[backers_count]]</f>
        <v>115.98684210526316</v>
      </c>
      <c r="Q348" t="str">
        <f t="shared" si="30"/>
        <v>film &amp; video</v>
      </c>
      <c r="R348" t="str">
        <f t="shared" si="31"/>
        <v>drama</v>
      </c>
      <c r="S348" s="13">
        <f t="shared" si="32"/>
        <v>42428.993344907409</v>
      </c>
      <c r="T348" s="13">
        <f t="shared" si="33"/>
        <v>42458.874305555561</v>
      </c>
      <c r="U348">
        <f t="shared" si="34"/>
        <v>2016</v>
      </c>
      <c r="V348" s="15" t="str">
        <f t="shared" si="35"/>
        <v>Feb</v>
      </c>
    </row>
    <row r="349" spans="1:22" ht="48">
      <c r="A349">
        <v>220</v>
      </c>
      <c r="B349" s="3" t="s">
        <v>222</v>
      </c>
      <c r="C349" s="3" t="s">
        <v>4330</v>
      </c>
      <c r="D349">
        <v>50000</v>
      </c>
      <c r="E349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8267</v>
      </c>
      <c r="O349" s="6">
        <f>KickstarterTable[[#This Row],[pledged]]/KickstarterTable[[#This Row],[goal]]</f>
        <v>7.1999999999999998E-3</v>
      </c>
      <c r="P349" s="8">
        <f>KickstarterTable[[#This Row],[pledged]]/KickstarterTable[[#This Row],[backers_count]]</f>
        <v>120</v>
      </c>
      <c r="Q349" t="str">
        <f t="shared" si="30"/>
        <v>film &amp; video</v>
      </c>
      <c r="R349" t="str">
        <f t="shared" si="31"/>
        <v>drama</v>
      </c>
      <c r="S349" s="13">
        <f t="shared" si="32"/>
        <v>42195.310532407406</v>
      </c>
      <c r="T349" s="13">
        <f t="shared" si="33"/>
        <v>42234.42083333333</v>
      </c>
      <c r="U349">
        <f t="shared" si="34"/>
        <v>2015</v>
      </c>
      <c r="V349" s="15" t="str">
        <f t="shared" si="35"/>
        <v>Jul</v>
      </c>
    </row>
    <row r="350" spans="1:22" ht="16">
      <c r="A350">
        <v>221</v>
      </c>
      <c r="B350" s="3" t="s">
        <v>223</v>
      </c>
      <c r="C350" s="3" t="s">
        <v>4331</v>
      </c>
      <c r="D350">
        <v>50000</v>
      </c>
      <c r="E350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8267</v>
      </c>
      <c r="O350" s="6">
        <f>KickstarterTable[[#This Row],[pledged]]/KickstarterTable[[#This Row],[goal]]</f>
        <v>0</v>
      </c>
      <c r="P350" s="8" t="e">
        <f>KickstarterTable[[#This Row],[pledged]]/KickstarterTable[[#This Row],[backers_count]]</f>
        <v>#DIV/0!</v>
      </c>
      <c r="Q350" t="str">
        <f t="shared" si="30"/>
        <v>film &amp; video</v>
      </c>
      <c r="R350" t="str">
        <f t="shared" si="31"/>
        <v>drama</v>
      </c>
      <c r="S350" s="13">
        <f t="shared" si="32"/>
        <v>42031.504212962966</v>
      </c>
      <c r="T350" s="13">
        <f t="shared" si="33"/>
        <v>42089.379212962966</v>
      </c>
      <c r="U350">
        <f t="shared" si="34"/>
        <v>2015</v>
      </c>
      <c r="V350" s="15" t="str">
        <f t="shared" si="35"/>
        <v>Jan</v>
      </c>
    </row>
    <row r="351" spans="1:22" ht="48">
      <c r="A351">
        <v>288</v>
      </c>
      <c r="B351" s="3" t="s">
        <v>289</v>
      </c>
      <c r="C351" s="3" t="s">
        <v>4398</v>
      </c>
      <c r="D351">
        <v>50000</v>
      </c>
      <c r="E351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8268</v>
      </c>
      <c r="O351" s="6">
        <f>KickstarterTable[[#This Row],[pledged]]/KickstarterTable[[#This Row],[goal]]</f>
        <v>1.0321061999999999</v>
      </c>
      <c r="P351" s="8">
        <f>KickstarterTable[[#This Row],[pledged]]/KickstarterTable[[#This Row],[backers_count]]</f>
        <v>115.44812080536913</v>
      </c>
      <c r="Q351" t="str">
        <f t="shared" si="30"/>
        <v>film &amp; video</v>
      </c>
      <c r="R351" t="str">
        <f t="shared" si="31"/>
        <v>documentary</v>
      </c>
      <c r="S351" s="13">
        <f t="shared" si="32"/>
        <v>41050.835567129623</v>
      </c>
      <c r="T351" s="13">
        <f t="shared" si="33"/>
        <v>41083.752233796295</v>
      </c>
      <c r="U351">
        <f t="shared" si="34"/>
        <v>2012</v>
      </c>
      <c r="V351" s="15" t="str">
        <f t="shared" si="35"/>
        <v>May</v>
      </c>
    </row>
    <row r="352" spans="1:22" ht="48">
      <c r="A352">
        <v>295</v>
      </c>
      <c r="B352" s="3" t="s">
        <v>296</v>
      </c>
      <c r="C352" s="3" t="s">
        <v>4405</v>
      </c>
      <c r="D352">
        <v>50000</v>
      </c>
      <c r="E352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8268</v>
      </c>
      <c r="O352" s="6">
        <f>KickstarterTable[[#This Row],[pledged]]/KickstarterTable[[#This Row],[goal]]</f>
        <v>1.3310911999999999</v>
      </c>
      <c r="P352" s="8">
        <f>KickstarterTable[[#This Row],[pledged]]/KickstarterTable[[#This Row],[backers_count]]</f>
        <v>100.08204511278196</v>
      </c>
      <c r="Q352" t="str">
        <f t="shared" si="30"/>
        <v>film &amp; video</v>
      </c>
      <c r="R352" t="str">
        <f t="shared" si="31"/>
        <v>documentary</v>
      </c>
      <c r="S352" s="13">
        <f t="shared" si="32"/>
        <v>41518.671400462961</v>
      </c>
      <c r="T352" s="13">
        <f t="shared" si="33"/>
        <v>41576.583333333336</v>
      </c>
      <c r="U352">
        <f t="shared" si="34"/>
        <v>2013</v>
      </c>
      <c r="V352" s="15" t="str">
        <f t="shared" si="35"/>
        <v>Sep</v>
      </c>
    </row>
    <row r="353" spans="1:22" ht="48">
      <c r="A353">
        <v>325</v>
      </c>
      <c r="B353" s="3" t="s">
        <v>326</v>
      </c>
      <c r="C353" s="3" t="s">
        <v>4435</v>
      </c>
      <c r="D353">
        <v>50000</v>
      </c>
      <c r="E353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8268</v>
      </c>
      <c r="O353" s="6">
        <f>KickstarterTable[[#This Row],[pledged]]/KickstarterTable[[#This Row],[goal]]</f>
        <v>1.04396</v>
      </c>
      <c r="P353" s="8">
        <f>KickstarterTable[[#This Row],[pledged]]/KickstarterTable[[#This Row],[backers_count]]</f>
        <v>70.921195652173907</v>
      </c>
      <c r="Q353" t="str">
        <f t="shared" si="30"/>
        <v>film &amp; video</v>
      </c>
      <c r="R353" t="str">
        <f t="shared" si="31"/>
        <v>documentary</v>
      </c>
      <c r="S353" s="13">
        <f t="shared" si="32"/>
        <v>42688.854548611103</v>
      </c>
      <c r="T353" s="13">
        <f t="shared" si="33"/>
        <v>42721.771215277775</v>
      </c>
      <c r="U353">
        <f t="shared" si="34"/>
        <v>2016</v>
      </c>
      <c r="V353" s="15" t="str">
        <f t="shared" si="35"/>
        <v>Nov</v>
      </c>
    </row>
    <row r="354" spans="1:22" ht="48">
      <c r="A354">
        <v>358</v>
      </c>
      <c r="B354" s="3" t="s">
        <v>359</v>
      </c>
      <c r="C354" s="3" t="s">
        <v>4468</v>
      </c>
      <c r="D354">
        <v>50000</v>
      </c>
      <c r="E354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8268</v>
      </c>
      <c r="O354" s="6">
        <f>KickstarterTable[[#This Row],[pledged]]/KickstarterTable[[#This Row],[goal]]</f>
        <v>1.03088</v>
      </c>
      <c r="P354" s="8">
        <f>KickstarterTable[[#This Row],[pledged]]/KickstarterTable[[#This Row],[backers_count]]</f>
        <v>193.04868913857678</v>
      </c>
      <c r="Q354" t="str">
        <f t="shared" si="30"/>
        <v>film &amp; video</v>
      </c>
      <c r="R354" t="str">
        <f t="shared" si="31"/>
        <v>documentary</v>
      </c>
      <c r="S354" s="13">
        <f t="shared" si="32"/>
        <v>42507.526863425919</v>
      </c>
      <c r="T354" s="13">
        <f t="shared" si="33"/>
        <v>42534.208333333336</v>
      </c>
      <c r="U354">
        <f t="shared" si="34"/>
        <v>2016</v>
      </c>
      <c r="V354" s="15" t="str">
        <f t="shared" si="35"/>
        <v>May</v>
      </c>
    </row>
    <row r="355" spans="1:22" ht="32">
      <c r="A355">
        <v>393</v>
      </c>
      <c r="B355" s="3" t="s">
        <v>394</v>
      </c>
      <c r="C355" s="3" t="s">
        <v>4503</v>
      </c>
      <c r="D355">
        <v>50000</v>
      </c>
      <c r="E355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8268</v>
      </c>
      <c r="O355" s="6">
        <f>KickstarterTable[[#This Row],[pledged]]/KickstarterTable[[#This Row],[goal]]</f>
        <v>1.10446</v>
      </c>
      <c r="P355" s="8">
        <f>KickstarterTable[[#This Row],[pledged]]/KickstarterTable[[#This Row],[backers_count]]</f>
        <v>157.33048433048432</v>
      </c>
      <c r="Q355" t="str">
        <f t="shared" si="30"/>
        <v>film &amp; video</v>
      </c>
      <c r="R355" t="str">
        <f t="shared" si="31"/>
        <v>documentary</v>
      </c>
      <c r="S355" s="13">
        <f t="shared" si="32"/>
        <v>41526.375601851847</v>
      </c>
      <c r="T355" s="13">
        <f t="shared" si="33"/>
        <v>41555.292268518519</v>
      </c>
      <c r="U355">
        <f t="shared" si="34"/>
        <v>2013</v>
      </c>
      <c r="V355" s="15" t="str">
        <f t="shared" si="35"/>
        <v>Sep</v>
      </c>
    </row>
    <row r="356" spans="1:22" ht="48">
      <c r="A356">
        <v>401</v>
      </c>
      <c r="B356" s="3" t="s">
        <v>402</v>
      </c>
      <c r="C356" s="3" t="s">
        <v>4511</v>
      </c>
      <c r="D356">
        <v>50000</v>
      </c>
      <c r="E356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8268</v>
      </c>
      <c r="O356" s="6">
        <f>KickstarterTable[[#This Row],[pledged]]/KickstarterTable[[#This Row],[goal]]</f>
        <v>1.0381199999999999</v>
      </c>
      <c r="P356" s="8">
        <f>KickstarterTable[[#This Row],[pledged]]/KickstarterTable[[#This Row],[backers_count]]</f>
        <v>711.04109589041093</v>
      </c>
      <c r="Q356" t="str">
        <f t="shared" si="30"/>
        <v>film &amp; video</v>
      </c>
      <c r="R356" t="str">
        <f t="shared" si="31"/>
        <v>documentary</v>
      </c>
      <c r="S356" s="13">
        <f t="shared" si="32"/>
        <v>40732.508912037032</v>
      </c>
      <c r="T356" s="13">
        <f t="shared" si="33"/>
        <v>40760.425578703704</v>
      </c>
      <c r="U356">
        <f t="shared" si="34"/>
        <v>2011</v>
      </c>
      <c r="V356" s="15" t="str">
        <f t="shared" si="35"/>
        <v>Jul</v>
      </c>
    </row>
    <row r="357" spans="1:22" ht="48">
      <c r="A357">
        <v>425</v>
      </c>
      <c r="B357" s="3" t="s">
        <v>426</v>
      </c>
      <c r="C357" s="3" t="s">
        <v>4535</v>
      </c>
      <c r="D357">
        <v>50000</v>
      </c>
      <c r="E35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8269</v>
      </c>
      <c r="O357" s="6">
        <f>KickstarterTable[[#This Row],[pledged]]/KickstarterTable[[#This Row],[goal]]</f>
        <v>1.2E-4</v>
      </c>
      <c r="P357" s="8">
        <f>KickstarterTable[[#This Row],[pledged]]/KickstarterTable[[#This Row],[backers_count]]</f>
        <v>3</v>
      </c>
      <c r="Q357" t="str">
        <f t="shared" si="30"/>
        <v>film &amp; video</v>
      </c>
      <c r="R357" t="str">
        <f t="shared" si="31"/>
        <v>animation</v>
      </c>
      <c r="S357" s="13">
        <f t="shared" si="32"/>
        <v>42275.527824074066</v>
      </c>
      <c r="T357" s="13">
        <f t="shared" si="33"/>
        <v>42333.486157407409</v>
      </c>
      <c r="U357">
        <f t="shared" si="34"/>
        <v>2015</v>
      </c>
      <c r="V357" s="15" t="str">
        <f t="shared" si="35"/>
        <v>Sep</v>
      </c>
    </row>
    <row r="358" spans="1:22" ht="48">
      <c r="A358">
        <v>450</v>
      </c>
      <c r="B358" s="3" t="s">
        <v>451</v>
      </c>
      <c r="C358" s="3" t="s">
        <v>4560</v>
      </c>
      <c r="D358">
        <v>50000</v>
      </c>
      <c r="E35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8269</v>
      </c>
      <c r="O358" s="6">
        <f>KickstarterTable[[#This Row],[pledged]]/KickstarterTable[[#This Row],[goal]]</f>
        <v>7.92E-3</v>
      </c>
      <c r="P358" s="8">
        <f>KickstarterTable[[#This Row],[pledged]]/KickstarterTable[[#This Row],[backers_count]]</f>
        <v>56.571428571428569</v>
      </c>
      <c r="Q358" t="str">
        <f t="shared" si="30"/>
        <v>film &amp; video</v>
      </c>
      <c r="R358" t="str">
        <f t="shared" si="31"/>
        <v>animation</v>
      </c>
      <c r="S358" s="13">
        <f t="shared" si="32"/>
        <v>41654.61342592592</v>
      </c>
      <c r="T358" s="13">
        <f t="shared" si="33"/>
        <v>41682.530092592591</v>
      </c>
      <c r="U358">
        <f t="shared" si="34"/>
        <v>2014</v>
      </c>
      <c r="V358" s="15" t="str">
        <f t="shared" si="35"/>
        <v>Jan</v>
      </c>
    </row>
    <row r="359" spans="1:22" ht="48">
      <c r="A359">
        <v>487</v>
      </c>
      <c r="B359" s="3" t="s">
        <v>488</v>
      </c>
      <c r="C359" s="3" t="s">
        <v>4597</v>
      </c>
      <c r="D359">
        <v>50000</v>
      </c>
      <c r="E359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8269</v>
      </c>
      <c r="O359" s="6">
        <f>KickstarterTable[[#This Row],[pledged]]/KickstarterTable[[#This Row],[goal]]</f>
        <v>0</v>
      </c>
      <c r="P359" s="8" t="e">
        <f>KickstarterTable[[#This Row],[pledged]]/KickstarterTable[[#This Row],[backers_count]]</f>
        <v>#DIV/0!</v>
      </c>
      <c r="Q359" t="str">
        <f t="shared" si="30"/>
        <v>film &amp; video</v>
      </c>
      <c r="R359" t="str">
        <f t="shared" si="31"/>
        <v>animation</v>
      </c>
      <c r="S359" s="13">
        <f t="shared" si="32"/>
        <v>42669.261504629627</v>
      </c>
      <c r="T359" s="13">
        <f t="shared" si="33"/>
        <v>42727.219837962963</v>
      </c>
      <c r="U359">
        <f t="shared" si="34"/>
        <v>2016</v>
      </c>
      <c r="V359" s="15" t="str">
        <f t="shared" si="35"/>
        <v>Oct</v>
      </c>
    </row>
    <row r="360" spans="1:22" ht="48">
      <c r="A360">
        <v>508</v>
      </c>
      <c r="B360" s="3" t="s">
        <v>509</v>
      </c>
      <c r="C360" s="3" t="s">
        <v>4618</v>
      </c>
      <c r="D360">
        <v>50000</v>
      </c>
      <c r="E360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8269</v>
      </c>
      <c r="O360" s="6">
        <f>KickstarterTable[[#This Row],[pledged]]/KickstarterTable[[#This Row],[goal]]</f>
        <v>8.0000000000000002E-3</v>
      </c>
      <c r="P360" s="8">
        <f>KickstarterTable[[#This Row],[pledged]]/KickstarterTable[[#This Row],[backers_count]]</f>
        <v>133.33333333333334</v>
      </c>
      <c r="Q360" t="str">
        <f t="shared" si="30"/>
        <v>film &amp; video</v>
      </c>
      <c r="R360" t="str">
        <f t="shared" si="31"/>
        <v>animation</v>
      </c>
      <c r="S360" s="13">
        <f t="shared" si="32"/>
        <v>40994.690983796296</v>
      </c>
      <c r="T360" s="13">
        <f t="shared" si="33"/>
        <v>41052.176388888889</v>
      </c>
      <c r="U360">
        <f t="shared" si="34"/>
        <v>2012</v>
      </c>
      <c r="V360" s="15" t="str">
        <f t="shared" si="35"/>
        <v>Mar</v>
      </c>
    </row>
    <row r="361" spans="1:22" ht="32">
      <c r="A361">
        <v>513</v>
      </c>
      <c r="B361" s="3" t="s">
        <v>514</v>
      </c>
      <c r="C361" s="3" t="s">
        <v>4623</v>
      </c>
      <c r="D361">
        <v>50000</v>
      </c>
      <c r="E361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8269</v>
      </c>
      <c r="O361" s="6">
        <f>KickstarterTable[[#This Row],[pledged]]/KickstarterTable[[#This Row],[goal]]</f>
        <v>0.13924</v>
      </c>
      <c r="P361" s="8">
        <f>KickstarterTable[[#This Row],[pledged]]/KickstarterTable[[#This Row],[backers_count]]</f>
        <v>102.38235294117646</v>
      </c>
      <c r="Q361" t="str">
        <f t="shared" si="30"/>
        <v>film &amp; video</v>
      </c>
      <c r="R361" t="str">
        <f t="shared" si="31"/>
        <v>animation</v>
      </c>
      <c r="S361" s="13">
        <f t="shared" si="32"/>
        <v>42552.320659722223</v>
      </c>
      <c r="T361" s="13">
        <f t="shared" si="33"/>
        <v>42594.875000000007</v>
      </c>
      <c r="U361">
        <f t="shared" si="34"/>
        <v>2016</v>
      </c>
      <c r="V361" s="15" t="str">
        <f t="shared" si="35"/>
        <v>Jul</v>
      </c>
    </row>
    <row r="362" spans="1:22" ht="48">
      <c r="A362">
        <v>545</v>
      </c>
      <c r="B362" s="3" t="s">
        <v>546</v>
      </c>
      <c r="C362" s="3" t="s">
        <v>4655</v>
      </c>
      <c r="D362">
        <v>50000</v>
      </c>
      <c r="E362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8271</v>
      </c>
      <c r="O362" s="6">
        <f>KickstarterTable[[#This Row],[pledged]]/KickstarterTable[[#This Row],[goal]]</f>
        <v>0.27383999999999997</v>
      </c>
      <c r="P362" s="8">
        <f>KickstarterTable[[#This Row],[pledged]]/KickstarterTable[[#This Row],[backers_count]]</f>
        <v>402.70588235294116</v>
      </c>
      <c r="Q362" t="str">
        <f t="shared" si="30"/>
        <v>technology</v>
      </c>
      <c r="R362" t="str">
        <f t="shared" si="31"/>
        <v>web</v>
      </c>
      <c r="S362" s="13">
        <f t="shared" si="32"/>
        <v>42283.25913194444</v>
      </c>
      <c r="T362" s="13">
        <f t="shared" si="33"/>
        <v>42321.217465277783</v>
      </c>
      <c r="U362">
        <f t="shared" si="34"/>
        <v>2015</v>
      </c>
      <c r="V362" s="15" t="str">
        <f t="shared" si="35"/>
        <v>Oct</v>
      </c>
    </row>
    <row r="363" spans="1:22" ht="48">
      <c r="A363">
        <v>562</v>
      </c>
      <c r="B363" s="3" t="s">
        <v>563</v>
      </c>
      <c r="C363" s="3" t="s">
        <v>4672</v>
      </c>
      <c r="D363">
        <v>50000</v>
      </c>
      <c r="E363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8271</v>
      </c>
      <c r="O363" s="6">
        <f>KickstarterTable[[#This Row],[pledged]]/KickstarterTable[[#This Row],[goal]]</f>
        <v>0</v>
      </c>
      <c r="P363" s="8" t="e">
        <f>KickstarterTable[[#This Row],[pledged]]/KickstarterTable[[#This Row],[backers_count]]</f>
        <v>#DIV/0!</v>
      </c>
      <c r="Q363" t="str">
        <f t="shared" si="30"/>
        <v>technology</v>
      </c>
      <c r="R363" t="str">
        <f t="shared" si="31"/>
        <v>web</v>
      </c>
      <c r="S363" s="13">
        <f t="shared" si="32"/>
        <v>42692.055729166663</v>
      </c>
      <c r="T363" s="13">
        <f t="shared" si="33"/>
        <v>42719.972395833342</v>
      </c>
      <c r="U363">
        <f t="shared" si="34"/>
        <v>2016</v>
      </c>
      <c r="V363" s="15" t="str">
        <f t="shared" si="35"/>
        <v>Nov</v>
      </c>
    </row>
    <row r="364" spans="1:22" ht="48">
      <c r="A364">
        <v>599</v>
      </c>
      <c r="B364" s="3" t="s">
        <v>600</v>
      </c>
      <c r="C364" s="3" t="s">
        <v>4709</v>
      </c>
      <c r="D364">
        <v>50000</v>
      </c>
      <c r="E364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8271</v>
      </c>
      <c r="O364" s="6">
        <f>KickstarterTable[[#This Row],[pledged]]/KickstarterTable[[#This Row],[goal]]</f>
        <v>6.2E-4</v>
      </c>
      <c r="P364" s="8">
        <f>KickstarterTable[[#This Row],[pledged]]/KickstarterTable[[#This Row],[backers_count]]</f>
        <v>15.5</v>
      </c>
      <c r="Q364" t="str">
        <f t="shared" si="30"/>
        <v>technology</v>
      </c>
      <c r="R364" t="str">
        <f t="shared" si="31"/>
        <v>web</v>
      </c>
      <c r="S364" s="13">
        <f t="shared" si="32"/>
        <v>42047.479189814818</v>
      </c>
      <c r="T364" s="13">
        <f t="shared" si="33"/>
        <v>42069.219444444447</v>
      </c>
      <c r="U364">
        <f t="shared" si="34"/>
        <v>2015</v>
      </c>
      <c r="V364" s="15" t="str">
        <f t="shared" si="35"/>
        <v>Feb</v>
      </c>
    </row>
    <row r="365" spans="1:22" ht="32">
      <c r="A365">
        <v>631</v>
      </c>
      <c r="B365" s="3" t="s">
        <v>632</v>
      </c>
      <c r="C365" s="3" t="s">
        <v>4741</v>
      </c>
      <c r="D365">
        <v>50000</v>
      </c>
      <c r="E365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8271</v>
      </c>
      <c r="O365" s="6">
        <f>KickstarterTable[[#This Row],[pledged]]/KickstarterTable[[#This Row],[goal]]</f>
        <v>1.38E-2</v>
      </c>
      <c r="P365" s="8">
        <f>KickstarterTable[[#This Row],[pledged]]/KickstarterTable[[#This Row],[backers_count]]</f>
        <v>76.666666666666671</v>
      </c>
      <c r="Q365" t="str">
        <f t="shared" si="30"/>
        <v>technology</v>
      </c>
      <c r="R365" t="str">
        <f t="shared" si="31"/>
        <v>web</v>
      </c>
      <c r="S365" s="13">
        <f t="shared" si="32"/>
        <v>42489.438993055555</v>
      </c>
      <c r="T365" s="13">
        <f t="shared" si="33"/>
        <v>42516.355659722227</v>
      </c>
      <c r="U365">
        <f t="shared" si="34"/>
        <v>2016</v>
      </c>
      <c r="V365" s="15" t="str">
        <f t="shared" si="35"/>
        <v>Apr</v>
      </c>
    </row>
    <row r="366" spans="1:22" ht="48">
      <c r="A366">
        <v>660</v>
      </c>
      <c r="B366" s="3" t="s">
        <v>661</v>
      </c>
      <c r="C366" s="3" t="s">
        <v>4770</v>
      </c>
      <c r="D366">
        <v>50000</v>
      </c>
      <c r="E366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8272</v>
      </c>
      <c r="O366" s="6">
        <f>KickstarterTable[[#This Row],[pledged]]/KickstarterTable[[#This Row],[goal]]</f>
        <v>3.058E-2</v>
      </c>
      <c r="P366" s="8">
        <f>KickstarterTable[[#This Row],[pledged]]/KickstarterTable[[#This Row],[backers_count]]</f>
        <v>84.944444444444443</v>
      </c>
      <c r="Q366" t="str">
        <f t="shared" si="30"/>
        <v>technology</v>
      </c>
      <c r="R366" t="str">
        <f t="shared" si="31"/>
        <v>wearables</v>
      </c>
      <c r="S366" s="13">
        <f t="shared" si="32"/>
        <v>41922.408321759256</v>
      </c>
      <c r="T366" s="13">
        <f t="shared" si="33"/>
        <v>41950.366655092599</v>
      </c>
      <c r="U366">
        <f t="shared" si="34"/>
        <v>2014</v>
      </c>
      <c r="V366" s="15" t="str">
        <f t="shared" si="35"/>
        <v>Oct</v>
      </c>
    </row>
    <row r="367" spans="1:22" ht="48">
      <c r="A367">
        <v>667</v>
      </c>
      <c r="B367" s="3" t="s">
        <v>668</v>
      </c>
      <c r="C367" s="3" t="s">
        <v>4777</v>
      </c>
      <c r="D367">
        <v>50000</v>
      </c>
      <c r="E36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8272</v>
      </c>
      <c r="O367" s="6">
        <f>KickstarterTable[[#This Row],[pledged]]/KickstarterTable[[#This Row],[goal]]</f>
        <v>0.1002</v>
      </c>
      <c r="P367" s="8">
        <f>KickstarterTable[[#This Row],[pledged]]/KickstarterTable[[#This Row],[backers_count]]</f>
        <v>178.92857142857142</v>
      </c>
      <c r="Q367" t="str">
        <f t="shared" si="30"/>
        <v>technology</v>
      </c>
      <c r="R367" t="str">
        <f t="shared" si="31"/>
        <v>wearables</v>
      </c>
      <c r="S367" s="13">
        <f t="shared" si="32"/>
        <v>42632.040081018517</v>
      </c>
      <c r="T367" s="13">
        <f t="shared" si="33"/>
        <v>42669.956747685188</v>
      </c>
      <c r="U367">
        <f t="shared" si="34"/>
        <v>2016</v>
      </c>
      <c r="V367" s="15" t="str">
        <f t="shared" si="35"/>
        <v>Sep</v>
      </c>
    </row>
    <row r="368" spans="1:22" ht="48">
      <c r="A368">
        <v>672</v>
      </c>
      <c r="B368" s="3" t="s">
        <v>673</v>
      </c>
      <c r="C368" s="3" t="s">
        <v>4782</v>
      </c>
      <c r="D368">
        <v>50000</v>
      </c>
      <c r="E36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8272</v>
      </c>
      <c r="O368" s="6">
        <f>KickstarterTable[[#This Row],[pledged]]/KickstarterTable[[#This Row],[goal]]</f>
        <v>0.21628</v>
      </c>
      <c r="P368" s="8">
        <f>KickstarterTable[[#This Row],[pledged]]/KickstarterTable[[#This Row],[backers_count]]</f>
        <v>50.29767441860465</v>
      </c>
      <c r="Q368" t="str">
        <f t="shared" si="30"/>
        <v>technology</v>
      </c>
      <c r="R368" t="str">
        <f t="shared" si="31"/>
        <v>wearables</v>
      </c>
      <c r="S368" s="13">
        <f t="shared" si="32"/>
        <v>41973.886157407404</v>
      </c>
      <c r="T368" s="13">
        <f t="shared" si="33"/>
        <v>42002.790972222225</v>
      </c>
      <c r="U368">
        <f t="shared" si="34"/>
        <v>2014</v>
      </c>
      <c r="V368" s="15" t="str">
        <f t="shared" si="35"/>
        <v>Nov</v>
      </c>
    </row>
    <row r="369" spans="1:22" ht="32">
      <c r="A369">
        <v>674</v>
      </c>
      <c r="B369" s="3" t="s">
        <v>675</v>
      </c>
      <c r="C369" s="3" t="s">
        <v>4784</v>
      </c>
      <c r="D369">
        <v>50000</v>
      </c>
      <c r="E369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8272</v>
      </c>
      <c r="O369" s="6">
        <f>KickstarterTable[[#This Row],[pledged]]/KickstarterTable[[#This Row],[goal]]</f>
        <v>2.9999999999999997E-4</v>
      </c>
      <c r="P369" s="8">
        <f>KickstarterTable[[#This Row],[pledged]]/KickstarterTable[[#This Row],[backers_count]]</f>
        <v>7.5</v>
      </c>
      <c r="Q369" t="str">
        <f t="shared" si="30"/>
        <v>technology</v>
      </c>
      <c r="R369" t="str">
        <f t="shared" si="31"/>
        <v>wearables</v>
      </c>
      <c r="S369" s="13">
        <f t="shared" si="32"/>
        <v>41802.782719907402</v>
      </c>
      <c r="T369" s="13">
        <f t="shared" si="33"/>
        <v>41860.699386574073</v>
      </c>
      <c r="U369">
        <f t="shared" si="34"/>
        <v>2014</v>
      </c>
      <c r="V369" s="15" t="str">
        <f t="shared" si="35"/>
        <v>Jun</v>
      </c>
    </row>
    <row r="370" spans="1:22" ht="48">
      <c r="A370">
        <v>677</v>
      </c>
      <c r="B370" s="3" t="s">
        <v>678</v>
      </c>
      <c r="C370" s="3" t="s">
        <v>4787</v>
      </c>
      <c r="D370">
        <v>50000</v>
      </c>
      <c r="E370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8272</v>
      </c>
      <c r="O370" s="6">
        <f>KickstarterTable[[#This Row],[pledged]]/KickstarterTable[[#This Row],[goal]]</f>
        <v>0.25584000000000001</v>
      </c>
      <c r="P370" s="8">
        <f>KickstarterTable[[#This Row],[pledged]]/KickstarterTable[[#This Row],[backers_count]]</f>
        <v>133.25</v>
      </c>
      <c r="Q370" t="str">
        <f t="shared" si="30"/>
        <v>technology</v>
      </c>
      <c r="R370" t="str">
        <f t="shared" si="31"/>
        <v>wearables</v>
      </c>
      <c r="S370" s="13">
        <f t="shared" si="32"/>
        <v>42504.070543981477</v>
      </c>
      <c r="T370" s="13">
        <f t="shared" si="33"/>
        <v>42546.987210648149</v>
      </c>
      <c r="U370">
        <f t="shared" si="34"/>
        <v>2016</v>
      </c>
      <c r="V370" s="15" t="str">
        <f t="shared" si="35"/>
        <v>May</v>
      </c>
    </row>
    <row r="371" spans="1:22" ht="48">
      <c r="A371">
        <v>682</v>
      </c>
      <c r="B371" s="3" t="s">
        <v>683</v>
      </c>
      <c r="C371" s="3" t="s">
        <v>4792</v>
      </c>
      <c r="D371">
        <v>50000</v>
      </c>
      <c r="E371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8272</v>
      </c>
      <c r="O371" s="6">
        <f>KickstarterTable[[#This Row],[pledged]]/KickstarterTable[[#This Row],[goal]]</f>
        <v>1.06E-3</v>
      </c>
      <c r="P371" s="8">
        <f>KickstarterTable[[#This Row],[pledged]]/KickstarterTable[[#This Row],[backers_count]]</f>
        <v>13.25</v>
      </c>
      <c r="Q371" t="str">
        <f t="shared" si="30"/>
        <v>technology</v>
      </c>
      <c r="R371" t="str">
        <f t="shared" si="31"/>
        <v>wearables</v>
      </c>
      <c r="S371" s="13">
        <f t="shared" si="32"/>
        <v>42778.431967592587</v>
      </c>
      <c r="T371" s="13">
        <f t="shared" si="33"/>
        <v>42806.306967592602</v>
      </c>
      <c r="U371">
        <f t="shared" si="34"/>
        <v>2017</v>
      </c>
      <c r="V371" s="15" t="str">
        <f t="shared" si="35"/>
        <v>Feb</v>
      </c>
    </row>
    <row r="372" spans="1:22" ht="48">
      <c r="A372">
        <v>691</v>
      </c>
      <c r="B372" s="3" t="s">
        <v>692</v>
      </c>
      <c r="C372" s="3" t="s">
        <v>4801</v>
      </c>
      <c r="D372">
        <v>50000</v>
      </c>
      <c r="E372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8272</v>
      </c>
      <c r="O372" s="6">
        <f>KickstarterTable[[#This Row],[pledged]]/KickstarterTable[[#This Row],[goal]]</f>
        <v>5.1999999999999998E-3</v>
      </c>
      <c r="P372" s="8">
        <f>KickstarterTable[[#This Row],[pledged]]/KickstarterTable[[#This Row],[backers_count]]</f>
        <v>26</v>
      </c>
      <c r="Q372" t="str">
        <f t="shared" si="30"/>
        <v>technology</v>
      </c>
      <c r="R372" t="str">
        <f t="shared" si="31"/>
        <v>wearables</v>
      </c>
      <c r="S372" s="13">
        <f t="shared" si="32"/>
        <v>42157.694976851846</v>
      </c>
      <c r="T372" s="13">
        <f t="shared" si="33"/>
        <v>42183.611643518518</v>
      </c>
      <c r="U372">
        <f t="shared" si="34"/>
        <v>2015</v>
      </c>
      <c r="V372" s="15" t="str">
        <f t="shared" si="35"/>
        <v>Jun</v>
      </c>
    </row>
    <row r="373" spans="1:22" ht="48">
      <c r="A373">
        <v>862</v>
      </c>
      <c r="B373" s="3" t="s">
        <v>863</v>
      </c>
      <c r="C373" s="3" t="s">
        <v>4972</v>
      </c>
      <c r="D373">
        <v>50000</v>
      </c>
      <c r="E373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8277</v>
      </c>
      <c r="O373" s="6">
        <f>KickstarterTable[[#This Row],[pledged]]/KickstarterTable[[#This Row],[goal]]</f>
        <v>3.3999999999999998E-3</v>
      </c>
      <c r="P373" s="8">
        <f>KickstarterTable[[#This Row],[pledged]]/KickstarterTable[[#This Row],[backers_count]]</f>
        <v>42.5</v>
      </c>
      <c r="Q373" t="str">
        <f t="shared" si="30"/>
        <v>music</v>
      </c>
      <c r="R373" t="str">
        <f t="shared" si="31"/>
        <v>jazz</v>
      </c>
      <c r="S373" s="13">
        <f t="shared" si="32"/>
        <v>41559.221620370365</v>
      </c>
      <c r="T373" s="13">
        <f t="shared" si="33"/>
        <v>41587.179953703708</v>
      </c>
      <c r="U373">
        <f t="shared" si="34"/>
        <v>2013</v>
      </c>
      <c r="V373" s="15" t="str">
        <f t="shared" si="35"/>
        <v>Oct</v>
      </c>
    </row>
    <row r="374" spans="1:22" ht="48">
      <c r="A374">
        <v>904</v>
      </c>
      <c r="B374" s="3" t="s">
        <v>905</v>
      </c>
      <c r="C374" s="3" t="s">
        <v>5014</v>
      </c>
      <c r="D374">
        <v>50000</v>
      </c>
      <c r="E374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8277</v>
      </c>
      <c r="O374" s="6">
        <f>KickstarterTable[[#This Row],[pledged]]/KickstarterTable[[#This Row],[goal]]</f>
        <v>3.0200000000000001E-3</v>
      </c>
      <c r="P374" s="8">
        <f>KickstarterTable[[#This Row],[pledged]]/KickstarterTable[[#This Row],[backers_count]]</f>
        <v>50.333333333333336</v>
      </c>
      <c r="Q374" t="str">
        <f t="shared" si="30"/>
        <v>music</v>
      </c>
      <c r="R374" t="str">
        <f t="shared" si="31"/>
        <v>jazz</v>
      </c>
      <c r="S374" s="13">
        <f t="shared" si="32"/>
        <v>42341.74695601852</v>
      </c>
      <c r="T374" s="13">
        <f t="shared" si="33"/>
        <v>42369.663622685192</v>
      </c>
      <c r="U374">
        <f t="shared" si="34"/>
        <v>2015</v>
      </c>
      <c r="V374" s="15" t="str">
        <f t="shared" si="35"/>
        <v>Dec</v>
      </c>
    </row>
    <row r="375" spans="1:22" ht="48">
      <c r="A375">
        <v>941</v>
      </c>
      <c r="B375" s="3" t="s">
        <v>942</v>
      </c>
      <c r="C375" s="3" t="s">
        <v>5051</v>
      </c>
      <c r="D375">
        <v>50000</v>
      </c>
      <c r="E375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8272</v>
      </c>
      <c r="O375" s="6">
        <f>KickstarterTable[[#This Row],[pledged]]/KickstarterTable[[#This Row],[goal]]</f>
        <v>2.3220000000000001E-2</v>
      </c>
      <c r="P375" s="8">
        <f>KickstarterTable[[#This Row],[pledged]]/KickstarterTable[[#This Row],[backers_count]]</f>
        <v>37.451612903225808</v>
      </c>
      <c r="Q375" t="str">
        <f t="shared" si="30"/>
        <v>technology</v>
      </c>
      <c r="R375" t="str">
        <f t="shared" si="31"/>
        <v>wearables</v>
      </c>
      <c r="S375" s="13">
        <f t="shared" si="32"/>
        <v>42745.763252314813</v>
      </c>
      <c r="T375" s="13">
        <f t="shared" si="33"/>
        <v>42773.679918981485</v>
      </c>
      <c r="U375">
        <f t="shared" si="34"/>
        <v>2017</v>
      </c>
      <c r="V375" s="15" t="str">
        <f t="shared" si="35"/>
        <v>Jan</v>
      </c>
    </row>
    <row r="376" spans="1:22" ht="48">
      <c r="A376">
        <v>944</v>
      </c>
      <c r="B376" s="3" t="s">
        <v>945</v>
      </c>
      <c r="C376" s="3" t="s">
        <v>5054</v>
      </c>
      <c r="D376">
        <v>50000</v>
      </c>
      <c r="E376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8272</v>
      </c>
      <c r="O376" s="6">
        <f>KickstarterTable[[#This Row],[pledged]]/KickstarterTable[[#This Row],[goal]]</f>
        <v>0.13325999999999999</v>
      </c>
      <c r="P376" s="8">
        <f>KickstarterTable[[#This Row],[pledged]]/KickstarterTable[[#This Row],[backers_count]]</f>
        <v>69.40625</v>
      </c>
      <c r="Q376" t="str">
        <f t="shared" si="30"/>
        <v>technology</v>
      </c>
      <c r="R376" t="str">
        <f t="shared" si="31"/>
        <v>wearables</v>
      </c>
      <c r="S376" s="13">
        <f t="shared" si="32"/>
        <v>42444.250578703701</v>
      </c>
      <c r="T376" s="13">
        <f t="shared" si="33"/>
        <v>42476.166666666664</v>
      </c>
      <c r="U376">
        <f t="shared" si="34"/>
        <v>2016</v>
      </c>
      <c r="V376" s="15" t="str">
        <f t="shared" si="35"/>
        <v>Mar</v>
      </c>
    </row>
    <row r="377" spans="1:22" ht="16">
      <c r="A377">
        <v>951</v>
      </c>
      <c r="B377" s="3" t="s">
        <v>952</v>
      </c>
      <c r="C377" s="3" t="s">
        <v>5061</v>
      </c>
      <c r="D377">
        <v>50000</v>
      </c>
      <c r="E37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8272</v>
      </c>
      <c r="O377" s="6">
        <f>KickstarterTable[[#This Row],[pledged]]/KickstarterTable[[#This Row],[goal]]</f>
        <v>0.38390000000000002</v>
      </c>
      <c r="P377" s="8">
        <f>KickstarterTable[[#This Row],[pledged]]/KickstarterTable[[#This Row],[backers_count]]</f>
        <v>158.63636363636363</v>
      </c>
      <c r="Q377" t="str">
        <f t="shared" si="30"/>
        <v>technology</v>
      </c>
      <c r="R377" t="str">
        <f t="shared" si="31"/>
        <v>wearables</v>
      </c>
      <c r="S377" s="13">
        <f t="shared" si="32"/>
        <v>42480.320277777777</v>
      </c>
      <c r="T377" s="13">
        <f t="shared" si="33"/>
        <v>42523.236944444441</v>
      </c>
      <c r="U377">
        <f t="shared" si="34"/>
        <v>2016</v>
      </c>
      <c r="V377" s="15" t="str">
        <f t="shared" si="35"/>
        <v>Apr</v>
      </c>
    </row>
    <row r="378" spans="1:22" ht="64">
      <c r="A378">
        <v>956</v>
      </c>
      <c r="B378" s="3" t="s">
        <v>957</v>
      </c>
      <c r="C378" s="3" t="s">
        <v>5066</v>
      </c>
      <c r="D378">
        <v>50000</v>
      </c>
      <c r="E37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8272</v>
      </c>
      <c r="O378" s="6">
        <f>KickstarterTable[[#This Row],[pledged]]/KickstarterTable[[#This Row],[goal]]</f>
        <v>1.7219999999999999E-2</v>
      </c>
      <c r="P378" s="8">
        <f>KickstarterTable[[#This Row],[pledged]]/KickstarterTable[[#This Row],[backers_count]]</f>
        <v>50.647058823529413</v>
      </c>
      <c r="Q378" t="str">
        <f t="shared" si="30"/>
        <v>technology</v>
      </c>
      <c r="R378" t="str">
        <f t="shared" si="31"/>
        <v>wearables</v>
      </c>
      <c r="S378" s="13">
        <f t="shared" si="32"/>
        <v>42060.580543981479</v>
      </c>
      <c r="T378" s="13">
        <f t="shared" si="33"/>
        <v>42118.455543981479</v>
      </c>
      <c r="U378">
        <f t="shared" si="34"/>
        <v>2015</v>
      </c>
      <c r="V378" s="15" t="str">
        <f t="shared" si="35"/>
        <v>Feb</v>
      </c>
    </row>
    <row r="379" spans="1:22" ht="48">
      <c r="A379">
        <v>959</v>
      </c>
      <c r="B379" s="3" t="s">
        <v>960</v>
      </c>
      <c r="C379" s="3" t="s">
        <v>5069</v>
      </c>
      <c r="D379">
        <v>50000</v>
      </c>
      <c r="E379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8272</v>
      </c>
      <c r="O379" s="6">
        <f>KickstarterTable[[#This Row],[pledged]]/KickstarterTable[[#This Row],[goal]]</f>
        <v>0.3886</v>
      </c>
      <c r="P379" s="8">
        <f>KickstarterTable[[#This Row],[pledged]]/KickstarterTable[[#This Row],[backers_count]]</f>
        <v>113.62573099415205</v>
      </c>
      <c r="Q379" t="str">
        <f t="shared" si="30"/>
        <v>technology</v>
      </c>
      <c r="R379" t="str">
        <f t="shared" si="31"/>
        <v>wearables</v>
      </c>
      <c r="S379" s="13">
        <f t="shared" si="32"/>
        <v>41992.84103009259</v>
      </c>
      <c r="T379" s="13">
        <f t="shared" si="33"/>
        <v>42020.757696759261</v>
      </c>
      <c r="U379">
        <f t="shared" si="34"/>
        <v>2015</v>
      </c>
      <c r="V379" s="15" t="str">
        <f t="shared" si="35"/>
        <v>Dec</v>
      </c>
    </row>
    <row r="380" spans="1:22" ht="48">
      <c r="A380">
        <v>974</v>
      </c>
      <c r="B380" s="3" t="s">
        <v>975</v>
      </c>
      <c r="C380" s="3" t="s">
        <v>5084</v>
      </c>
      <c r="D380">
        <v>50000</v>
      </c>
      <c r="E380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8272</v>
      </c>
      <c r="O380" s="6">
        <f>KickstarterTable[[#This Row],[pledged]]/KickstarterTable[[#This Row],[goal]]</f>
        <v>5.5999999999999999E-3</v>
      </c>
      <c r="P380" s="8">
        <f>KickstarterTable[[#This Row],[pledged]]/KickstarterTable[[#This Row],[backers_count]]</f>
        <v>93.333333333333329</v>
      </c>
      <c r="Q380" t="str">
        <f t="shared" si="30"/>
        <v>technology</v>
      </c>
      <c r="R380" t="str">
        <f t="shared" si="31"/>
        <v>wearables</v>
      </c>
      <c r="S380" s="13">
        <f t="shared" si="32"/>
        <v>42424.416157407402</v>
      </c>
      <c r="T380" s="13">
        <f t="shared" si="33"/>
        <v>42452.29115740741</v>
      </c>
      <c r="U380">
        <f t="shared" si="34"/>
        <v>2016</v>
      </c>
      <c r="V380" s="15" t="str">
        <f t="shared" si="35"/>
        <v>Feb</v>
      </c>
    </row>
    <row r="381" spans="1:22" ht="48">
      <c r="A381">
        <v>987</v>
      </c>
      <c r="B381" s="3" t="s">
        <v>988</v>
      </c>
      <c r="C381" s="3" t="s">
        <v>5097</v>
      </c>
      <c r="D381">
        <v>50000</v>
      </c>
      <c r="E381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8272</v>
      </c>
      <c r="O381" s="6">
        <f>KickstarterTable[[#This Row],[pledged]]/KickstarterTable[[#This Row],[goal]]</f>
        <v>0.13220000000000001</v>
      </c>
      <c r="P381" s="8">
        <f>KickstarterTable[[#This Row],[pledged]]/KickstarterTable[[#This Row],[backers_count]]</f>
        <v>161.21951219512195</v>
      </c>
      <c r="Q381" t="str">
        <f t="shared" si="30"/>
        <v>technology</v>
      </c>
      <c r="R381" t="str">
        <f t="shared" si="31"/>
        <v>wearables</v>
      </c>
      <c r="S381" s="13">
        <f t="shared" si="32"/>
        <v>41772.961226851847</v>
      </c>
      <c r="T381" s="13">
        <f t="shared" si="33"/>
        <v>41810.877893518518</v>
      </c>
      <c r="U381">
        <f t="shared" si="34"/>
        <v>2014</v>
      </c>
      <c r="V381" s="15" t="str">
        <f t="shared" si="35"/>
        <v>May</v>
      </c>
    </row>
    <row r="382" spans="1:22" ht="48">
      <c r="A382">
        <v>1009</v>
      </c>
      <c r="B382" s="3" t="s">
        <v>1010</v>
      </c>
      <c r="C382" s="3" t="s">
        <v>5119</v>
      </c>
      <c r="D382">
        <v>50000</v>
      </c>
      <c r="E382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8272</v>
      </c>
      <c r="O382" s="6">
        <f>KickstarterTable[[#This Row],[pledged]]/KickstarterTable[[#This Row],[goal]]</f>
        <v>0.1313</v>
      </c>
      <c r="P382" s="8">
        <f>KickstarterTable[[#This Row],[pledged]]/KickstarterTable[[#This Row],[backers_count]]</f>
        <v>65</v>
      </c>
      <c r="Q382" t="str">
        <f t="shared" si="30"/>
        <v>technology</v>
      </c>
      <c r="R382" t="str">
        <f t="shared" si="31"/>
        <v>wearables</v>
      </c>
      <c r="S382" s="13">
        <f t="shared" si="32"/>
        <v>42510.271365740737</v>
      </c>
      <c r="T382" s="13">
        <f t="shared" si="33"/>
        <v>42538.188032407408</v>
      </c>
      <c r="U382">
        <f t="shared" si="34"/>
        <v>2016</v>
      </c>
      <c r="V382" s="15" t="str">
        <f t="shared" si="35"/>
        <v>May</v>
      </c>
    </row>
    <row r="383" spans="1:22" ht="48">
      <c r="A383">
        <v>1083</v>
      </c>
      <c r="B383" s="3" t="s">
        <v>1084</v>
      </c>
      <c r="C383" s="3" t="s">
        <v>5193</v>
      </c>
      <c r="D383">
        <v>50000</v>
      </c>
      <c r="E383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8281</v>
      </c>
      <c r="O383" s="6">
        <f>KickstarterTable[[#This Row],[pledged]]/KickstarterTable[[#This Row],[goal]]</f>
        <v>8.2000000000000007E-3</v>
      </c>
      <c r="P383" s="8">
        <f>KickstarterTable[[#This Row],[pledged]]/KickstarterTable[[#This Row],[backers_count]]</f>
        <v>410</v>
      </c>
      <c r="Q383" t="str">
        <f t="shared" si="30"/>
        <v>games</v>
      </c>
      <c r="R383" t="str">
        <f t="shared" si="31"/>
        <v>video games</v>
      </c>
      <c r="S383" s="13">
        <f t="shared" si="32"/>
        <v>41793.326192129629</v>
      </c>
      <c r="T383" s="13">
        <f t="shared" si="33"/>
        <v>41851.2428587963</v>
      </c>
      <c r="U383">
        <f t="shared" si="34"/>
        <v>2014</v>
      </c>
      <c r="V383" s="15" t="str">
        <f t="shared" si="35"/>
        <v>Jun</v>
      </c>
    </row>
    <row r="384" spans="1:22" ht="48">
      <c r="A384">
        <v>1110</v>
      </c>
      <c r="B384" s="3" t="s">
        <v>1111</v>
      </c>
      <c r="C384" s="3" t="s">
        <v>5220</v>
      </c>
      <c r="D384">
        <v>50000</v>
      </c>
      <c r="E384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8281</v>
      </c>
      <c r="O384" s="6">
        <f>KickstarterTable[[#This Row],[pledged]]/KickstarterTable[[#This Row],[goal]]</f>
        <v>5.1000000000000004E-3</v>
      </c>
      <c r="P384" s="8">
        <f>KickstarterTable[[#This Row],[pledged]]/KickstarterTable[[#This Row],[backers_count]]</f>
        <v>23.181818181818183</v>
      </c>
      <c r="Q384" t="str">
        <f t="shared" si="30"/>
        <v>games</v>
      </c>
      <c r="R384" t="str">
        <f t="shared" si="31"/>
        <v>video games</v>
      </c>
      <c r="S384" s="13">
        <f t="shared" si="32"/>
        <v>41220.59979166666</v>
      </c>
      <c r="T384" s="13">
        <f t="shared" si="33"/>
        <v>41248.516458333332</v>
      </c>
      <c r="U384">
        <f t="shared" si="34"/>
        <v>2012</v>
      </c>
      <c r="V384" s="15" t="str">
        <f t="shared" si="35"/>
        <v>Nov</v>
      </c>
    </row>
    <row r="385" spans="1:22" ht="32">
      <c r="A385">
        <v>1149</v>
      </c>
      <c r="B385" s="3" t="s">
        <v>1150</v>
      </c>
      <c r="C385" s="3" t="s">
        <v>5259</v>
      </c>
      <c r="D385">
        <v>50000</v>
      </c>
      <c r="E385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8283</v>
      </c>
      <c r="O385" s="6">
        <f>KickstarterTable[[#This Row],[pledged]]/KickstarterTable[[#This Row],[goal]]</f>
        <v>1.5E-3</v>
      </c>
      <c r="P385" s="8">
        <f>KickstarterTable[[#This Row],[pledged]]/KickstarterTable[[#This Row],[backers_count]]</f>
        <v>37.5</v>
      </c>
      <c r="Q385" t="str">
        <f t="shared" si="30"/>
        <v>food</v>
      </c>
      <c r="R385" t="str">
        <f t="shared" si="31"/>
        <v>food trucks</v>
      </c>
      <c r="S385" s="13">
        <f t="shared" si="32"/>
        <v>42507.376921296294</v>
      </c>
      <c r="T385" s="13">
        <f t="shared" si="33"/>
        <v>42535.293587962966</v>
      </c>
      <c r="U385">
        <f t="shared" si="34"/>
        <v>2016</v>
      </c>
      <c r="V385" s="15" t="str">
        <f t="shared" si="35"/>
        <v>May</v>
      </c>
    </row>
    <row r="386" spans="1:22" ht="32">
      <c r="A386">
        <v>1180</v>
      </c>
      <c r="B386" s="3" t="s">
        <v>1181</v>
      </c>
      <c r="C386" s="3" t="s">
        <v>5290</v>
      </c>
      <c r="D386">
        <v>50000</v>
      </c>
      <c r="E386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8283</v>
      </c>
      <c r="O386" s="6">
        <f>KickstarterTable[[#This Row],[pledged]]/KickstarterTable[[#This Row],[goal]]</f>
        <v>0.11749999999999999</v>
      </c>
      <c r="P386" s="8">
        <f>KickstarterTable[[#This Row],[pledged]]/KickstarterTable[[#This Row],[backers_count]]</f>
        <v>69.117647058823536</v>
      </c>
      <c r="Q386" t="str">
        <f t="shared" ref="Q386:Q449" si="36">LEFT(N386, SEARCH("/",N386,1) -1)</f>
        <v>food</v>
      </c>
      <c r="R386" t="str">
        <f t="shared" ref="R386:R449" si="37">MID(N386,FIND("/",N386)+1,LEN(N386))</f>
        <v>food trucks</v>
      </c>
      <c r="S386" s="13">
        <f t="shared" ref="S386:S449" si="38">(J386/86400)+25569+(-8/24)</f>
        <v>41781.473541666666</v>
      </c>
      <c r="T386" s="13">
        <f t="shared" ref="T386:T449" si="39">(((I386/60)/60)/24)+DATE(1970,1,1)+(-58/24)</f>
        <v>41816.390208333338</v>
      </c>
      <c r="U386">
        <f t="shared" ref="U386:U449" si="40">YEAR(T386)</f>
        <v>2014</v>
      </c>
      <c r="V386" s="15" t="str">
        <f t="shared" ref="V386:V449" si="41">TEXT(S386,"mmm")</f>
        <v>May</v>
      </c>
    </row>
    <row r="387" spans="1:22" ht="16">
      <c r="A387">
        <v>1181</v>
      </c>
      <c r="B387" s="3" t="s">
        <v>1182</v>
      </c>
      <c r="C387" s="3" t="s">
        <v>5291</v>
      </c>
      <c r="D387">
        <v>50000</v>
      </c>
      <c r="E38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8283</v>
      </c>
      <c r="O387" s="6">
        <f>KickstarterTable[[#This Row],[pledged]]/KickstarterTable[[#This Row],[goal]]</f>
        <v>8.0000000000000007E-5</v>
      </c>
      <c r="P387" s="8">
        <f>KickstarterTable[[#This Row],[pledged]]/KickstarterTable[[#This Row],[backers_count]]</f>
        <v>1.3333333333333333</v>
      </c>
      <c r="Q387" t="str">
        <f t="shared" si="36"/>
        <v>food</v>
      </c>
      <c r="R387" t="str">
        <f t="shared" si="37"/>
        <v>food trucks</v>
      </c>
      <c r="S387" s="13">
        <f t="shared" si="38"/>
        <v>42034.006030092591</v>
      </c>
      <c r="T387" s="13">
        <f t="shared" si="39"/>
        <v>42061.922696759262</v>
      </c>
      <c r="U387">
        <f t="shared" si="40"/>
        <v>2015</v>
      </c>
      <c r="V387" s="15" t="str">
        <f t="shared" si="41"/>
        <v>Jan</v>
      </c>
    </row>
    <row r="388" spans="1:22" ht="48">
      <c r="A388">
        <v>1226</v>
      </c>
      <c r="B388" s="3" t="s">
        <v>1227</v>
      </c>
      <c r="C388" s="3" t="s">
        <v>5336</v>
      </c>
      <c r="D388">
        <v>50000</v>
      </c>
      <c r="E38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8285</v>
      </c>
      <c r="O388" s="6">
        <f>KickstarterTable[[#This Row],[pledged]]/KickstarterTable[[#This Row],[goal]]</f>
        <v>3.8739999999999997E-2</v>
      </c>
      <c r="P388" s="8">
        <f>KickstarterTable[[#This Row],[pledged]]/KickstarterTable[[#This Row],[backers_count]]</f>
        <v>48.424999999999997</v>
      </c>
      <c r="Q388" t="str">
        <f t="shared" si="36"/>
        <v>music</v>
      </c>
      <c r="R388" t="str">
        <f t="shared" si="37"/>
        <v>world music</v>
      </c>
      <c r="S388" s="13">
        <f t="shared" si="38"/>
        <v>41715.541446759256</v>
      </c>
      <c r="T388" s="13">
        <f t="shared" si="39"/>
        <v>41747.625</v>
      </c>
      <c r="U388">
        <f t="shared" si="40"/>
        <v>2014</v>
      </c>
      <c r="V388" s="15" t="str">
        <f t="shared" si="41"/>
        <v>Mar</v>
      </c>
    </row>
    <row r="389" spans="1:22" ht="48">
      <c r="A389">
        <v>1234</v>
      </c>
      <c r="B389" s="3" t="s">
        <v>1235</v>
      </c>
      <c r="C389" s="3" t="s">
        <v>5344</v>
      </c>
      <c r="D389">
        <v>50000</v>
      </c>
      <c r="E389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8285</v>
      </c>
      <c r="O389" s="6">
        <f>KickstarterTable[[#This Row],[pledged]]/KickstarterTable[[#This Row],[goal]]</f>
        <v>0</v>
      </c>
      <c r="P389" s="8" t="e">
        <f>KickstarterTable[[#This Row],[pledged]]/KickstarterTable[[#This Row],[backers_count]]</f>
        <v>#DIV/0!</v>
      </c>
      <c r="Q389" t="str">
        <f t="shared" si="36"/>
        <v>music</v>
      </c>
      <c r="R389" t="str">
        <f t="shared" si="37"/>
        <v>world music</v>
      </c>
      <c r="S389" s="13">
        <f t="shared" si="38"/>
        <v>42007.455347222225</v>
      </c>
      <c r="T389" s="13">
        <f t="shared" si="39"/>
        <v>42035.372013888897</v>
      </c>
      <c r="U389">
        <f t="shared" si="40"/>
        <v>2015</v>
      </c>
      <c r="V389" s="15" t="str">
        <f t="shared" si="41"/>
        <v>Jan</v>
      </c>
    </row>
    <row r="390" spans="1:22" ht="32">
      <c r="A390">
        <v>1307</v>
      </c>
      <c r="B390" s="3" t="s">
        <v>1308</v>
      </c>
      <c r="C390" s="3" t="s">
        <v>5417</v>
      </c>
      <c r="D390">
        <v>50000</v>
      </c>
      <c r="E390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8272</v>
      </c>
      <c r="O390" s="6">
        <f>KickstarterTable[[#This Row],[pledged]]/KickstarterTable[[#This Row],[goal]]</f>
        <v>0.11514000000000001</v>
      </c>
      <c r="P390" s="8">
        <f>KickstarterTable[[#This Row],[pledged]]/KickstarterTable[[#This Row],[backers_count]]</f>
        <v>127.93333333333334</v>
      </c>
      <c r="Q390" t="str">
        <f t="shared" si="36"/>
        <v>technology</v>
      </c>
      <c r="R390" t="str">
        <f t="shared" si="37"/>
        <v>wearables</v>
      </c>
      <c r="S390" s="13">
        <f t="shared" si="38"/>
        <v>42387.169895833336</v>
      </c>
      <c r="T390" s="13">
        <f t="shared" si="39"/>
        <v>42415.086562500001</v>
      </c>
      <c r="U390">
        <f t="shared" si="40"/>
        <v>2016</v>
      </c>
      <c r="V390" s="15" t="str">
        <f t="shared" si="41"/>
        <v>Jan</v>
      </c>
    </row>
    <row r="391" spans="1:22" ht="48">
      <c r="A391">
        <v>1324</v>
      </c>
      <c r="B391" s="3" t="s">
        <v>1325</v>
      </c>
      <c r="C391" s="3" t="s">
        <v>5434</v>
      </c>
      <c r="D391">
        <v>50000</v>
      </c>
      <c r="E391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8272</v>
      </c>
      <c r="O391" s="6">
        <f>KickstarterTable[[#This Row],[pledged]]/KickstarterTable[[#This Row],[goal]]</f>
        <v>9.8400000000000001E-2</v>
      </c>
      <c r="P391" s="8">
        <f>KickstarterTable[[#This Row],[pledged]]/KickstarterTable[[#This Row],[backers_count]]</f>
        <v>54.666666666666664</v>
      </c>
      <c r="Q391" t="str">
        <f t="shared" si="36"/>
        <v>technology</v>
      </c>
      <c r="R391" t="str">
        <f t="shared" si="37"/>
        <v>wearables</v>
      </c>
      <c r="S391" s="13">
        <f t="shared" si="38"/>
        <v>42626.300370370365</v>
      </c>
      <c r="T391" s="13">
        <f t="shared" si="39"/>
        <v>42654.217037037037</v>
      </c>
      <c r="U391">
        <f t="shared" si="40"/>
        <v>2016</v>
      </c>
      <c r="V391" s="15" t="str">
        <f t="shared" si="41"/>
        <v>Sep</v>
      </c>
    </row>
    <row r="392" spans="1:22" ht="48">
      <c r="A392">
        <v>1329</v>
      </c>
      <c r="B392" s="3" t="s">
        <v>1330</v>
      </c>
      <c r="C392" s="3" t="s">
        <v>5439</v>
      </c>
      <c r="D392">
        <v>50000</v>
      </c>
      <c r="E392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8272</v>
      </c>
      <c r="O392" s="6">
        <f>KickstarterTable[[#This Row],[pledged]]/KickstarterTable[[#This Row],[goal]]</f>
        <v>8.1600000000000006E-3</v>
      </c>
      <c r="P392" s="8">
        <f>KickstarterTable[[#This Row],[pledged]]/KickstarterTable[[#This Row],[backers_count]]</f>
        <v>45.333333333333336</v>
      </c>
      <c r="Q392" t="str">
        <f t="shared" si="36"/>
        <v>technology</v>
      </c>
      <c r="R392" t="str">
        <f t="shared" si="37"/>
        <v>wearables</v>
      </c>
      <c r="S392" s="13">
        <f t="shared" si="38"/>
        <v>41934.888252314813</v>
      </c>
      <c r="T392" s="13">
        <f t="shared" si="39"/>
        <v>41972.846585648149</v>
      </c>
      <c r="U392">
        <f t="shared" si="40"/>
        <v>2014</v>
      </c>
      <c r="V392" s="15" t="str">
        <f t="shared" si="41"/>
        <v>Oct</v>
      </c>
    </row>
    <row r="393" spans="1:22" ht="48">
      <c r="A393">
        <v>1337</v>
      </c>
      <c r="B393" s="3" t="s">
        <v>1338</v>
      </c>
      <c r="C393" s="3" t="s">
        <v>5447</v>
      </c>
      <c r="D393">
        <v>50000</v>
      </c>
      <c r="E393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8272</v>
      </c>
      <c r="O393" s="6">
        <f>KickstarterTable[[#This Row],[pledged]]/KickstarterTable[[#This Row],[goal]]</f>
        <v>0.49381999999999998</v>
      </c>
      <c r="P393" s="8">
        <f>KickstarterTable[[#This Row],[pledged]]/KickstarterTable[[#This Row],[backers_count]]</f>
        <v>176.36428571428573</v>
      </c>
      <c r="Q393" t="str">
        <f t="shared" si="36"/>
        <v>technology</v>
      </c>
      <c r="R393" t="str">
        <f t="shared" si="37"/>
        <v>wearables</v>
      </c>
      <c r="S393" s="13">
        <f t="shared" si="38"/>
        <v>42767.243969907409</v>
      </c>
      <c r="T393" s="13">
        <f t="shared" si="39"/>
        <v>42795.160636574081</v>
      </c>
      <c r="U393">
        <f t="shared" si="40"/>
        <v>2017</v>
      </c>
      <c r="V393" s="15" t="str">
        <f t="shared" si="41"/>
        <v>Feb</v>
      </c>
    </row>
    <row r="394" spans="1:22" ht="32">
      <c r="A394">
        <v>1339</v>
      </c>
      <c r="B394" s="3" t="s">
        <v>1340</v>
      </c>
      <c r="C394" s="3" t="s">
        <v>5449</v>
      </c>
      <c r="D394">
        <v>50000</v>
      </c>
      <c r="E394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8272</v>
      </c>
      <c r="O394" s="6">
        <f>KickstarterTable[[#This Row],[pledged]]/KickstarterTable[[#This Row],[goal]]</f>
        <v>6.6339999999999996E-2</v>
      </c>
      <c r="P394" s="8">
        <f>KickstarterTable[[#This Row],[pledged]]/KickstarterTable[[#This Row],[backers_count]]</f>
        <v>89.648648648648646</v>
      </c>
      <c r="Q394" t="str">
        <f t="shared" si="36"/>
        <v>technology</v>
      </c>
      <c r="R394" t="str">
        <f t="shared" si="37"/>
        <v>wearables</v>
      </c>
      <c r="S394" s="13">
        <f t="shared" si="38"/>
        <v>41936.313831018517</v>
      </c>
      <c r="T394" s="13">
        <f t="shared" si="39"/>
        <v>41979.272164351853</v>
      </c>
      <c r="U394">
        <f t="shared" si="40"/>
        <v>2014</v>
      </c>
      <c r="V394" s="15" t="str">
        <f t="shared" si="41"/>
        <v>Oct</v>
      </c>
    </row>
    <row r="395" spans="1:22" ht="48">
      <c r="A395">
        <v>1342</v>
      </c>
      <c r="B395" s="3" t="s">
        <v>1343</v>
      </c>
      <c r="C395" s="3" t="s">
        <v>5452</v>
      </c>
      <c r="D395">
        <v>50000</v>
      </c>
      <c r="E395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8272</v>
      </c>
      <c r="O395" s="6">
        <f>KickstarterTable[[#This Row],[pledged]]/KickstarterTable[[#This Row],[goal]]</f>
        <v>2E-3</v>
      </c>
      <c r="P395" s="8">
        <f>KickstarterTable[[#This Row],[pledged]]/KickstarterTable[[#This Row],[backers_count]]</f>
        <v>100</v>
      </c>
      <c r="Q395" t="str">
        <f t="shared" si="36"/>
        <v>technology</v>
      </c>
      <c r="R395" t="str">
        <f t="shared" si="37"/>
        <v>wearables</v>
      </c>
      <c r="S395" s="13">
        <f t="shared" si="38"/>
        <v>42172.483090277776</v>
      </c>
      <c r="T395" s="13">
        <f t="shared" si="39"/>
        <v>42200.39975694444</v>
      </c>
      <c r="U395">
        <f t="shared" si="40"/>
        <v>2015</v>
      </c>
      <c r="V395" s="15" t="str">
        <f t="shared" si="41"/>
        <v>Jun</v>
      </c>
    </row>
    <row r="396" spans="1:22" ht="48">
      <c r="A396">
        <v>1343</v>
      </c>
      <c r="B396" s="3" t="s">
        <v>1344</v>
      </c>
      <c r="C396" s="3" t="s">
        <v>5453</v>
      </c>
      <c r="D396">
        <v>50000</v>
      </c>
      <c r="E396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8272</v>
      </c>
      <c r="O396" s="6">
        <f>KickstarterTable[[#This Row],[pledged]]/KickstarterTable[[#This Row],[goal]]</f>
        <v>1.02298</v>
      </c>
      <c r="P396" s="8">
        <f>KickstarterTable[[#This Row],[pledged]]/KickstarterTable[[#This Row],[backers_count]]</f>
        <v>158.35603715170279</v>
      </c>
      <c r="Q396" t="str">
        <f t="shared" si="36"/>
        <v>technology</v>
      </c>
      <c r="R396" t="str">
        <f t="shared" si="37"/>
        <v>wearables</v>
      </c>
      <c r="S396" s="13">
        <f t="shared" si="38"/>
        <v>42542.193090277775</v>
      </c>
      <c r="T396" s="13">
        <f t="shared" si="39"/>
        <v>42598.749305555561</v>
      </c>
      <c r="U396">
        <f t="shared" si="40"/>
        <v>2016</v>
      </c>
      <c r="V396" s="15" t="str">
        <f t="shared" si="41"/>
        <v>Jun</v>
      </c>
    </row>
    <row r="397" spans="1:22" ht="48">
      <c r="A397">
        <v>1416</v>
      </c>
      <c r="B397" s="3" t="s">
        <v>1417</v>
      </c>
      <c r="C397" s="3" t="s">
        <v>5526</v>
      </c>
      <c r="D397">
        <v>50000</v>
      </c>
      <c r="E39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8286</v>
      </c>
      <c r="O397" s="6">
        <f>KickstarterTable[[#This Row],[pledged]]/KickstarterTable[[#This Row],[goal]]</f>
        <v>0</v>
      </c>
      <c r="P397" s="8" t="e">
        <f>KickstarterTable[[#This Row],[pledged]]/KickstarterTable[[#This Row],[backers_count]]</f>
        <v>#DIV/0!</v>
      </c>
      <c r="Q397" t="str">
        <f t="shared" si="36"/>
        <v>publishing</v>
      </c>
      <c r="R397" t="str">
        <f t="shared" si="37"/>
        <v>translations</v>
      </c>
      <c r="S397" s="13">
        <f t="shared" si="38"/>
        <v>42299.592812499999</v>
      </c>
      <c r="T397" s="13">
        <f t="shared" si="39"/>
        <v>42327.551145833335</v>
      </c>
      <c r="U397">
        <f t="shared" si="40"/>
        <v>2015</v>
      </c>
      <c r="V397" s="15" t="str">
        <f t="shared" si="41"/>
        <v>Oct</v>
      </c>
    </row>
    <row r="398" spans="1:22" ht="48">
      <c r="A398">
        <v>1478</v>
      </c>
      <c r="B398" s="3" t="s">
        <v>1479</v>
      </c>
      <c r="C398" s="3" t="s">
        <v>5588</v>
      </c>
      <c r="D398">
        <v>50000</v>
      </c>
      <c r="E39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8287</v>
      </c>
      <c r="O398" s="6">
        <f>KickstarterTable[[#This Row],[pledged]]/KickstarterTable[[#This Row],[goal]]</f>
        <v>11.8161422</v>
      </c>
      <c r="P398" s="8">
        <f>KickstarterTable[[#This Row],[pledged]]/KickstarterTable[[#This Row],[backers_count]]</f>
        <v>29.187190495010373</v>
      </c>
      <c r="Q398" t="str">
        <f t="shared" si="36"/>
        <v>publishing</v>
      </c>
      <c r="R398" t="str">
        <f t="shared" si="37"/>
        <v>radio &amp; podcasts</v>
      </c>
      <c r="S398" s="13">
        <f t="shared" si="38"/>
        <v>41394.538344907407</v>
      </c>
      <c r="T398" s="13">
        <f t="shared" si="39"/>
        <v>41406.455011574079</v>
      </c>
      <c r="U398">
        <f t="shared" si="40"/>
        <v>2013</v>
      </c>
      <c r="V398" s="15" t="str">
        <f t="shared" si="41"/>
        <v>Apr</v>
      </c>
    </row>
    <row r="399" spans="1:22" ht="48">
      <c r="A399">
        <v>1480</v>
      </c>
      <c r="B399" s="3" t="s">
        <v>1481</v>
      </c>
      <c r="C399" s="3" t="s">
        <v>5590</v>
      </c>
      <c r="D399">
        <v>50000</v>
      </c>
      <c r="E399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8287</v>
      </c>
      <c r="O399" s="6">
        <f>KickstarterTable[[#This Row],[pledged]]/KickstarterTable[[#This Row],[goal]]</f>
        <v>1.170404</v>
      </c>
      <c r="P399" s="8">
        <f>KickstarterTable[[#This Row],[pledged]]/KickstarterTable[[#This Row],[backers_count]]</f>
        <v>92.157795275590544</v>
      </c>
      <c r="Q399" t="str">
        <f t="shared" si="36"/>
        <v>publishing</v>
      </c>
      <c r="R399" t="str">
        <f t="shared" si="37"/>
        <v>radio &amp; podcasts</v>
      </c>
      <c r="S399" s="13">
        <f t="shared" si="38"/>
        <v>41464.600682870368</v>
      </c>
      <c r="T399" s="13">
        <f t="shared" si="39"/>
        <v>41479.291666666672</v>
      </c>
      <c r="U399">
        <f t="shared" si="40"/>
        <v>2013</v>
      </c>
      <c r="V399" s="15" t="str">
        <f t="shared" si="41"/>
        <v>Jul</v>
      </c>
    </row>
    <row r="400" spans="1:22" ht="32">
      <c r="A400">
        <v>1748</v>
      </c>
      <c r="B400" s="3" t="s">
        <v>1749</v>
      </c>
      <c r="C400" s="3" t="s">
        <v>5858</v>
      </c>
      <c r="D400">
        <v>50000</v>
      </c>
      <c r="E400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8284</v>
      </c>
      <c r="O400" s="6">
        <f>KickstarterTable[[#This Row],[pledged]]/KickstarterTable[[#This Row],[goal]]</f>
        <v>1.29948</v>
      </c>
      <c r="P400" s="8">
        <f>KickstarterTable[[#This Row],[pledged]]/KickstarterTable[[#This Row],[backers_count]]</f>
        <v>358.97237569060775</v>
      </c>
      <c r="Q400" t="str">
        <f t="shared" si="36"/>
        <v>photography</v>
      </c>
      <c r="R400" t="str">
        <f t="shared" si="37"/>
        <v>photobooks</v>
      </c>
      <c r="S400" s="13">
        <f t="shared" si="38"/>
        <v>42219.617395833331</v>
      </c>
      <c r="T400" s="13">
        <f t="shared" si="39"/>
        <v>42247.534062500003</v>
      </c>
      <c r="U400">
        <f t="shared" si="40"/>
        <v>2015</v>
      </c>
      <c r="V400" s="15" t="str">
        <f t="shared" si="41"/>
        <v>Aug</v>
      </c>
    </row>
    <row r="401" spans="1:22" ht="48">
      <c r="A401">
        <v>1778</v>
      </c>
      <c r="B401" s="3" t="s">
        <v>1779</v>
      </c>
      <c r="C401" s="3" t="s">
        <v>5888</v>
      </c>
      <c r="D401">
        <v>50000</v>
      </c>
      <c r="E401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8284</v>
      </c>
      <c r="O401" s="6">
        <f>KickstarterTable[[#This Row],[pledged]]/KickstarterTable[[#This Row],[goal]]</f>
        <v>1.9900000000000001E-2</v>
      </c>
      <c r="P401" s="8">
        <f>KickstarterTable[[#This Row],[pledged]]/KickstarterTable[[#This Row],[backers_count]]</f>
        <v>66.333333333333329</v>
      </c>
      <c r="Q401" t="str">
        <f t="shared" si="36"/>
        <v>photography</v>
      </c>
      <c r="R401" t="str">
        <f t="shared" si="37"/>
        <v>photobooks</v>
      </c>
      <c r="S401" s="13">
        <f t="shared" si="38"/>
        <v>42045.530034722215</v>
      </c>
      <c r="T401" s="13">
        <f t="shared" si="39"/>
        <v>42088.405034722229</v>
      </c>
      <c r="U401">
        <f t="shared" si="40"/>
        <v>2015</v>
      </c>
      <c r="V401" s="15" t="str">
        <f t="shared" si="41"/>
        <v>Feb</v>
      </c>
    </row>
    <row r="402" spans="1:22" ht="48">
      <c r="A402">
        <v>1904</v>
      </c>
      <c r="B402" s="3" t="s">
        <v>1905</v>
      </c>
      <c r="C402" s="3" t="s">
        <v>6014</v>
      </c>
      <c r="D402">
        <v>50000</v>
      </c>
      <c r="E402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8293</v>
      </c>
      <c r="O402" s="6">
        <f>KickstarterTable[[#This Row],[pledged]]/KickstarterTable[[#This Row],[goal]]</f>
        <v>1E-3</v>
      </c>
      <c r="P402" s="8">
        <f>KickstarterTable[[#This Row],[pledged]]/KickstarterTable[[#This Row],[backers_count]]</f>
        <v>25</v>
      </c>
      <c r="Q402" t="str">
        <f t="shared" si="36"/>
        <v>technology</v>
      </c>
      <c r="R402" t="str">
        <f t="shared" si="37"/>
        <v>gadgets</v>
      </c>
      <c r="S402" s="13">
        <f t="shared" si="38"/>
        <v>42326.352094907408</v>
      </c>
      <c r="T402" s="13">
        <f t="shared" si="39"/>
        <v>42369.26876157408</v>
      </c>
      <c r="U402">
        <f t="shared" si="40"/>
        <v>2015</v>
      </c>
      <c r="V402" s="15" t="str">
        <f t="shared" si="41"/>
        <v>Nov</v>
      </c>
    </row>
    <row r="403" spans="1:22" ht="48">
      <c r="A403">
        <v>1906</v>
      </c>
      <c r="B403" s="3" t="s">
        <v>1907</v>
      </c>
      <c r="C403" s="3" t="s">
        <v>6016</v>
      </c>
      <c r="D403">
        <v>50000</v>
      </c>
      <c r="E403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8293</v>
      </c>
      <c r="O403" s="6">
        <f>KickstarterTable[[#This Row],[pledged]]/KickstarterTable[[#This Row],[goal]]</f>
        <v>0.42759999999999998</v>
      </c>
      <c r="P403" s="8">
        <f>KickstarterTable[[#This Row],[pledged]]/KickstarterTable[[#This Row],[backers_count]]</f>
        <v>215.95959595959596</v>
      </c>
      <c r="Q403" t="str">
        <f t="shared" si="36"/>
        <v>technology</v>
      </c>
      <c r="R403" t="str">
        <f t="shared" si="37"/>
        <v>gadgets</v>
      </c>
      <c r="S403" s="13">
        <f t="shared" si="38"/>
        <v>42514.337766203702</v>
      </c>
      <c r="T403" s="13">
        <f t="shared" si="39"/>
        <v>42542.254432870373</v>
      </c>
      <c r="U403">
        <f t="shared" si="40"/>
        <v>2016</v>
      </c>
      <c r="V403" s="15" t="str">
        <f t="shared" si="41"/>
        <v>May</v>
      </c>
    </row>
    <row r="404" spans="1:22" ht="48">
      <c r="A404">
        <v>1949</v>
      </c>
      <c r="B404" s="3" t="s">
        <v>1950</v>
      </c>
      <c r="C404" s="3" t="s">
        <v>6059</v>
      </c>
      <c r="D404">
        <v>50000</v>
      </c>
      <c r="E404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8294</v>
      </c>
      <c r="O404" s="6">
        <f>KickstarterTable[[#This Row],[pledged]]/KickstarterTable[[#This Row],[goal]]</f>
        <v>1.0600260000000001</v>
      </c>
      <c r="P404" s="8">
        <f>KickstarterTable[[#This Row],[pledged]]/KickstarterTable[[#This Row],[backers_count]]</f>
        <v>56.204984093319197</v>
      </c>
      <c r="Q404" t="str">
        <f t="shared" si="36"/>
        <v>technology</v>
      </c>
      <c r="R404" t="str">
        <f t="shared" si="37"/>
        <v>hardware</v>
      </c>
      <c r="S404" s="13">
        <f t="shared" si="38"/>
        <v>41800.08971064815</v>
      </c>
      <c r="T404" s="13">
        <f t="shared" si="39"/>
        <v>41828.006377314814</v>
      </c>
      <c r="U404">
        <f t="shared" si="40"/>
        <v>2014</v>
      </c>
      <c r="V404" s="15" t="str">
        <f t="shared" si="41"/>
        <v>Jun</v>
      </c>
    </row>
    <row r="405" spans="1:22" ht="48">
      <c r="A405">
        <v>1951</v>
      </c>
      <c r="B405" s="3" t="s">
        <v>1952</v>
      </c>
      <c r="C405" s="3" t="s">
        <v>6061</v>
      </c>
      <c r="D405">
        <v>50000</v>
      </c>
      <c r="E405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8294</v>
      </c>
      <c r="O405" s="6">
        <f>KickstarterTable[[#This Row],[pledged]]/KickstarterTable[[#This Row],[goal]]</f>
        <v>2.1244399999999999</v>
      </c>
      <c r="P405" s="8">
        <f>KickstarterTable[[#This Row],[pledged]]/KickstarterTable[[#This Row],[backers_count]]</f>
        <v>127.36450839328538</v>
      </c>
      <c r="Q405" t="str">
        <f t="shared" si="36"/>
        <v>technology</v>
      </c>
      <c r="R405" t="str">
        <f t="shared" si="37"/>
        <v>hardware</v>
      </c>
      <c r="S405" s="13">
        <f t="shared" si="38"/>
        <v>42651.087233796294</v>
      </c>
      <c r="T405" s="13">
        <f t="shared" si="39"/>
        <v>42679.045567129629</v>
      </c>
      <c r="U405">
        <f t="shared" si="40"/>
        <v>2016</v>
      </c>
      <c r="V405" s="15" t="str">
        <f t="shared" si="41"/>
        <v>Oct</v>
      </c>
    </row>
    <row r="406" spans="1:22" ht="32">
      <c r="A406">
        <v>1954</v>
      </c>
      <c r="B406" s="3" t="s">
        <v>1955</v>
      </c>
      <c r="C406" s="3" t="s">
        <v>6064</v>
      </c>
      <c r="D406">
        <v>50000</v>
      </c>
      <c r="E406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8294</v>
      </c>
      <c r="O406" s="6">
        <f>KickstarterTable[[#This Row],[pledged]]/KickstarterTable[[#This Row],[goal]]</f>
        <v>6.9894800000000004</v>
      </c>
      <c r="P406" s="8">
        <f>KickstarterTable[[#This Row],[pledged]]/KickstarterTable[[#This Row],[backers_count]]</f>
        <v>842.10602409638557</v>
      </c>
      <c r="Q406" t="str">
        <f t="shared" si="36"/>
        <v>technology</v>
      </c>
      <c r="R406" t="str">
        <f t="shared" si="37"/>
        <v>hardware</v>
      </c>
      <c r="S406" s="13">
        <f t="shared" si="38"/>
        <v>42394.247407407405</v>
      </c>
      <c r="T406" s="13">
        <f t="shared" si="39"/>
        <v>42438.791666666664</v>
      </c>
      <c r="U406">
        <f t="shared" si="40"/>
        <v>2016</v>
      </c>
      <c r="V406" s="15" t="str">
        <f t="shared" si="41"/>
        <v>Jan</v>
      </c>
    </row>
    <row r="407" spans="1:22" ht="32">
      <c r="A407">
        <v>1968</v>
      </c>
      <c r="B407" s="3" t="s">
        <v>1969</v>
      </c>
      <c r="C407" s="3" t="s">
        <v>6078</v>
      </c>
      <c r="D407">
        <v>50000</v>
      </c>
      <c r="E40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8294</v>
      </c>
      <c r="O407" s="6">
        <f>KickstarterTable[[#This Row],[pledged]]/KickstarterTable[[#This Row],[goal]]</f>
        <v>2.8496600000000001</v>
      </c>
      <c r="P407" s="8">
        <f>KickstarterTable[[#This Row],[pledged]]/KickstarterTable[[#This Row],[backers_count]]</f>
        <v>279.37843137254902</v>
      </c>
      <c r="Q407" t="str">
        <f t="shared" si="36"/>
        <v>technology</v>
      </c>
      <c r="R407" t="str">
        <f t="shared" si="37"/>
        <v>hardware</v>
      </c>
      <c r="S407" s="13">
        <f t="shared" si="38"/>
        <v>42676.253645833327</v>
      </c>
      <c r="T407" s="13">
        <f t="shared" si="39"/>
        <v>42705.21197916667</v>
      </c>
      <c r="U407">
        <f t="shared" si="40"/>
        <v>2016</v>
      </c>
      <c r="V407" s="15" t="str">
        <f t="shared" si="41"/>
        <v>Nov</v>
      </c>
    </row>
    <row r="408" spans="1:22" ht="48">
      <c r="A408">
        <v>1977</v>
      </c>
      <c r="B408" s="3" t="s">
        <v>1978</v>
      </c>
      <c r="C408" s="3" t="s">
        <v>6087</v>
      </c>
      <c r="D408">
        <v>50000</v>
      </c>
      <c r="E40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8294</v>
      </c>
      <c r="O408" s="6">
        <f>KickstarterTable[[#This Row],[pledged]]/KickstarterTable[[#This Row],[goal]]</f>
        <v>4.0232999999999999</v>
      </c>
      <c r="P408" s="8">
        <f>KickstarterTable[[#This Row],[pledged]]/KickstarterTable[[#This Row],[backers_count]]</f>
        <v>245.02436053593178</v>
      </c>
      <c r="Q408" t="str">
        <f t="shared" si="36"/>
        <v>technology</v>
      </c>
      <c r="R408" t="str">
        <f t="shared" si="37"/>
        <v>hardware</v>
      </c>
      <c r="S408" s="13">
        <f t="shared" si="38"/>
        <v>42310.883564814816</v>
      </c>
      <c r="T408" s="13">
        <f t="shared" si="39"/>
        <v>42354.915972222225</v>
      </c>
      <c r="U408">
        <f t="shared" si="40"/>
        <v>2015</v>
      </c>
      <c r="V408" s="15" t="str">
        <f t="shared" si="41"/>
        <v>Nov</v>
      </c>
    </row>
    <row r="409" spans="1:22" ht="48">
      <c r="A409">
        <v>1978</v>
      </c>
      <c r="B409" s="3" t="s">
        <v>1979</v>
      </c>
      <c r="C409" s="3" t="s">
        <v>6088</v>
      </c>
      <c r="D409">
        <v>50000</v>
      </c>
      <c r="E409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8294</v>
      </c>
      <c r="O409" s="6">
        <f>KickstarterTable[[#This Row],[pledged]]/KickstarterTable[[#This Row],[goal]]</f>
        <v>10.2684514</v>
      </c>
      <c r="P409" s="8">
        <f>KickstarterTable[[#This Row],[pledged]]/KickstarterTable[[#This Row],[backers_count]]</f>
        <v>1323.2540463917526</v>
      </c>
      <c r="Q409" t="str">
        <f t="shared" si="36"/>
        <v>technology</v>
      </c>
      <c r="R409" t="str">
        <f t="shared" si="37"/>
        <v>hardware</v>
      </c>
      <c r="S409" s="13">
        <f t="shared" si="38"/>
        <v>41038.892268518517</v>
      </c>
      <c r="T409" s="13">
        <f t="shared" si="39"/>
        <v>41069.875</v>
      </c>
      <c r="U409">
        <f t="shared" si="40"/>
        <v>2012</v>
      </c>
      <c r="V409" s="15" t="str">
        <f t="shared" si="41"/>
        <v>May</v>
      </c>
    </row>
    <row r="410" spans="1:22" ht="32">
      <c r="A410">
        <v>1980</v>
      </c>
      <c r="B410" s="3" t="s">
        <v>1981</v>
      </c>
      <c r="C410" s="3" t="s">
        <v>6090</v>
      </c>
      <c r="D410">
        <v>50000</v>
      </c>
      <c r="E410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8294</v>
      </c>
      <c r="O410" s="6">
        <f>KickstarterTable[[#This Row],[pledged]]/KickstarterTable[[#This Row],[goal]]</f>
        <v>3.5482402000000004</v>
      </c>
      <c r="P410" s="8">
        <f>KickstarterTable[[#This Row],[pledged]]/KickstarterTable[[#This Row],[backers_count]]</f>
        <v>91.214401028277635</v>
      </c>
      <c r="Q410" t="str">
        <f t="shared" si="36"/>
        <v>technology</v>
      </c>
      <c r="R410" t="str">
        <f t="shared" si="37"/>
        <v>hardware</v>
      </c>
      <c r="S410" s="13">
        <f t="shared" si="38"/>
        <v>42423.209050925921</v>
      </c>
      <c r="T410" s="13">
        <f t="shared" si="39"/>
        <v>42461.084050925929</v>
      </c>
      <c r="U410">
        <f t="shared" si="40"/>
        <v>2016</v>
      </c>
      <c r="V410" s="15" t="str">
        <f t="shared" si="41"/>
        <v>Feb</v>
      </c>
    </row>
    <row r="411" spans="1:22" ht="48">
      <c r="A411">
        <v>2002</v>
      </c>
      <c r="B411" s="3" t="s">
        <v>2003</v>
      </c>
      <c r="C411" s="3" t="s">
        <v>6112</v>
      </c>
      <c r="D411">
        <v>50000</v>
      </c>
      <c r="E411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8294</v>
      </c>
      <c r="O411" s="6">
        <f>KickstarterTable[[#This Row],[pledged]]/KickstarterTable[[#This Row],[goal]]</f>
        <v>2.1679422000000002</v>
      </c>
      <c r="P411" s="8">
        <f>KickstarterTable[[#This Row],[pledged]]/KickstarterTable[[#This Row],[backers_count]]</f>
        <v>78.834261818181815</v>
      </c>
      <c r="Q411" t="str">
        <f t="shared" si="36"/>
        <v>technology</v>
      </c>
      <c r="R411" t="str">
        <f t="shared" si="37"/>
        <v>hardware</v>
      </c>
      <c r="S411" s="13">
        <f t="shared" si="38"/>
        <v>42728.378969907404</v>
      </c>
      <c r="T411" s="13">
        <f t="shared" si="39"/>
        <v>42756.295636574076</v>
      </c>
      <c r="U411">
        <f t="shared" si="40"/>
        <v>2017</v>
      </c>
      <c r="V411" s="15" t="str">
        <f t="shared" si="41"/>
        <v>Dec</v>
      </c>
    </row>
    <row r="412" spans="1:22" ht="48">
      <c r="A412">
        <v>2004</v>
      </c>
      <c r="B412" s="3" t="s">
        <v>2005</v>
      </c>
      <c r="C412" s="3" t="s">
        <v>6114</v>
      </c>
      <c r="D412">
        <v>50000</v>
      </c>
      <c r="E412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8294</v>
      </c>
      <c r="O412" s="6">
        <f>KickstarterTable[[#This Row],[pledged]]/KickstarterTable[[#This Row],[goal]]</f>
        <v>2.3442048</v>
      </c>
      <c r="P412" s="8">
        <f>KickstarterTable[[#This Row],[pledged]]/KickstarterTable[[#This Row],[backers_count]]</f>
        <v>331.10237288135596</v>
      </c>
      <c r="Q412" t="str">
        <f t="shared" si="36"/>
        <v>technology</v>
      </c>
      <c r="R412" t="str">
        <f t="shared" si="37"/>
        <v>hardware</v>
      </c>
      <c r="S412" s="13">
        <f t="shared" si="38"/>
        <v>41800.271562499998</v>
      </c>
      <c r="T412" s="13">
        <f t="shared" si="39"/>
        <v>41828.18822916667</v>
      </c>
      <c r="U412">
        <f t="shared" si="40"/>
        <v>2014</v>
      </c>
      <c r="V412" s="15" t="str">
        <f t="shared" si="41"/>
        <v>Jun</v>
      </c>
    </row>
    <row r="413" spans="1:22" ht="48">
      <c r="A413">
        <v>2006</v>
      </c>
      <c r="B413" s="3" t="s">
        <v>2007</v>
      </c>
      <c r="C413" s="3" t="s">
        <v>6116</v>
      </c>
      <c r="D413">
        <v>50000</v>
      </c>
      <c r="E413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8294</v>
      </c>
      <c r="O413" s="6">
        <f>KickstarterTable[[#This Row],[pledged]]/KickstarterTable[[#This Row],[goal]]</f>
        <v>2.4784000000000002</v>
      </c>
      <c r="P413" s="8">
        <f>KickstarterTable[[#This Row],[pledged]]/KickstarterTable[[#This Row],[backers_count]]</f>
        <v>408.97689768976898</v>
      </c>
      <c r="Q413" t="str">
        <f t="shared" si="36"/>
        <v>technology</v>
      </c>
      <c r="R413" t="str">
        <f t="shared" si="37"/>
        <v>hardware</v>
      </c>
      <c r="S413" s="13">
        <f t="shared" si="38"/>
        <v>41941.167187499996</v>
      </c>
      <c r="T413" s="13">
        <f t="shared" si="39"/>
        <v>41974.125520833339</v>
      </c>
      <c r="U413">
        <f t="shared" si="40"/>
        <v>2014</v>
      </c>
      <c r="V413" s="15" t="str">
        <f t="shared" si="41"/>
        <v>Oct</v>
      </c>
    </row>
    <row r="414" spans="1:22" ht="48">
      <c r="A414">
        <v>2009</v>
      </c>
      <c r="B414" s="3" t="s">
        <v>2010</v>
      </c>
      <c r="C414" s="3" t="s">
        <v>6119</v>
      </c>
      <c r="D414">
        <v>50000</v>
      </c>
      <c r="E414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8294</v>
      </c>
      <c r="O414" s="6">
        <f>KickstarterTable[[#This Row],[pledged]]/KickstarterTable[[#This Row],[goal]]</f>
        <v>3.05158</v>
      </c>
      <c r="P414" s="8">
        <f>KickstarterTable[[#This Row],[pledged]]/KickstarterTable[[#This Row],[backers_count]]</f>
        <v>383.3643216080402</v>
      </c>
      <c r="Q414" t="str">
        <f t="shared" si="36"/>
        <v>technology</v>
      </c>
      <c r="R414" t="str">
        <f t="shared" si="37"/>
        <v>hardware</v>
      </c>
      <c r="S414" s="13">
        <f t="shared" si="38"/>
        <v>42660.990081018514</v>
      </c>
      <c r="T414" s="13">
        <f t="shared" si="39"/>
        <v>42694.948414351857</v>
      </c>
      <c r="U414">
        <f t="shared" si="40"/>
        <v>2016</v>
      </c>
      <c r="V414" s="15" t="str">
        <f t="shared" si="41"/>
        <v>Oct</v>
      </c>
    </row>
    <row r="415" spans="1:22" ht="48">
      <c r="A415">
        <v>2011</v>
      </c>
      <c r="B415" s="3" t="s">
        <v>2012</v>
      </c>
      <c r="C415" s="3" t="s">
        <v>6121</v>
      </c>
      <c r="D415">
        <v>50000</v>
      </c>
      <c r="E415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8294</v>
      </c>
      <c r="O415" s="6">
        <f>KickstarterTable[[#This Row],[pledged]]/KickstarterTable[[#This Row],[goal]]</f>
        <v>8.1956399999999991</v>
      </c>
      <c r="P415" s="8">
        <f>KickstarterTable[[#This Row],[pledged]]/KickstarterTable[[#This Row],[backers_count]]</f>
        <v>422.02059732234807</v>
      </c>
      <c r="Q415" t="str">
        <f t="shared" si="36"/>
        <v>technology</v>
      </c>
      <c r="R415" t="str">
        <f t="shared" si="37"/>
        <v>hardware</v>
      </c>
      <c r="S415" s="13">
        <f t="shared" si="38"/>
        <v>42347.025150462963</v>
      </c>
      <c r="T415" s="13">
        <f t="shared" si="39"/>
        <v>42378.541666666664</v>
      </c>
      <c r="U415">
        <f t="shared" si="40"/>
        <v>2016</v>
      </c>
      <c r="V415" s="15" t="str">
        <f t="shared" si="41"/>
        <v>Dec</v>
      </c>
    </row>
    <row r="416" spans="1:22" ht="32">
      <c r="A416">
        <v>2031</v>
      </c>
      <c r="B416" s="3" t="s">
        <v>2032</v>
      </c>
      <c r="C416" s="3" t="s">
        <v>6141</v>
      </c>
      <c r="D416">
        <v>50000</v>
      </c>
      <c r="E416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8294</v>
      </c>
      <c r="O416" s="6">
        <f>KickstarterTable[[#This Row],[pledged]]/KickstarterTable[[#This Row],[goal]]</f>
        <v>1.2035</v>
      </c>
      <c r="P416" s="8">
        <f>KickstarterTable[[#This Row],[pledged]]/KickstarterTable[[#This Row],[backers_count]]</f>
        <v>118.45472440944881</v>
      </c>
      <c r="Q416" t="str">
        <f t="shared" si="36"/>
        <v>technology</v>
      </c>
      <c r="R416" t="str">
        <f t="shared" si="37"/>
        <v>hardware</v>
      </c>
      <c r="S416" s="13">
        <f t="shared" si="38"/>
        <v>41974.995983796289</v>
      </c>
      <c r="T416" s="13">
        <f t="shared" si="39"/>
        <v>42010.625000000007</v>
      </c>
      <c r="U416">
        <f t="shared" si="40"/>
        <v>2015</v>
      </c>
      <c r="V416" s="15" t="str">
        <f t="shared" si="41"/>
        <v>Dec</v>
      </c>
    </row>
    <row r="417" spans="1:22" ht="16">
      <c r="A417">
        <v>2049</v>
      </c>
      <c r="B417" s="3" t="s">
        <v>2050</v>
      </c>
      <c r="C417" s="3" t="s">
        <v>6159</v>
      </c>
      <c r="D417">
        <v>50000</v>
      </c>
      <c r="E41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8294</v>
      </c>
      <c r="O417" s="6">
        <f>KickstarterTable[[#This Row],[pledged]]/KickstarterTable[[#This Row],[goal]]</f>
        <v>1.2019070000000001</v>
      </c>
      <c r="P417" s="8">
        <f>KickstarterTable[[#This Row],[pledged]]/KickstarterTable[[#This Row],[backers_count]]</f>
        <v>80.991037735849048</v>
      </c>
      <c r="Q417" t="str">
        <f t="shared" si="36"/>
        <v>technology</v>
      </c>
      <c r="R417" t="str">
        <f t="shared" si="37"/>
        <v>hardware</v>
      </c>
      <c r="S417" s="13">
        <f t="shared" si="38"/>
        <v>41575.194016203699</v>
      </c>
      <c r="T417" s="13">
        <f t="shared" si="39"/>
        <v>41608.540972222225</v>
      </c>
      <c r="U417">
        <f t="shared" si="40"/>
        <v>2013</v>
      </c>
      <c r="V417" s="15" t="str">
        <f t="shared" si="41"/>
        <v>Oct</v>
      </c>
    </row>
    <row r="418" spans="1:22" ht="48">
      <c r="A418">
        <v>2052</v>
      </c>
      <c r="B418" s="3" t="s">
        <v>2053</v>
      </c>
      <c r="C418" s="3" t="s">
        <v>6162</v>
      </c>
      <c r="D418">
        <v>50000</v>
      </c>
      <c r="E41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8294</v>
      </c>
      <c r="O418" s="6">
        <f>KickstarterTable[[#This Row],[pledged]]/KickstarterTable[[#This Row],[goal]]</f>
        <v>3.5304799999999998</v>
      </c>
      <c r="P418" s="8">
        <f>KickstarterTable[[#This Row],[pledged]]/KickstarterTable[[#This Row],[backers_count]]</f>
        <v>326.29205175600737</v>
      </c>
      <c r="Q418" t="str">
        <f t="shared" si="36"/>
        <v>technology</v>
      </c>
      <c r="R418" t="str">
        <f t="shared" si="37"/>
        <v>hardware</v>
      </c>
      <c r="S418" s="13">
        <f t="shared" si="38"/>
        <v>42374.750613425924</v>
      </c>
      <c r="T418" s="13">
        <f t="shared" si="39"/>
        <v>42417.667280092595</v>
      </c>
      <c r="U418">
        <f t="shared" si="40"/>
        <v>2016</v>
      </c>
      <c r="V418" s="15" t="str">
        <f t="shared" si="41"/>
        <v>Jan</v>
      </c>
    </row>
    <row r="419" spans="1:22" ht="48">
      <c r="A419">
        <v>2056</v>
      </c>
      <c r="B419" s="3" t="s">
        <v>2057</v>
      </c>
      <c r="C419" s="3" t="s">
        <v>6166</v>
      </c>
      <c r="D419">
        <v>50000</v>
      </c>
      <c r="E419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8294</v>
      </c>
      <c r="O419" s="6">
        <f>KickstarterTable[[#This Row],[pledged]]/KickstarterTable[[#This Row],[goal]]</f>
        <v>1.5345200000000001</v>
      </c>
      <c r="P419" s="8">
        <f>KickstarterTable[[#This Row],[pledged]]/KickstarterTable[[#This Row],[backers_count]]</f>
        <v>138.49458483754512</v>
      </c>
      <c r="Q419" t="str">
        <f t="shared" si="36"/>
        <v>technology</v>
      </c>
      <c r="R419" t="str">
        <f t="shared" si="37"/>
        <v>hardware</v>
      </c>
      <c r="S419" s="13">
        <f t="shared" si="38"/>
        <v>41351.427569444444</v>
      </c>
      <c r="T419" s="13">
        <f t="shared" si="39"/>
        <v>41379.344236111116</v>
      </c>
      <c r="U419">
        <f t="shared" si="40"/>
        <v>2013</v>
      </c>
      <c r="V419" s="15" t="str">
        <f t="shared" si="41"/>
        <v>Mar</v>
      </c>
    </row>
    <row r="420" spans="1:22" ht="48">
      <c r="A420">
        <v>2069</v>
      </c>
      <c r="B420" s="3" t="s">
        <v>2070</v>
      </c>
      <c r="C420" s="3" t="s">
        <v>6179</v>
      </c>
      <c r="D420">
        <v>50000</v>
      </c>
      <c r="E420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8294</v>
      </c>
      <c r="O420" s="6">
        <f>KickstarterTable[[#This Row],[pledged]]/KickstarterTable[[#This Row],[goal]]</f>
        <v>1.2840666000000001</v>
      </c>
      <c r="P420" s="8">
        <f>KickstarterTable[[#This Row],[pledged]]/KickstarterTable[[#This Row],[backers_count]]</f>
        <v>244.11912547528519</v>
      </c>
      <c r="Q420" t="str">
        <f t="shared" si="36"/>
        <v>technology</v>
      </c>
      <c r="R420" t="str">
        <f t="shared" si="37"/>
        <v>hardware</v>
      </c>
      <c r="S420" s="13">
        <f t="shared" si="38"/>
        <v>42340.638784722221</v>
      </c>
      <c r="T420" s="13">
        <f t="shared" si="39"/>
        <v>42369.555451388893</v>
      </c>
      <c r="U420">
        <f t="shared" si="40"/>
        <v>2015</v>
      </c>
      <c r="V420" s="15" t="str">
        <f t="shared" si="41"/>
        <v>Dec</v>
      </c>
    </row>
    <row r="421" spans="1:22" ht="48">
      <c r="A421">
        <v>2077</v>
      </c>
      <c r="B421" s="3" t="s">
        <v>2078</v>
      </c>
      <c r="C421" s="3" t="s">
        <v>6187</v>
      </c>
      <c r="D421">
        <v>50000</v>
      </c>
      <c r="E421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8294</v>
      </c>
      <c r="O421" s="6">
        <f>KickstarterTable[[#This Row],[pledged]]/KickstarterTable[[#This Row],[goal]]</f>
        <v>1.1550800000000001</v>
      </c>
      <c r="P421" s="8">
        <f>KickstarterTable[[#This Row],[pledged]]/KickstarterTable[[#This Row],[backers_count]]</f>
        <v>307.20212765957444</v>
      </c>
      <c r="Q421" t="str">
        <f t="shared" si="36"/>
        <v>technology</v>
      </c>
      <c r="R421" t="str">
        <f t="shared" si="37"/>
        <v>hardware</v>
      </c>
      <c r="S421" s="13">
        <f t="shared" si="38"/>
        <v>42102.70921296296</v>
      </c>
      <c r="T421" s="13">
        <f t="shared" si="39"/>
        <v>42158.458333333336</v>
      </c>
      <c r="U421">
        <f t="shared" si="40"/>
        <v>2015</v>
      </c>
      <c r="V421" s="15" t="str">
        <f t="shared" si="41"/>
        <v>Apr</v>
      </c>
    </row>
    <row r="422" spans="1:22" ht="32">
      <c r="A422">
        <v>2121</v>
      </c>
      <c r="B422" s="3" t="s">
        <v>2122</v>
      </c>
      <c r="C422" s="3" t="s">
        <v>6231</v>
      </c>
      <c r="D422">
        <v>50000</v>
      </c>
      <c r="E422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8281</v>
      </c>
      <c r="O422" s="6">
        <f>KickstarterTable[[#This Row],[pledged]]/KickstarterTable[[#This Row],[goal]]</f>
        <v>5.6800000000000002E-3</v>
      </c>
      <c r="P422" s="8">
        <f>KickstarterTable[[#This Row],[pledged]]/KickstarterTable[[#This Row],[backers_count]]</f>
        <v>28.4</v>
      </c>
      <c r="Q422" t="str">
        <f t="shared" si="36"/>
        <v>games</v>
      </c>
      <c r="R422" t="str">
        <f t="shared" si="37"/>
        <v>video games</v>
      </c>
      <c r="S422" s="13">
        <f t="shared" si="38"/>
        <v>42716.409120370365</v>
      </c>
      <c r="T422" s="13">
        <f t="shared" si="39"/>
        <v>42744.325787037036</v>
      </c>
      <c r="U422">
        <f t="shared" si="40"/>
        <v>2017</v>
      </c>
      <c r="V422" s="15" t="str">
        <f t="shared" si="41"/>
        <v>Dec</v>
      </c>
    </row>
    <row r="423" spans="1:22" ht="48">
      <c r="A423">
        <v>2137</v>
      </c>
      <c r="B423" s="3" t="s">
        <v>2138</v>
      </c>
      <c r="C423" s="3" t="s">
        <v>6247</v>
      </c>
      <c r="D423">
        <v>50000</v>
      </c>
      <c r="E423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8281</v>
      </c>
      <c r="O423" s="6">
        <f>KickstarterTable[[#This Row],[pledged]]/KickstarterTable[[#This Row],[goal]]</f>
        <v>0.28405999999999998</v>
      </c>
      <c r="P423" s="8">
        <f>KickstarterTable[[#This Row],[pledged]]/KickstarterTable[[#This Row],[backers_count]]</f>
        <v>26.59737827715356</v>
      </c>
      <c r="Q423" t="str">
        <f t="shared" si="36"/>
        <v>games</v>
      </c>
      <c r="R423" t="str">
        <f t="shared" si="37"/>
        <v>video games</v>
      </c>
      <c r="S423" s="13">
        <f t="shared" si="38"/>
        <v>41948.437835648147</v>
      </c>
      <c r="T423" s="13">
        <f t="shared" si="39"/>
        <v>41976.354502314818</v>
      </c>
      <c r="U423">
        <f t="shared" si="40"/>
        <v>2014</v>
      </c>
      <c r="V423" s="15" t="str">
        <f t="shared" si="41"/>
        <v>Nov</v>
      </c>
    </row>
    <row r="424" spans="1:22" ht="16">
      <c r="A424">
        <v>2150</v>
      </c>
      <c r="B424" s="3" t="s">
        <v>2151</v>
      </c>
      <c r="C424" s="3" t="s">
        <v>6260</v>
      </c>
      <c r="D424">
        <v>50000</v>
      </c>
      <c r="E424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8281</v>
      </c>
      <c r="O424" s="6">
        <f>KickstarterTable[[#This Row],[pledged]]/KickstarterTable[[#This Row],[goal]]</f>
        <v>8.0999999999999996E-3</v>
      </c>
      <c r="P424" s="8">
        <f>KickstarterTable[[#This Row],[pledged]]/KickstarterTable[[#This Row],[backers_count]]</f>
        <v>101.25</v>
      </c>
      <c r="Q424" t="str">
        <f t="shared" si="36"/>
        <v>games</v>
      </c>
      <c r="R424" t="str">
        <f t="shared" si="37"/>
        <v>video games</v>
      </c>
      <c r="S424" s="13">
        <f t="shared" si="38"/>
        <v>42533.951377314814</v>
      </c>
      <c r="T424" s="13">
        <f t="shared" si="39"/>
        <v>42561.868043981485</v>
      </c>
      <c r="U424">
        <f t="shared" si="40"/>
        <v>2016</v>
      </c>
      <c r="V424" s="15" t="str">
        <f t="shared" si="41"/>
        <v>Jun</v>
      </c>
    </row>
    <row r="425" spans="1:22" ht="48">
      <c r="A425">
        <v>2308</v>
      </c>
      <c r="B425" s="3" t="s">
        <v>2309</v>
      </c>
      <c r="C425" s="3" t="s">
        <v>6418</v>
      </c>
      <c r="D425">
        <v>50000</v>
      </c>
      <c r="E425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8278</v>
      </c>
      <c r="O425" s="6">
        <f>KickstarterTable[[#This Row],[pledged]]/KickstarterTable[[#This Row],[goal]]</f>
        <v>1.0130622</v>
      </c>
      <c r="P425" s="8">
        <f>KickstarterTable[[#This Row],[pledged]]/KickstarterTable[[#This Row],[backers_count]]</f>
        <v>82.496921824104234</v>
      </c>
      <c r="Q425" t="str">
        <f t="shared" si="36"/>
        <v>music</v>
      </c>
      <c r="R425" t="str">
        <f t="shared" si="37"/>
        <v>indie rock</v>
      </c>
      <c r="S425" s="13">
        <f t="shared" si="38"/>
        <v>41851.629583333335</v>
      </c>
      <c r="T425" s="13">
        <f t="shared" si="39"/>
        <v>41877.625</v>
      </c>
      <c r="U425">
        <f t="shared" si="40"/>
        <v>2014</v>
      </c>
      <c r="V425" s="15" t="str">
        <f t="shared" si="41"/>
        <v>Jul</v>
      </c>
    </row>
    <row r="426" spans="1:22" ht="32">
      <c r="A426">
        <v>2350</v>
      </c>
      <c r="B426" s="3" t="s">
        <v>2351</v>
      </c>
      <c r="C426" s="3" t="s">
        <v>6460</v>
      </c>
      <c r="D426">
        <v>50000</v>
      </c>
      <c r="E426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8271</v>
      </c>
      <c r="O426" s="6">
        <f>KickstarterTable[[#This Row],[pledged]]/KickstarterTable[[#This Row],[goal]]</f>
        <v>0</v>
      </c>
      <c r="P426" s="8" t="e">
        <f>KickstarterTable[[#This Row],[pledged]]/KickstarterTable[[#This Row],[backers_count]]</f>
        <v>#DIV/0!</v>
      </c>
      <c r="Q426" t="str">
        <f t="shared" si="36"/>
        <v>technology</v>
      </c>
      <c r="R426" t="str">
        <f t="shared" si="37"/>
        <v>web</v>
      </c>
      <c r="S426" s="13">
        <f t="shared" si="38"/>
        <v>42708.508912037032</v>
      </c>
      <c r="T426" s="13">
        <f t="shared" si="39"/>
        <v>42736.425578703704</v>
      </c>
      <c r="U426">
        <f t="shared" si="40"/>
        <v>2017</v>
      </c>
      <c r="V426" s="15" t="str">
        <f t="shared" si="41"/>
        <v>Dec</v>
      </c>
    </row>
    <row r="427" spans="1:22" ht="48">
      <c r="A427">
        <v>2367</v>
      </c>
      <c r="B427" s="3" t="s">
        <v>2368</v>
      </c>
      <c r="C427" s="3" t="s">
        <v>6477</v>
      </c>
      <c r="D427">
        <v>50000</v>
      </c>
      <c r="E42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8271</v>
      </c>
      <c r="O427" s="6">
        <f>KickstarterTable[[#This Row],[pledged]]/KickstarterTable[[#This Row],[goal]]</f>
        <v>1.34E-2</v>
      </c>
      <c r="P427" s="8">
        <f>KickstarterTable[[#This Row],[pledged]]/KickstarterTable[[#This Row],[backers_count]]</f>
        <v>47.857142857142854</v>
      </c>
      <c r="Q427" t="str">
        <f t="shared" si="36"/>
        <v>technology</v>
      </c>
      <c r="R427" t="str">
        <f t="shared" si="37"/>
        <v>web</v>
      </c>
      <c r="S427" s="13">
        <f t="shared" si="38"/>
        <v>42425.636759259258</v>
      </c>
      <c r="T427" s="13">
        <f t="shared" si="39"/>
        <v>42483.511759259265</v>
      </c>
      <c r="U427">
        <f t="shared" si="40"/>
        <v>2016</v>
      </c>
      <c r="V427" s="15" t="str">
        <f t="shared" si="41"/>
        <v>Feb</v>
      </c>
    </row>
    <row r="428" spans="1:22" ht="48">
      <c r="A428">
        <v>2400</v>
      </c>
      <c r="B428" s="3" t="s">
        <v>2401</v>
      </c>
      <c r="C428" s="3" t="s">
        <v>6510</v>
      </c>
      <c r="D428">
        <v>50000</v>
      </c>
      <c r="E42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8271</v>
      </c>
      <c r="O428" s="6">
        <f>KickstarterTable[[#This Row],[pledged]]/KickstarterTable[[#This Row],[goal]]</f>
        <v>0</v>
      </c>
      <c r="P428" s="8" t="e">
        <f>KickstarterTable[[#This Row],[pledged]]/KickstarterTable[[#This Row],[backers_count]]</f>
        <v>#DIV/0!</v>
      </c>
      <c r="Q428" t="str">
        <f t="shared" si="36"/>
        <v>technology</v>
      </c>
      <c r="R428" t="str">
        <f t="shared" si="37"/>
        <v>web</v>
      </c>
      <c r="S428" s="13">
        <f t="shared" si="38"/>
        <v>42443.934768518513</v>
      </c>
      <c r="T428" s="13">
        <f t="shared" si="39"/>
        <v>42471.851435185185</v>
      </c>
      <c r="U428">
        <f t="shared" si="40"/>
        <v>2016</v>
      </c>
      <c r="V428" s="15" t="str">
        <f t="shared" si="41"/>
        <v>Mar</v>
      </c>
    </row>
    <row r="429" spans="1:22" ht="32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8283</v>
      </c>
      <c r="O429" s="6">
        <f>KickstarterTable[[#This Row],[pledged]]/KickstarterTable[[#This Row],[goal]]</f>
        <v>2.0000000000000002E-5</v>
      </c>
      <c r="P429" s="8">
        <f>KickstarterTable[[#This Row],[pledged]]/KickstarterTable[[#This Row],[backers_count]]</f>
        <v>1</v>
      </c>
      <c r="Q429" t="str">
        <f t="shared" si="36"/>
        <v>food</v>
      </c>
      <c r="R429" t="str">
        <f t="shared" si="37"/>
        <v>food trucks</v>
      </c>
      <c r="S429" s="13">
        <f t="shared" si="38"/>
        <v>42411.985335648147</v>
      </c>
      <c r="T429" s="13">
        <f t="shared" si="39"/>
        <v>42449.860335648154</v>
      </c>
      <c r="U429">
        <f t="shared" si="40"/>
        <v>2016</v>
      </c>
      <c r="V429" s="15" t="str">
        <f t="shared" si="41"/>
        <v>Feb</v>
      </c>
    </row>
    <row r="430" spans="1:22" ht="48">
      <c r="A430">
        <v>2510</v>
      </c>
      <c r="B430" s="3" t="s">
        <v>2510</v>
      </c>
      <c r="C430" s="3" t="s">
        <v>6620</v>
      </c>
      <c r="D430">
        <v>50000</v>
      </c>
      <c r="E430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8298</v>
      </c>
      <c r="O430" s="6">
        <f>KickstarterTable[[#This Row],[pledged]]/KickstarterTable[[#This Row],[goal]]</f>
        <v>1.5E-3</v>
      </c>
      <c r="P430" s="8">
        <f>KickstarterTable[[#This Row],[pledged]]/KickstarterTable[[#This Row],[backers_count]]</f>
        <v>37.5</v>
      </c>
      <c r="Q430" t="str">
        <f t="shared" si="36"/>
        <v>food</v>
      </c>
      <c r="R430" t="str">
        <f t="shared" si="37"/>
        <v>restaurants</v>
      </c>
      <c r="S430" s="13">
        <f t="shared" si="38"/>
        <v>42078.664027777777</v>
      </c>
      <c r="T430" s="13">
        <f t="shared" si="39"/>
        <v>42136.580694444441</v>
      </c>
      <c r="U430">
        <f t="shared" si="40"/>
        <v>2015</v>
      </c>
      <c r="V430" s="15" t="str">
        <f t="shared" si="41"/>
        <v>Mar</v>
      </c>
    </row>
    <row r="431" spans="1:22" ht="48">
      <c r="A431">
        <v>2587</v>
      </c>
      <c r="B431" s="3" t="s">
        <v>2587</v>
      </c>
      <c r="C431" s="3" t="s">
        <v>6697</v>
      </c>
      <c r="D431">
        <v>50000</v>
      </c>
      <c r="E431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8283</v>
      </c>
      <c r="O431" s="6">
        <f>KickstarterTable[[#This Row],[pledged]]/KickstarterTable[[#This Row],[goal]]</f>
        <v>2.4340000000000001E-2</v>
      </c>
      <c r="P431" s="8">
        <f>KickstarterTable[[#This Row],[pledged]]/KickstarterTable[[#This Row],[backers_count]]</f>
        <v>202.83333333333334</v>
      </c>
      <c r="Q431" t="str">
        <f t="shared" si="36"/>
        <v>food</v>
      </c>
      <c r="R431" t="str">
        <f t="shared" si="37"/>
        <v>food trucks</v>
      </c>
      <c r="S431" s="13">
        <f t="shared" si="38"/>
        <v>42338.342048611106</v>
      </c>
      <c r="T431" s="13">
        <f t="shared" si="39"/>
        <v>42366.258715277778</v>
      </c>
      <c r="U431">
        <f t="shared" si="40"/>
        <v>2015</v>
      </c>
      <c r="V431" s="15" t="str">
        <f t="shared" si="41"/>
        <v>Nov</v>
      </c>
    </row>
    <row r="432" spans="1:22" ht="48">
      <c r="A432">
        <v>2589</v>
      </c>
      <c r="B432" s="3" t="s">
        <v>2589</v>
      </c>
      <c r="C432" s="3" t="s">
        <v>6699</v>
      </c>
      <c r="D432">
        <v>50000</v>
      </c>
      <c r="E432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8283</v>
      </c>
      <c r="O432" s="6">
        <f>KickstarterTable[[#This Row],[pledged]]/KickstarterTable[[#This Row],[goal]]</f>
        <v>1E-4</v>
      </c>
      <c r="P432" s="8">
        <f>KickstarterTable[[#This Row],[pledged]]/KickstarterTable[[#This Row],[backers_count]]</f>
        <v>5</v>
      </c>
      <c r="Q432" t="str">
        <f t="shared" si="36"/>
        <v>food</v>
      </c>
      <c r="R432" t="str">
        <f t="shared" si="37"/>
        <v>food trucks</v>
      </c>
      <c r="S432" s="13">
        <f t="shared" si="38"/>
        <v>42422.202858796292</v>
      </c>
      <c r="T432" s="13">
        <f t="shared" si="39"/>
        <v>42450.0778587963</v>
      </c>
      <c r="U432">
        <f t="shared" si="40"/>
        <v>2016</v>
      </c>
      <c r="V432" s="15" t="str">
        <f t="shared" si="41"/>
        <v>Feb</v>
      </c>
    </row>
    <row r="433" spans="1:22" ht="32">
      <c r="A433">
        <v>2600</v>
      </c>
      <c r="B433" s="3" t="s">
        <v>2600</v>
      </c>
      <c r="C433" s="3" t="s">
        <v>6710</v>
      </c>
      <c r="D433">
        <v>50000</v>
      </c>
      <c r="E433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8283</v>
      </c>
      <c r="O433" s="6">
        <f>KickstarterTable[[#This Row],[pledged]]/KickstarterTable[[#This Row],[goal]]</f>
        <v>6.9320000000000007E-2</v>
      </c>
      <c r="P433" s="8">
        <f>KickstarterTable[[#This Row],[pledged]]/KickstarterTable[[#This Row],[backers_count]]</f>
        <v>115.53333333333333</v>
      </c>
      <c r="Q433" t="str">
        <f t="shared" si="36"/>
        <v>food</v>
      </c>
      <c r="R433" t="str">
        <f t="shared" si="37"/>
        <v>food trucks</v>
      </c>
      <c r="S433" s="13">
        <f t="shared" si="38"/>
        <v>42394.567129629628</v>
      </c>
      <c r="T433" s="13">
        <f t="shared" si="39"/>
        <v>42452.442129629628</v>
      </c>
      <c r="U433">
        <f t="shared" si="40"/>
        <v>2016</v>
      </c>
      <c r="V433" s="15" t="str">
        <f t="shared" si="41"/>
        <v>Jan</v>
      </c>
    </row>
    <row r="434" spans="1:22" ht="48">
      <c r="A434">
        <v>2685</v>
      </c>
      <c r="B434" s="3" t="s">
        <v>2685</v>
      </c>
      <c r="C434" s="3" t="s">
        <v>6795</v>
      </c>
      <c r="D434">
        <v>50000</v>
      </c>
      <c r="E434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8283</v>
      </c>
      <c r="O434" s="6">
        <f>KickstarterTable[[#This Row],[pledged]]/KickstarterTable[[#This Row],[goal]]</f>
        <v>2.0000000000000001E-4</v>
      </c>
      <c r="P434" s="8">
        <f>KickstarterTable[[#This Row],[pledged]]/KickstarterTable[[#This Row],[backers_count]]</f>
        <v>10</v>
      </c>
      <c r="Q434" t="str">
        <f t="shared" si="36"/>
        <v>food</v>
      </c>
      <c r="R434" t="str">
        <f t="shared" si="37"/>
        <v>food trucks</v>
      </c>
      <c r="S434" s="13">
        <f t="shared" si="38"/>
        <v>42061.362615740734</v>
      </c>
      <c r="T434" s="13">
        <f t="shared" si="39"/>
        <v>42119.237615740749</v>
      </c>
      <c r="U434">
        <f t="shared" si="40"/>
        <v>2015</v>
      </c>
      <c r="V434" s="15" t="str">
        <f t="shared" si="41"/>
        <v>Feb</v>
      </c>
    </row>
    <row r="435" spans="1:22" ht="32">
      <c r="A435">
        <v>2688</v>
      </c>
      <c r="B435" s="3" t="s">
        <v>2688</v>
      </c>
      <c r="C435" s="3" t="s">
        <v>6798</v>
      </c>
      <c r="D435">
        <v>50000</v>
      </c>
      <c r="E435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8283</v>
      </c>
      <c r="O435" s="6">
        <f>KickstarterTable[[#This Row],[pledged]]/KickstarterTable[[#This Row],[goal]]</f>
        <v>1.48E-3</v>
      </c>
      <c r="P435" s="8">
        <f>KickstarterTable[[#This Row],[pledged]]/KickstarterTable[[#This Row],[backers_count]]</f>
        <v>5.2857142857142856</v>
      </c>
      <c r="Q435" t="str">
        <f t="shared" si="36"/>
        <v>food</v>
      </c>
      <c r="R435" t="str">
        <f t="shared" si="37"/>
        <v>food trucks</v>
      </c>
      <c r="S435" s="13">
        <f t="shared" si="38"/>
        <v>42027.785532407404</v>
      </c>
      <c r="T435" s="13">
        <f t="shared" si="39"/>
        <v>42056.708333333336</v>
      </c>
      <c r="U435">
        <f t="shared" si="40"/>
        <v>2015</v>
      </c>
      <c r="V435" s="15" t="str">
        <f t="shared" si="41"/>
        <v>Jan</v>
      </c>
    </row>
    <row r="436" spans="1:22" ht="48">
      <c r="A436">
        <v>2709</v>
      </c>
      <c r="B436" s="3" t="s">
        <v>2709</v>
      </c>
      <c r="C436" s="3" t="s">
        <v>6819</v>
      </c>
      <c r="D436">
        <v>50000</v>
      </c>
      <c r="E436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8302</v>
      </c>
      <c r="O436" s="6">
        <f>KickstarterTable[[#This Row],[pledged]]/KickstarterTable[[#This Row],[goal]]</f>
        <v>1.01606</v>
      </c>
      <c r="P436" s="8">
        <f>KickstarterTable[[#This Row],[pledged]]/KickstarterTable[[#This Row],[backers_count]]</f>
        <v>164.94480519480518</v>
      </c>
      <c r="Q436" t="str">
        <f t="shared" si="36"/>
        <v>theater</v>
      </c>
      <c r="R436" t="str">
        <f t="shared" si="37"/>
        <v>spaces</v>
      </c>
      <c r="S436" s="13">
        <f t="shared" si="38"/>
        <v>42611.816446759258</v>
      </c>
      <c r="T436" s="13">
        <f t="shared" si="39"/>
        <v>42644.749305555561</v>
      </c>
      <c r="U436">
        <f t="shared" si="40"/>
        <v>2016</v>
      </c>
      <c r="V436" s="15" t="str">
        <f t="shared" si="41"/>
        <v>Aug</v>
      </c>
    </row>
    <row r="437" spans="1:22" ht="48">
      <c r="A437">
        <v>2733</v>
      </c>
      <c r="B437" s="3" t="s">
        <v>2733</v>
      </c>
      <c r="C437" s="3" t="s">
        <v>6843</v>
      </c>
      <c r="D437">
        <v>50000</v>
      </c>
      <c r="E43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8294</v>
      </c>
      <c r="O437" s="6">
        <f>KickstarterTable[[#This Row],[pledged]]/KickstarterTable[[#This Row],[goal]]</f>
        <v>1.07538</v>
      </c>
      <c r="P437" s="8">
        <f>KickstarterTable[[#This Row],[pledged]]/KickstarterTable[[#This Row],[backers_count]]</f>
        <v>451.84033613445376</v>
      </c>
      <c r="Q437" t="str">
        <f t="shared" si="36"/>
        <v>technology</v>
      </c>
      <c r="R437" t="str">
        <f t="shared" si="37"/>
        <v>hardware</v>
      </c>
      <c r="S437" s="13">
        <f t="shared" si="38"/>
        <v>42043.939513888887</v>
      </c>
      <c r="T437" s="13">
        <f t="shared" si="39"/>
        <v>42101.814513888887</v>
      </c>
      <c r="U437">
        <f t="shared" si="40"/>
        <v>2015</v>
      </c>
      <c r="V437" s="15" t="str">
        <f t="shared" si="41"/>
        <v>Feb</v>
      </c>
    </row>
    <row r="438" spans="1:22" ht="48">
      <c r="A438">
        <v>2863</v>
      </c>
      <c r="B438" s="3" t="s">
        <v>2863</v>
      </c>
      <c r="C438" s="3" t="s">
        <v>6973</v>
      </c>
      <c r="D438">
        <v>50000</v>
      </c>
      <c r="E43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8270</v>
      </c>
      <c r="O438" s="6">
        <f>KickstarterTable[[#This Row],[pledged]]/KickstarterTable[[#This Row],[goal]]</f>
        <v>4.0000000000000002E-4</v>
      </c>
      <c r="P438" s="8">
        <f>KickstarterTable[[#This Row],[pledged]]/KickstarterTable[[#This Row],[backers_count]]</f>
        <v>20</v>
      </c>
      <c r="Q438" t="str">
        <f t="shared" si="36"/>
        <v>theater</v>
      </c>
      <c r="R438" t="str">
        <f t="shared" si="37"/>
        <v>plays</v>
      </c>
      <c r="S438" s="13">
        <f t="shared" si="38"/>
        <v>41831.34170138889</v>
      </c>
      <c r="T438" s="13">
        <f t="shared" si="39"/>
        <v>41889.258368055562</v>
      </c>
      <c r="U438">
        <f t="shared" si="40"/>
        <v>2014</v>
      </c>
      <c r="V438" s="15" t="str">
        <f t="shared" si="41"/>
        <v>Jul</v>
      </c>
    </row>
    <row r="439" spans="1:22" ht="32">
      <c r="A439">
        <v>2894</v>
      </c>
      <c r="B439" s="3" t="s">
        <v>2894</v>
      </c>
      <c r="C439" s="3" t="s">
        <v>7004</v>
      </c>
      <c r="D439">
        <v>50000</v>
      </c>
      <c r="E439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8270</v>
      </c>
      <c r="O439" s="6">
        <f>KickstarterTable[[#This Row],[pledged]]/KickstarterTable[[#This Row],[goal]]</f>
        <v>0</v>
      </c>
      <c r="P439" s="8" t="e">
        <f>KickstarterTable[[#This Row],[pledged]]/KickstarterTable[[#This Row],[backers_count]]</f>
        <v>#DIV/0!</v>
      </c>
      <c r="Q439" t="str">
        <f t="shared" si="36"/>
        <v>theater</v>
      </c>
      <c r="R439" t="str">
        <f t="shared" si="37"/>
        <v>plays</v>
      </c>
      <c r="S439" s="13">
        <f t="shared" si="38"/>
        <v>42037.652951388889</v>
      </c>
      <c r="T439" s="13">
        <f t="shared" si="39"/>
        <v>42095.527951388889</v>
      </c>
      <c r="U439">
        <f t="shared" si="40"/>
        <v>2015</v>
      </c>
      <c r="V439" s="15" t="str">
        <f t="shared" si="41"/>
        <v>Feb</v>
      </c>
    </row>
    <row r="440" spans="1:22" ht="48">
      <c r="A440">
        <v>2945</v>
      </c>
      <c r="B440" s="3" t="s">
        <v>2945</v>
      </c>
      <c r="C440" s="3" t="s">
        <v>7055</v>
      </c>
      <c r="D440">
        <v>50000</v>
      </c>
      <c r="E440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8302</v>
      </c>
      <c r="O440" s="6">
        <f>KickstarterTable[[#This Row],[pledged]]/KickstarterTable[[#This Row],[goal]]</f>
        <v>0</v>
      </c>
      <c r="P440" s="8" t="e">
        <f>KickstarterTable[[#This Row],[pledged]]/KickstarterTable[[#This Row],[backers_count]]</f>
        <v>#DIV/0!</v>
      </c>
      <c r="Q440" t="str">
        <f t="shared" si="36"/>
        <v>theater</v>
      </c>
      <c r="R440" t="str">
        <f t="shared" si="37"/>
        <v>spaces</v>
      </c>
      <c r="S440" s="13">
        <f t="shared" si="38"/>
        <v>42117.806250000001</v>
      </c>
      <c r="T440" s="13">
        <f t="shared" si="39"/>
        <v>42145.722916666673</v>
      </c>
      <c r="U440">
        <f t="shared" si="40"/>
        <v>2015</v>
      </c>
      <c r="V440" s="15" t="str">
        <f t="shared" si="41"/>
        <v>Apr</v>
      </c>
    </row>
    <row r="441" spans="1:22" ht="64">
      <c r="A441">
        <v>2951</v>
      </c>
      <c r="B441" s="3" t="s">
        <v>2951</v>
      </c>
      <c r="C441" s="3" t="s">
        <v>7061</v>
      </c>
      <c r="D441">
        <v>50000</v>
      </c>
      <c r="E441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8302</v>
      </c>
      <c r="O441" s="6">
        <f>KickstarterTable[[#This Row],[pledged]]/KickstarterTable[[#This Row],[goal]]</f>
        <v>2.1919999999999999E-2</v>
      </c>
      <c r="P441" s="8">
        <f>KickstarterTable[[#This Row],[pledged]]/KickstarterTable[[#This Row],[backers_count]]</f>
        <v>18.896551724137932</v>
      </c>
      <c r="Q441" t="str">
        <f t="shared" si="36"/>
        <v>theater</v>
      </c>
      <c r="R441" t="str">
        <f t="shared" si="37"/>
        <v>spaces</v>
      </c>
      <c r="S441" s="13">
        <f t="shared" si="38"/>
        <v>41872.469594907401</v>
      </c>
      <c r="T441" s="13">
        <f t="shared" si="39"/>
        <v>41915.386261574073</v>
      </c>
      <c r="U441">
        <f t="shared" si="40"/>
        <v>2014</v>
      </c>
      <c r="V441" s="15" t="str">
        <f t="shared" si="41"/>
        <v>Aug</v>
      </c>
    </row>
    <row r="442" spans="1:22" ht="48">
      <c r="A442">
        <v>2998</v>
      </c>
      <c r="B442" s="3" t="s">
        <v>2998</v>
      </c>
      <c r="C442" s="3" t="s">
        <v>7108</v>
      </c>
      <c r="D442">
        <v>50000</v>
      </c>
      <c r="E442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8302</v>
      </c>
      <c r="O442" s="6">
        <f>KickstarterTable[[#This Row],[pledged]]/KickstarterTable[[#This Row],[goal]]</f>
        <v>1.0302899999999999</v>
      </c>
      <c r="P442" s="8">
        <f>KickstarterTable[[#This Row],[pledged]]/KickstarterTable[[#This Row],[backers_count]]</f>
        <v>118.97113163972287</v>
      </c>
      <c r="Q442" t="str">
        <f t="shared" si="36"/>
        <v>theater</v>
      </c>
      <c r="R442" t="str">
        <f t="shared" si="37"/>
        <v>spaces</v>
      </c>
      <c r="S442" s="13">
        <f t="shared" si="38"/>
        <v>41777.860289351847</v>
      </c>
      <c r="T442" s="13">
        <f t="shared" si="39"/>
        <v>41803.767361111117</v>
      </c>
      <c r="U442">
        <f t="shared" si="40"/>
        <v>2014</v>
      </c>
      <c r="V442" s="15" t="str">
        <f t="shared" si="41"/>
        <v>May</v>
      </c>
    </row>
    <row r="443" spans="1:22" ht="32">
      <c r="A443">
        <v>3052</v>
      </c>
      <c r="B443" s="3" t="s">
        <v>3052</v>
      </c>
      <c r="C443" s="3" t="s">
        <v>7162</v>
      </c>
      <c r="D443">
        <v>50000</v>
      </c>
      <c r="E443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8302</v>
      </c>
      <c r="O443" s="6">
        <f>KickstarterTable[[#This Row],[pledged]]/KickstarterTable[[#This Row],[goal]]</f>
        <v>1.5E-3</v>
      </c>
      <c r="P443" s="8">
        <f>KickstarterTable[[#This Row],[pledged]]/KickstarterTable[[#This Row],[backers_count]]</f>
        <v>37.5</v>
      </c>
      <c r="Q443" t="str">
        <f t="shared" si="36"/>
        <v>theater</v>
      </c>
      <c r="R443" t="str">
        <f t="shared" si="37"/>
        <v>spaces</v>
      </c>
      <c r="S443" s="13">
        <f t="shared" si="38"/>
        <v>42122.336736111109</v>
      </c>
      <c r="T443" s="13">
        <f t="shared" si="39"/>
        <v>42150.249305555561</v>
      </c>
      <c r="U443">
        <f t="shared" si="40"/>
        <v>2015</v>
      </c>
      <c r="V443" s="15" t="str">
        <f t="shared" si="41"/>
        <v>Apr</v>
      </c>
    </row>
    <row r="444" spans="1:22" ht="48">
      <c r="A444">
        <v>3057</v>
      </c>
      <c r="B444" s="3" t="s">
        <v>3057</v>
      </c>
      <c r="C444" s="3" t="s">
        <v>7167</v>
      </c>
      <c r="D444">
        <v>50000</v>
      </c>
      <c r="E444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8302</v>
      </c>
      <c r="O444" s="6">
        <f>KickstarterTable[[#This Row],[pledged]]/KickstarterTable[[#This Row],[goal]]</f>
        <v>0</v>
      </c>
      <c r="P444" s="8" t="e">
        <f>KickstarterTable[[#This Row],[pledged]]/KickstarterTable[[#This Row],[backers_count]]</f>
        <v>#DIV/0!</v>
      </c>
      <c r="Q444" t="str">
        <f t="shared" si="36"/>
        <v>theater</v>
      </c>
      <c r="R444" t="str">
        <f t="shared" si="37"/>
        <v>spaces</v>
      </c>
      <c r="S444" s="13">
        <f t="shared" si="38"/>
        <v>42433.317256944443</v>
      </c>
      <c r="T444" s="13">
        <f t="shared" si="39"/>
        <v>42461.19225694445</v>
      </c>
      <c r="U444">
        <f t="shared" si="40"/>
        <v>2016</v>
      </c>
      <c r="V444" s="15" t="str">
        <f t="shared" si="41"/>
        <v>Mar</v>
      </c>
    </row>
    <row r="445" spans="1:22" ht="16">
      <c r="A445">
        <v>3108</v>
      </c>
      <c r="B445" s="3" t="s">
        <v>3108</v>
      </c>
      <c r="C445" s="3" t="s">
        <v>7218</v>
      </c>
      <c r="D445">
        <v>50000</v>
      </c>
      <c r="E445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8302</v>
      </c>
      <c r="O445" s="6">
        <f>KickstarterTable[[#This Row],[pledged]]/KickstarterTable[[#This Row],[goal]]</f>
        <v>5.1999999999999995E-4</v>
      </c>
      <c r="P445" s="8">
        <f>KickstarterTable[[#This Row],[pledged]]/KickstarterTable[[#This Row],[backers_count]]</f>
        <v>13</v>
      </c>
      <c r="Q445" t="str">
        <f t="shared" si="36"/>
        <v>theater</v>
      </c>
      <c r="R445" t="str">
        <f t="shared" si="37"/>
        <v>spaces</v>
      </c>
      <c r="S445" s="13">
        <f t="shared" si="38"/>
        <v>42062.34715277778</v>
      </c>
      <c r="T445" s="13">
        <f t="shared" si="39"/>
        <v>42120.22215277778</v>
      </c>
      <c r="U445">
        <f t="shared" si="40"/>
        <v>2015</v>
      </c>
      <c r="V445" s="15" t="str">
        <f t="shared" si="41"/>
        <v>Feb</v>
      </c>
    </row>
    <row r="446" spans="1:22" ht="48">
      <c r="A446">
        <v>3139</v>
      </c>
      <c r="B446" s="3" t="s">
        <v>3139</v>
      </c>
      <c r="C446" s="3" t="s">
        <v>7249</v>
      </c>
      <c r="D446">
        <v>50000</v>
      </c>
      <c r="E446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8270</v>
      </c>
      <c r="O446" s="6">
        <f>KickstarterTable[[#This Row],[pledged]]/KickstarterTable[[#This Row],[goal]]</f>
        <v>5.3999999999999999E-2</v>
      </c>
      <c r="P446" s="8">
        <f>KickstarterTable[[#This Row],[pledged]]/KickstarterTable[[#This Row],[backers_count]]</f>
        <v>450</v>
      </c>
      <c r="Q446" t="str">
        <f t="shared" si="36"/>
        <v>theater</v>
      </c>
      <c r="R446" t="str">
        <f t="shared" si="37"/>
        <v>plays</v>
      </c>
      <c r="S446" s="13">
        <f t="shared" si="38"/>
        <v>42784.937037037038</v>
      </c>
      <c r="T446" s="13">
        <f t="shared" si="39"/>
        <v>42816.772916666669</v>
      </c>
      <c r="U446">
        <f t="shared" si="40"/>
        <v>2017</v>
      </c>
      <c r="V446" s="15" t="str">
        <f t="shared" si="41"/>
        <v>Feb</v>
      </c>
    </row>
    <row r="447" spans="1:22" ht="32">
      <c r="A447">
        <v>3146</v>
      </c>
      <c r="B447" s="3" t="s">
        <v>3146</v>
      </c>
      <c r="C447" s="3" t="s">
        <v>7256</v>
      </c>
      <c r="D447">
        <v>50000</v>
      </c>
      <c r="E44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8270</v>
      </c>
      <c r="O447" s="6">
        <f>KickstarterTable[[#This Row],[pledged]]/KickstarterTable[[#This Row],[goal]]</f>
        <v>0.105</v>
      </c>
      <c r="P447" s="8">
        <f>KickstarterTable[[#This Row],[pledged]]/KickstarterTable[[#This Row],[backers_count]]</f>
        <v>437.5</v>
      </c>
      <c r="Q447" t="str">
        <f t="shared" si="36"/>
        <v>theater</v>
      </c>
      <c r="R447" t="str">
        <f t="shared" si="37"/>
        <v>plays</v>
      </c>
      <c r="S447" s="13">
        <f t="shared" si="38"/>
        <v>42796.349143518521</v>
      </c>
      <c r="T447" s="13">
        <f t="shared" si="39"/>
        <v>42839.224143518521</v>
      </c>
      <c r="U447">
        <f t="shared" si="40"/>
        <v>2017</v>
      </c>
      <c r="V447" s="15" t="str">
        <f t="shared" si="41"/>
        <v>Mar</v>
      </c>
    </row>
    <row r="448" spans="1:22" ht="48">
      <c r="A448">
        <v>3200</v>
      </c>
      <c r="B448" s="3" t="s">
        <v>3200</v>
      </c>
      <c r="C448" s="3" t="s">
        <v>7310</v>
      </c>
      <c r="D448">
        <v>50000</v>
      </c>
      <c r="E44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8304</v>
      </c>
      <c r="O448" s="6">
        <f>KickstarterTable[[#This Row],[pledged]]/KickstarterTable[[#This Row],[goal]]</f>
        <v>2.0000000000000002E-5</v>
      </c>
      <c r="P448" s="8">
        <f>KickstarterTable[[#This Row],[pledged]]/KickstarterTable[[#This Row],[backers_count]]</f>
        <v>1</v>
      </c>
      <c r="Q448" t="str">
        <f t="shared" si="36"/>
        <v>theater</v>
      </c>
      <c r="R448" t="str">
        <f t="shared" si="37"/>
        <v>musical</v>
      </c>
      <c r="S448" s="13">
        <f t="shared" si="38"/>
        <v>42459.987280092588</v>
      </c>
      <c r="T448" s="13">
        <f t="shared" si="39"/>
        <v>42487.81527777778</v>
      </c>
      <c r="U448">
        <f t="shared" si="40"/>
        <v>2016</v>
      </c>
      <c r="V448" s="15" t="str">
        <f t="shared" si="41"/>
        <v>Mar</v>
      </c>
    </row>
    <row r="449" spans="1:22" ht="48">
      <c r="A449">
        <v>3893</v>
      </c>
      <c r="B449" s="3" t="s">
        <v>3890</v>
      </c>
      <c r="C449" s="3" t="s">
        <v>8001</v>
      </c>
      <c r="D449">
        <v>50000</v>
      </c>
      <c r="E449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8270</v>
      </c>
      <c r="O449" s="6">
        <f>KickstarterTable[[#This Row],[pledged]]/KickstarterTable[[#This Row],[goal]]</f>
        <v>0.2155</v>
      </c>
      <c r="P449" s="8">
        <f>KickstarterTable[[#This Row],[pledged]]/KickstarterTable[[#This Row],[backers_count]]</f>
        <v>128.27380952380952</v>
      </c>
      <c r="Q449" t="str">
        <f t="shared" si="36"/>
        <v>theater</v>
      </c>
      <c r="R449" t="str">
        <f t="shared" si="37"/>
        <v>plays</v>
      </c>
      <c r="S449" s="13">
        <f t="shared" si="38"/>
        <v>41779.324537037035</v>
      </c>
      <c r="T449" s="13">
        <f t="shared" si="39"/>
        <v>41818.833333333336</v>
      </c>
      <c r="U449">
        <f t="shared" si="40"/>
        <v>2014</v>
      </c>
      <c r="V449" s="15" t="str">
        <f t="shared" si="41"/>
        <v>May</v>
      </c>
    </row>
    <row r="450" spans="1:22" ht="48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8270</v>
      </c>
      <c r="O450" s="6">
        <f>KickstarterTable[[#This Row],[pledged]]/KickstarterTable[[#This Row],[goal]]</f>
        <v>6.0000000000000002E-5</v>
      </c>
      <c r="P450" s="8">
        <f>KickstarterTable[[#This Row],[pledged]]/KickstarterTable[[#This Row],[backers_count]]</f>
        <v>3</v>
      </c>
      <c r="Q450" t="str">
        <f t="shared" ref="Q450:Q513" si="42">LEFT(N450, SEARCH("/",N450,1) -1)</f>
        <v>theater</v>
      </c>
      <c r="R450" t="str">
        <f t="shared" ref="R450:R513" si="43">MID(N450,FIND("/",N450)+1,LEN(N450))</f>
        <v>plays</v>
      </c>
      <c r="S450" s="13">
        <f t="shared" ref="S450:S513" si="44">(J450/86400)+25569+(-8/24)</f>
        <v>42107.531388888885</v>
      </c>
      <c r="T450" s="13">
        <f t="shared" ref="T450:T513" si="45">(((I450/60)/60)/24)+DATE(1970,1,1)+(-58/24)</f>
        <v>42135.448055555556</v>
      </c>
      <c r="U450">
        <f t="shared" ref="U450:U513" si="46">YEAR(T450)</f>
        <v>2015</v>
      </c>
      <c r="V450" s="15" t="str">
        <f t="shared" ref="V450:V513" si="47">TEXT(S450,"mmm")</f>
        <v>Apr</v>
      </c>
    </row>
    <row r="451" spans="1:22" ht="32">
      <c r="A451">
        <v>952</v>
      </c>
      <c r="B451" s="3" t="s">
        <v>953</v>
      </c>
      <c r="C451" s="3" t="s">
        <v>5062</v>
      </c>
      <c r="D451">
        <v>49000</v>
      </c>
      <c r="E451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8272</v>
      </c>
      <c r="O451" s="6">
        <f>KickstarterTable[[#This Row],[pledged]]/KickstarterTable[[#This Row],[goal]]</f>
        <v>0.39942857142857141</v>
      </c>
      <c r="P451" s="8">
        <f>KickstarterTable[[#This Row],[pledged]]/KickstarterTable[[#This Row],[backers_count]]</f>
        <v>99.857142857142861</v>
      </c>
      <c r="Q451" t="str">
        <f t="shared" si="42"/>
        <v>technology</v>
      </c>
      <c r="R451" t="str">
        <f t="shared" si="43"/>
        <v>wearables</v>
      </c>
      <c r="S451" s="13">
        <f t="shared" si="44"/>
        <v>42662.280231481483</v>
      </c>
      <c r="T451" s="13">
        <f t="shared" si="45"/>
        <v>42690.238564814819</v>
      </c>
      <c r="U451">
        <f t="shared" si="46"/>
        <v>2016</v>
      </c>
      <c r="V451" s="15" t="str">
        <f t="shared" si="47"/>
        <v>Oct</v>
      </c>
    </row>
    <row r="452" spans="1:22" ht="16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8300</v>
      </c>
      <c r="O452" s="6">
        <f>KickstarterTable[[#This Row],[pledged]]/KickstarterTable[[#This Row],[goal]]</f>
        <v>2.720408163265306E-2</v>
      </c>
      <c r="P452" s="8">
        <f>KickstarterTable[[#This Row],[pledged]]/KickstarterTable[[#This Row],[backers_count]]</f>
        <v>133.30000000000001</v>
      </c>
      <c r="Q452" t="str">
        <f t="shared" si="42"/>
        <v>technology</v>
      </c>
      <c r="R452" t="str">
        <f t="shared" si="43"/>
        <v>space exploration</v>
      </c>
      <c r="S452" s="13">
        <f t="shared" si="44"/>
        <v>42081.736226851848</v>
      </c>
      <c r="T452" s="13">
        <f t="shared" si="45"/>
        <v>42109.652893518527</v>
      </c>
      <c r="U452">
        <f t="shared" si="46"/>
        <v>2015</v>
      </c>
      <c r="V452" s="15" t="str">
        <f t="shared" si="47"/>
        <v>Mar</v>
      </c>
    </row>
    <row r="453" spans="1:22" ht="48">
      <c r="A453">
        <v>3098</v>
      </c>
      <c r="B453" s="3" t="s">
        <v>3098</v>
      </c>
      <c r="C453" s="3" t="s">
        <v>7208</v>
      </c>
      <c r="D453">
        <v>48725</v>
      </c>
      <c r="E453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8302</v>
      </c>
      <c r="O453" s="6">
        <f>KickstarterTable[[#This Row],[pledged]]/KickstarterTable[[#This Row],[goal]]</f>
        <v>3.608004104669061E-2</v>
      </c>
      <c r="P453" s="8">
        <f>KickstarterTable[[#This Row],[pledged]]/KickstarterTable[[#This Row],[backers_count]]</f>
        <v>65.111111111111114</v>
      </c>
      <c r="Q453" t="str">
        <f t="shared" si="42"/>
        <v>theater</v>
      </c>
      <c r="R453" t="str">
        <f t="shared" si="43"/>
        <v>spaces</v>
      </c>
      <c r="S453" s="13">
        <f t="shared" si="44"/>
        <v>42359.45890046296</v>
      </c>
      <c r="T453" s="13">
        <f t="shared" si="45"/>
        <v>42405.595138888886</v>
      </c>
      <c r="U453">
        <f t="shared" si="46"/>
        <v>2016</v>
      </c>
      <c r="V453" s="15" t="str">
        <f t="shared" si="47"/>
        <v>Dec</v>
      </c>
    </row>
    <row r="454" spans="1:22" ht="48">
      <c r="A454">
        <v>712</v>
      </c>
      <c r="B454" s="3" t="s">
        <v>713</v>
      </c>
      <c r="C454" s="3" t="s">
        <v>4822</v>
      </c>
      <c r="D454">
        <v>48500</v>
      </c>
      <c r="E45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8272</v>
      </c>
      <c r="O454" s="6">
        <f>KickstarterTable[[#This Row],[pledged]]/KickstarterTable[[#This Row],[goal]]</f>
        <v>2.1649484536082476E-3</v>
      </c>
      <c r="P454" s="8">
        <f>KickstarterTable[[#This Row],[pledged]]/KickstarterTable[[#This Row],[backers_count]]</f>
        <v>26.25</v>
      </c>
      <c r="Q454" t="str">
        <f t="shared" si="42"/>
        <v>technology</v>
      </c>
      <c r="R454" t="str">
        <f t="shared" si="43"/>
        <v>wearables</v>
      </c>
      <c r="S454" s="13">
        <f t="shared" si="44"/>
        <v>42384.347592592589</v>
      </c>
      <c r="T454" s="13">
        <f t="shared" si="45"/>
        <v>42412.264259259267</v>
      </c>
      <c r="U454">
        <f t="shared" si="46"/>
        <v>2016</v>
      </c>
      <c r="V454" s="15" t="str">
        <f t="shared" si="47"/>
        <v>Jan</v>
      </c>
    </row>
    <row r="455" spans="1:22" ht="48">
      <c r="A455">
        <v>1327</v>
      </c>
      <c r="B455" s="3" t="s">
        <v>1328</v>
      </c>
      <c r="C455" s="3" t="s">
        <v>5437</v>
      </c>
      <c r="D455">
        <v>48000</v>
      </c>
      <c r="E455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8272</v>
      </c>
      <c r="O455" s="6">
        <f>KickstarterTable[[#This Row],[pledged]]/KickstarterTable[[#This Row],[goal]]</f>
        <v>3.5520833333333335E-2</v>
      </c>
      <c r="P455" s="8">
        <f>KickstarterTable[[#This Row],[pledged]]/KickstarterTable[[#This Row],[backers_count]]</f>
        <v>41.585365853658537</v>
      </c>
      <c r="Q455" t="str">
        <f t="shared" si="42"/>
        <v>technology</v>
      </c>
      <c r="R455" t="str">
        <f t="shared" si="43"/>
        <v>wearables</v>
      </c>
      <c r="S455" s="13">
        <f t="shared" si="44"/>
        <v>42123.345312500001</v>
      </c>
      <c r="T455" s="13">
        <f t="shared" si="45"/>
        <v>42151.261979166673</v>
      </c>
      <c r="U455">
        <f t="shared" si="46"/>
        <v>2015</v>
      </c>
      <c r="V455" s="15" t="str">
        <f t="shared" si="47"/>
        <v>Apr</v>
      </c>
    </row>
    <row r="456" spans="1:22" ht="32">
      <c r="A456">
        <v>1913</v>
      </c>
      <c r="B456" s="3" t="s">
        <v>1914</v>
      </c>
      <c r="C456" s="3" t="s">
        <v>6023</v>
      </c>
      <c r="D456">
        <v>48000</v>
      </c>
      <c r="E456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8293</v>
      </c>
      <c r="O456" s="6">
        <f>KickstarterTable[[#This Row],[pledged]]/KickstarterTable[[#This Row],[goal]]</f>
        <v>1.3270833333333334E-2</v>
      </c>
      <c r="P456" s="8">
        <f>KickstarterTable[[#This Row],[pledged]]/KickstarterTable[[#This Row],[backers_count]]</f>
        <v>24.5</v>
      </c>
      <c r="Q456" t="str">
        <f t="shared" si="42"/>
        <v>technology</v>
      </c>
      <c r="R456" t="str">
        <f t="shared" si="43"/>
        <v>gadgets</v>
      </c>
      <c r="S456" s="13">
        <f t="shared" si="44"/>
        <v>41890.177986111106</v>
      </c>
      <c r="T456" s="13">
        <f t="shared" si="45"/>
        <v>41918.094652777778</v>
      </c>
      <c r="U456">
        <f t="shared" si="46"/>
        <v>2014</v>
      </c>
      <c r="V456" s="15" t="str">
        <f t="shared" si="47"/>
        <v>Sep</v>
      </c>
    </row>
    <row r="457" spans="1:22" ht="48">
      <c r="A457">
        <v>1950</v>
      </c>
      <c r="B457" s="3" t="s">
        <v>1951</v>
      </c>
      <c r="C457" s="3" t="s">
        <v>6060</v>
      </c>
      <c r="D457">
        <v>48000</v>
      </c>
      <c r="E45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8294</v>
      </c>
      <c r="O457" s="6">
        <f>KickstarterTable[[#This Row],[pledged]]/KickstarterTable[[#This Row],[goal]]</f>
        <v>2.0051866666666669</v>
      </c>
      <c r="P457" s="8">
        <f>KickstarterTable[[#This Row],[pledged]]/KickstarterTable[[#This Row],[backers_count]]</f>
        <v>51.3054157782516</v>
      </c>
      <c r="Q457" t="str">
        <f t="shared" si="42"/>
        <v>technology</v>
      </c>
      <c r="R457" t="str">
        <f t="shared" si="43"/>
        <v>hardware</v>
      </c>
      <c r="S457" s="13">
        <f t="shared" si="44"/>
        <v>40623.848067129627</v>
      </c>
      <c r="T457" s="13">
        <f t="shared" si="45"/>
        <v>40652.764733796299</v>
      </c>
      <c r="U457">
        <f t="shared" si="46"/>
        <v>2011</v>
      </c>
      <c r="V457" s="15" t="str">
        <f t="shared" si="47"/>
        <v>Mar</v>
      </c>
    </row>
    <row r="458" spans="1:22" ht="48">
      <c r="A458">
        <v>2116</v>
      </c>
      <c r="B458" s="3" t="s">
        <v>2117</v>
      </c>
      <c r="C458" s="3" t="s">
        <v>6226</v>
      </c>
      <c r="D458">
        <v>48000</v>
      </c>
      <c r="E45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8278</v>
      </c>
      <c r="O458" s="6">
        <f>KickstarterTable[[#This Row],[pledged]]/KickstarterTable[[#This Row],[goal]]</f>
        <v>1.0090416666666666</v>
      </c>
      <c r="P458" s="8">
        <f>KickstarterTable[[#This Row],[pledged]]/KickstarterTable[[#This Row],[backers_count]]</f>
        <v>526.45652173913038</v>
      </c>
      <c r="Q458" t="str">
        <f t="shared" si="42"/>
        <v>music</v>
      </c>
      <c r="R458" t="str">
        <f t="shared" si="43"/>
        <v>indie rock</v>
      </c>
      <c r="S458" s="13">
        <f t="shared" si="44"/>
        <v>41136.444479166668</v>
      </c>
      <c r="T458" s="13">
        <f t="shared" si="45"/>
        <v>41182.36114583334</v>
      </c>
      <c r="U458">
        <f t="shared" si="46"/>
        <v>2012</v>
      </c>
      <c r="V458" s="15" t="str">
        <f t="shared" si="47"/>
        <v>Aug</v>
      </c>
    </row>
    <row r="459" spans="1:22" ht="48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8273</v>
      </c>
      <c r="O459" s="6">
        <f>KickstarterTable[[#This Row],[pledged]]/KickstarterTable[[#This Row],[goal]]</f>
        <v>1.1440638297872341</v>
      </c>
      <c r="P459" s="8">
        <f>KickstarterTable[[#This Row],[pledged]]/KickstarterTable[[#This Row],[backers_count]]</f>
        <v>234.80786026200875</v>
      </c>
      <c r="Q459" t="str">
        <f t="shared" si="42"/>
        <v>publishing</v>
      </c>
      <c r="R459" t="str">
        <f t="shared" si="43"/>
        <v>nonfiction</v>
      </c>
      <c r="S459" s="13">
        <f t="shared" si="44"/>
        <v>41945.696134259255</v>
      </c>
      <c r="T459" s="13">
        <f t="shared" si="45"/>
        <v>41974.61041666667</v>
      </c>
      <c r="U459">
        <f t="shared" si="46"/>
        <v>2014</v>
      </c>
      <c r="V459" s="15" t="str">
        <f t="shared" si="47"/>
        <v>Nov</v>
      </c>
    </row>
    <row r="460" spans="1:22" ht="48">
      <c r="A460">
        <v>1800</v>
      </c>
      <c r="B460" s="3" t="s">
        <v>1801</v>
      </c>
      <c r="C460" s="3" t="s">
        <v>5910</v>
      </c>
      <c r="D460">
        <v>46260</v>
      </c>
      <c r="E460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8284</v>
      </c>
      <c r="O460" s="6">
        <f>KickstarterTable[[#This Row],[pledged]]/KickstarterTable[[#This Row],[goal]]</f>
        <v>0.20449632511889321</v>
      </c>
      <c r="P460" s="8">
        <f>KickstarterTable[[#This Row],[pledged]]/KickstarterTable[[#This Row],[backers_count]]</f>
        <v>83.716814159292042</v>
      </c>
      <c r="Q460" t="str">
        <f t="shared" si="42"/>
        <v>photography</v>
      </c>
      <c r="R460" t="str">
        <f t="shared" si="43"/>
        <v>photobooks</v>
      </c>
      <c r="S460" s="13">
        <f t="shared" si="44"/>
        <v>42623.272800925923</v>
      </c>
      <c r="T460" s="13">
        <f t="shared" si="45"/>
        <v>42651.189467592594</v>
      </c>
      <c r="U460">
        <f t="shared" si="46"/>
        <v>2016</v>
      </c>
      <c r="V460" s="15" t="str">
        <f t="shared" si="47"/>
        <v>Sep</v>
      </c>
    </row>
    <row r="461" spans="1:22" ht="48">
      <c r="A461">
        <v>282</v>
      </c>
      <c r="B461" s="3" t="s">
        <v>283</v>
      </c>
      <c r="C461" s="3" t="s">
        <v>4392</v>
      </c>
      <c r="D461">
        <v>45000</v>
      </c>
      <c r="E461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8268</v>
      </c>
      <c r="O461" s="6">
        <f>KickstarterTable[[#This Row],[pledged]]/KickstarterTable[[#This Row],[goal]]</f>
        <v>1.0118888888888888</v>
      </c>
      <c r="P461" s="8">
        <f>KickstarterTable[[#This Row],[pledged]]/KickstarterTable[[#This Row],[backers_count]]</f>
        <v>254.38547486033519</v>
      </c>
      <c r="Q461" t="str">
        <f t="shared" si="42"/>
        <v>film &amp; video</v>
      </c>
      <c r="R461" t="str">
        <f t="shared" si="43"/>
        <v>documentary</v>
      </c>
      <c r="S461" s="13">
        <f t="shared" si="44"/>
        <v>40194.586712962962</v>
      </c>
      <c r="T461" s="13">
        <f t="shared" si="45"/>
        <v>40229.5</v>
      </c>
      <c r="U461">
        <f t="shared" si="46"/>
        <v>2010</v>
      </c>
      <c r="V461" s="15" t="str">
        <f t="shared" si="47"/>
        <v>Jan</v>
      </c>
    </row>
    <row r="462" spans="1:22" ht="48">
      <c r="A462">
        <v>552</v>
      </c>
      <c r="B462" s="3" t="s">
        <v>553</v>
      </c>
      <c r="C462" s="3" t="s">
        <v>4662</v>
      </c>
      <c r="D462">
        <v>45000</v>
      </c>
      <c r="E462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8271</v>
      </c>
      <c r="O462" s="6">
        <f>KickstarterTable[[#This Row],[pledged]]/KickstarterTable[[#This Row],[goal]]</f>
        <v>0</v>
      </c>
      <c r="P462" s="8" t="e">
        <f>KickstarterTable[[#This Row],[pledged]]/KickstarterTable[[#This Row],[backers_count]]</f>
        <v>#DIV/0!</v>
      </c>
      <c r="Q462" t="str">
        <f t="shared" si="42"/>
        <v>technology</v>
      </c>
      <c r="R462" t="str">
        <f t="shared" si="43"/>
        <v>web</v>
      </c>
      <c r="S462" s="13">
        <f t="shared" si="44"/>
        <v>42318.283518518518</v>
      </c>
      <c r="T462" s="13">
        <f t="shared" si="45"/>
        <v>42376.200185185189</v>
      </c>
      <c r="U462">
        <f t="shared" si="46"/>
        <v>2016</v>
      </c>
      <c r="V462" s="15" t="str">
        <f t="shared" si="47"/>
        <v>Nov</v>
      </c>
    </row>
    <row r="463" spans="1:22" ht="64">
      <c r="A463">
        <v>868</v>
      </c>
      <c r="B463" s="3" t="s">
        <v>869</v>
      </c>
      <c r="C463" s="3" t="s">
        <v>4978</v>
      </c>
      <c r="D463">
        <v>45000</v>
      </c>
      <c r="E463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8277</v>
      </c>
      <c r="O463" s="6">
        <f>KickstarterTable[[#This Row],[pledged]]/KickstarterTable[[#This Row],[goal]]</f>
        <v>1.1111111111111111E-3</v>
      </c>
      <c r="P463" s="8">
        <f>KickstarterTable[[#This Row],[pledged]]/KickstarterTable[[#This Row],[backers_count]]</f>
        <v>50</v>
      </c>
      <c r="Q463" t="str">
        <f t="shared" si="42"/>
        <v>music</v>
      </c>
      <c r="R463" t="str">
        <f t="shared" si="43"/>
        <v>jazz</v>
      </c>
      <c r="S463" s="13">
        <f t="shared" si="44"/>
        <v>41615.694421296292</v>
      </c>
      <c r="T463" s="13">
        <f t="shared" si="45"/>
        <v>41643.611087962963</v>
      </c>
      <c r="U463">
        <f t="shared" si="46"/>
        <v>2014</v>
      </c>
      <c r="V463" s="15" t="str">
        <f t="shared" si="47"/>
        <v>Dec</v>
      </c>
    </row>
    <row r="464" spans="1:22" ht="32">
      <c r="A464">
        <v>1019</v>
      </c>
      <c r="B464" s="3" t="s">
        <v>1020</v>
      </c>
      <c r="C464" s="3" t="s">
        <v>5129</v>
      </c>
      <c r="D464">
        <v>45000</v>
      </c>
      <c r="E464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8272</v>
      </c>
      <c r="O464" s="6">
        <f>KickstarterTable[[#This Row],[pledged]]/KickstarterTable[[#This Row],[goal]]</f>
        <v>0.47333333333333333</v>
      </c>
      <c r="P464" s="8">
        <f>KickstarterTable[[#This Row],[pledged]]/KickstarterTable[[#This Row],[backers_count]]</f>
        <v>53.25</v>
      </c>
      <c r="Q464" t="str">
        <f t="shared" si="42"/>
        <v>technology</v>
      </c>
      <c r="R464" t="str">
        <f t="shared" si="43"/>
        <v>wearables</v>
      </c>
      <c r="S464" s="13">
        <f t="shared" si="44"/>
        <v>42009.640613425923</v>
      </c>
      <c r="T464" s="13">
        <f t="shared" si="45"/>
        <v>42037.557280092595</v>
      </c>
      <c r="U464">
        <f t="shared" si="46"/>
        <v>2015</v>
      </c>
      <c r="V464" s="15" t="str">
        <f t="shared" si="47"/>
        <v>Jan</v>
      </c>
    </row>
    <row r="465" spans="1:22" ht="32">
      <c r="A465">
        <v>1088</v>
      </c>
      <c r="B465" s="3" t="s">
        <v>1089</v>
      </c>
      <c r="C465" s="3" t="s">
        <v>5198</v>
      </c>
      <c r="D465">
        <v>45000</v>
      </c>
      <c r="E465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8281</v>
      </c>
      <c r="O465" s="6">
        <f>KickstarterTable[[#This Row],[pledged]]/KickstarterTable[[#This Row],[goal]]</f>
        <v>0.14182977777777778</v>
      </c>
      <c r="P465" s="8">
        <f>KickstarterTable[[#This Row],[pledged]]/KickstarterTable[[#This Row],[backers_count]]</f>
        <v>43.41727891156463</v>
      </c>
      <c r="Q465" t="str">
        <f t="shared" si="42"/>
        <v>games</v>
      </c>
      <c r="R465" t="str">
        <f t="shared" si="43"/>
        <v>video games</v>
      </c>
      <c r="S465" s="13">
        <f t="shared" si="44"/>
        <v>41723.466053240736</v>
      </c>
      <c r="T465" s="13">
        <f t="shared" si="45"/>
        <v>41751.382719907408</v>
      </c>
      <c r="U465">
        <f t="shared" si="46"/>
        <v>2014</v>
      </c>
      <c r="V465" s="15" t="str">
        <f t="shared" si="47"/>
        <v>Mar</v>
      </c>
    </row>
    <row r="466" spans="1:22" ht="48">
      <c r="A466">
        <v>1143</v>
      </c>
      <c r="B466" s="3" t="s">
        <v>1144</v>
      </c>
      <c r="C466" s="3" t="s">
        <v>5253</v>
      </c>
      <c r="D466">
        <v>45000</v>
      </c>
      <c r="E46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8282</v>
      </c>
      <c r="O466" s="6">
        <f>KickstarterTable[[#This Row],[pledged]]/KickstarterTable[[#This Row],[goal]]</f>
        <v>4.1333333333333335E-3</v>
      </c>
      <c r="P466" s="8">
        <f>KickstarterTable[[#This Row],[pledged]]/KickstarterTable[[#This Row],[backers_count]]</f>
        <v>23.25</v>
      </c>
      <c r="Q466" t="str">
        <f t="shared" si="42"/>
        <v>games</v>
      </c>
      <c r="R466" t="str">
        <f t="shared" si="43"/>
        <v>mobile games</v>
      </c>
      <c r="S466" s="13">
        <f t="shared" si="44"/>
        <v>42324.860254629624</v>
      </c>
      <c r="T466" s="13">
        <f t="shared" si="45"/>
        <v>42352.776921296296</v>
      </c>
      <c r="U466">
        <f t="shared" si="46"/>
        <v>2015</v>
      </c>
      <c r="V466" s="15" t="str">
        <f t="shared" si="47"/>
        <v>Nov</v>
      </c>
    </row>
    <row r="467" spans="1:22" ht="32">
      <c r="A467">
        <v>1533</v>
      </c>
      <c r="B467" s="3" t="s">
        <v>1534</v>
      </c>
      <c r="C467" s="3" t="s">
        <v>5643</v>
      </c>
      <c r="D467">
        <v>45000</v>
      </c>
      <c r="E46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8284</v>
      </c>
      <c r="O467" s="6">
        <f>KickstarterTable[[#This Row],[pledged]]/KickstarterTable[[#This Row],[goal]]</f>
        <v>1.4514</v>
      </c>
      <c r="P467" s="8">
        <f>KickstarterTable[[#This Row],[pledged]]/KickstarterTable[[#This Row],[backers_count]]</f>
        <v>88.26081081081081</v>
      </c>
      <c r="Q467" t="str">
        <f t="shared" si="42"/>
        <v>photography</v>
      </c>
      <c r="R467" t="str">
        <f t="shared" si="43"/>
        <v>photobooks</v>
      </c>
      <c r="S467" s="13">
        <f t="shared" si="44"/>
        <v>42442.668715277774</v>
      </c>
      <c r="T467" s="13">
        <f t="shared" si="45"/>
        <v>42489.749305555561</v>
      </c>
      <c r="U467">
        <f t="shared" si="46"/>
        <v>2016</v>
      </c>
      <c r="V467" s="15" t="str">
        <f t="shared" si="47"/>
        <v>Mar</v>
      </c>
    </row>
    <row r="468" spans="1:22" ht="48">
      <c r="A468">
        <v>2151</v>
      </c>
      <c r="B468" s="3" t="s">
        <v>2152</v>
      </c>
      <c r="C468" s="3" t="s">
        <v>6261</v>
      </c>
      <c r="D468">
        <v>45000</v>
      </c>
      <c r="E46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8281</v>
      </c>
      <c r="O468" s="6">
        <f>KickstarterTable[[#This Row],[pledged]]/KickstarterTable[[#This Row],[goal]]</f>
        <v>2.6222222222222224E-3</v>
      </c>
      <c r="P468" s="8">
        <f>KickstarterTable[[#This Row],[pledged]]/KickstarterTable[[#This Row],[backers_count]]</f>
        <v>19.666666666666668</v>
      </c>
      <c r="Q468" t="str">
        <f t="shared" si="42"/>
        <v>games</v>
      </c>
      <c r="R468" t="str">
        <f t="shared" si="43"/>
        <v>video games</v>
      </c>
      <c r="S468" s="13">
        <f t="shared" si="44"/>
        <v>42520.514050925922</v>
      </c>
      <c r="T468" s="13">
        <f t="shared" si="45"/>
        <v>42548.430717592601</v>
      </c>
      <c r="U468">
        <f t="shared" si="46"/>
        <v>2016</v>
      </c>
      <c r="V468" s="15" t="str">
        <f t="shared" si="47"/>
        <v>May</v>
      </c>
    </row>
    <row r="469" spans="1:22" ht="48">
      <c r="A469">
        <v>2567</v>
      </c>
      <c r="B469" s="3" t="s">
        <v>2567</v>
      </c>
      <c r="C469" s="3" t="s">
        <v>6677</v>
      </c>
      <c r="D469">
        <v>45000</v>
      </c>
      <c r="E469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8283</v>
      </c>
      <c r="O469" s="6">
        <f>KickstarterTable[[#This Row],[pledged]]/KickstarterTable[[#This Row],[goal]]</f>
        <v>2.6666666666666666E-3</v>
      </c>
      <c r="P469" s="8">
        <f>KickstarterTable[[#This Row],[pledged]]/KickstarterTable[[#This Row],[backers_count]]</f>
        <v>60</v>
      </c>
      <c r="Q469" t="str">
        <f t="shared" si="42"/>
        <v>food</v>
      </c>
      <c r="R469" t="str">
        <f t="shared" si="43"/>
        <v>food trucks</v>
      </c>
      <c r="S469" s="13">
        <f t="shared" si="44"/>
        <v>42087.545578703699</v>
      </c>
      <c r="T469" s="13">
        <f t="shared" si="45"/>
        <v>42115.462245370371</v>
      </c>
      <c r="U469">
        <f t="shared" si="46"/>
        <v>2015</v>
      </c>
      <c r="V469" s="15" t="str">
        <f t="shared" si="47"/>
        <v>Mar</v>
      </c>
    </row>
    <row r="470" spans="1:22" ht="32">
      <c r="A470">
        <v>2884</v>
      </c>
      <c r="B470" s="3" t="s">
        <v>2884</v>
      </c>
      <c r="C470" s="3" t="s">
        <v>6994</v>
      </c>
      <c r="D470">
        <v>45000</v>
      </c>
      <c r="E470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8270</v>
      </c>
      <c r="O470" s="6">
        <f>KickstarterTable[[#This Row],[pledged]]/KickstarterTable[[#This Row],[goal]]</f>
        <v>4.1111111111111114E-3</v>
      </c>
      <c r="P470" s="8">
        <f>KickstarterTable[[#This Row],[pledged]]/KickstarterTable[[#This Row],[backers_count]]</f>
        <v>46.25</v>
      </c>
      <c r="Q470" t="str">
        <f t="shared" si="42"/>
        <v>theater</v>
      </c>
      <c r="R470" t="str">
        <f t="shared" si="43"/>
        <v>plays</v>
      </c>
      <c r="S470" s="13">
        <f t="shared" si="44"/>
        <v>41948.393923611111</v>
      </c>
      <c r="T470" s="13">
        <f t="shared" si="45"/>
        <v>41976.310590277782</v>
      </c>
      <c r="U470">
        <f t="shared" si="46"/>
        <v>2014</v>
      </c>
      <c r="V470" s="15" t="str">
        <f t="shared" si="47"/>
        <v>Nov</v>
      </c>
    </row>
    <row r="471" spans="1:22" ht="48">
      <c r="A471">
        <v>2925</v>
      </c>
      <c r="B471" s="3" t="s">
        <v>2925</v>
      </c>
      <c r="C471" s="3" t="s">
        <v>7035</v>
      </c>
      <c r="D471">
        <v>45000</v>
      </c>
      <c r="E471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8304</v>
      </c>
      <c r="O471" s="6">
        <f>KickstarterTable[[#This Row],[pledged]]/KickstarterTable[[#This Row],[goal]]</f>
        <v>1.0244597777777777</v>
      </c>
      <c r="P471" s="8">
        <f>KickstarterTable[[#This Row],[pledged]]/KickstarterTable[[#This Row],[backers_count]]</f>
        <v>231.66175879396985</v>
      </c>
      <c r="Q471" t="str">
        <f t="shared" si="42"/>
        <v>theater</v>
      </c>
      <c r="R471" t="str">
        <f t="shared" si="43"/>
        <v>musical</v>
      </c>
      <c r="S471" s="13">
        <f t="shared" si="44"/>
        <v>41863.250787037039</v>
      </c>
      <c r="T471" s="13">
        <f t="shared" si="45"/>
        <v>41891.167453703703</v>
      </c>
      <c r="U471">
        <f t="shared" si="46"/>
        <v>2014</v>
      </c>
      <c r="V471" s="15" t="str">
        <f t="shared" si="47"/>
        <v>Aug</v>
      </c>
    </row>
    <row r="472" spans="1:22" ht="32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8287</v>
      </c>
      <c r="O472" s="6">
        <f>KickstarterTable[[#This Row],[pledged]]/KickstarterTable[[#This Row],[goal]]</f>
        <v>1.0842485875706214</v>
      </c>
      <c r="P472" s="8">
        <f>KickstarterTable[[#This Row],[pledged]]/KickstarterTable[[#This Row],[backers_count]]</f>
        <v>149.46417445482865</v>
      </c>
      <c r="Q472" t="str">
        <f t="shared" si="42"/>
        <v>publishing</v>
      </c>
      <c r="R472" t="str">
        <f t="shared" si="43"/>
        <v>radio &amp; podcasts</v>
      </c>
      <c r="S472" s="13">
        <f t="shared" si="44"/>
        <v>41290.265150462961</v>
      </c>
      <c r="T472" s="13">
        <f t="shared" si="45"/>
        <v>41318.181817129633</v>
      </c>
      <c r="U472">
        <f t="shared" si="46"/>
        <v>2013</v>
      </c>
      <c r="V472" s="15" t="str">
        <f t="shared" si="47"/>
        <v>Jan</v>
      </c>
    </row>
    <row r="473" spans="1:22" ht="64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8264</v>
      </c>
      <c r="O473" s="6">
        <f>KickstarterTable[[#This Row],[pledged]]/KickstarterTable[[#This Row],[goal]]</f>
        <v>1.2299154545454545</v>
      </c>
      <c r="P473" s="8">
        <f>KickstarterTable[[#This Row],[pledged]]/KickstarterTable[[#This Row],[backers_count]]</f>
        <v>190.55028169014085</v>
      </c>
      <c r="Q473" t="str">
        <f t="shared" si="42"/>
        <v>film &amp; video</v>
      </c>
      <c r="R473" t="str">
        <f t="shared" si="43"/>
        <v>television</v>
      </c>
      <c r="S473" s="13">
        <f t="shared" si="44"/>
        <v>42327.500914351847</v>
      </c>
      <c r="T473" s="13">
        <f t="shared" si="45"/>
        <v>42355.417581018519</v>
      </c>
      <c r="U473">
        <f t="shared" si="46"/>
        <v>2015</v>
      </c>
      <c r="V473" s="15" t="str">
        <f t="shared" si="47"/>
        <v>Nov</v>
      </c>
    </row>
    <row r="474" spans="1:22" ht="48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8284</v>
      </c>
      <c r="O474" s="6">
        <f>KickstarterTable[[#This Row],[pledged]]/KickstarterTable[[#This Row],[goal]]</f>
        <v>1.3896574712643677</v>
      </c>
      <c r="P474" s="8">
        <f>KickstarterTable[[#This Row],[pledged]]/KickstarterTable[[#This Row],[backers_count]]</f>
        <v>133.7391592920354</v>
      </c>
      <c r="Q474" t="str">
        <f t="shared" si="42"/>
        <v>photography</v>
      </c>
      <c r="R474" t="str">
        <f t="shared" si="43"/>
        <v>photobooks</v>
      </c>
      <c r="S474" s="13">
        <f t="shared" si="44"/>
        <v>41899.496979166666</v>
      </c>
      <c r="T474" s="13">
        <f t="shared" si="45"/>
        <v>41927.413645833338</v>
      </c>
      <c r="U474">
        <f t="shared" si="46"/>
        <v>2014</v>
      </c>
      <c r="V474" s="15" t="str">
        <f t="shared" si="47"/>
        <v>Sep</v>
      </c>
    </row>
    <row r="475" spans="1:22" ht="16">
      <c r="A475">
        <v>2507</v>
      </c>
      <c r="B475" s="3" t="s">
        <v>2507</v>
      </c>
      <c r="C475" s="3" t="s">
        <v>6617</v>
      </c>
      <c r="D475">
        <v>42850</v>
      </c>
      <c r="E475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8298</v>
      </c>
      <c r="O475" s="6">
        <f>KickstarterTable[[#This Row],[pledged]]/KickstarterTable[[#This Row],[goal]]</f>
        <v>0</v>
      </c>
      <c r="P475" s="8" t="e">
        <f>KickstarterTable[[#This Row],[pledged]]/KickstarterTable[[#This Row],[backers_count]]</f>
        <v>#DIV/0!</v>
      </c>
      <c r="Q475" t="str">
        <f t="shared" si="42"/>
        <v>food</v>
      </c>
      <c r="R475" t="str">
        <f t="shared" si="43"/>
        <v>restaurants</v>
      </c>
      <c r="S475" s="13">
        <f t="shared" si="44"/>
        <v>42104.739629629628</v>
      </c>
      <c r="T475" s="13">
        <f t="shared" si="45"/>
        <v>42132.6562962963</v>
      </c>
      <c r="U475">
        <f t="shared" si="46"/>
        <v>2015</v>
      </c>
      <c r="V475" s="15" t="str">
        <f t="shared" si="47"/>
        <v>Apr</v>
      </c>
    </row>
    <row r="476" spans="1:22" ht="48">
      <c r="A476">
        <v>1911</v>
      </c>
      <c r="B476" s="3" t="s">
        <v>1912</v>
      </c>
      <c r="C476" s="3" t="s">
        <v>6021</v>
      </c>
      <c r="D476">
        <v>42500</v>
      </c>
      <c r="E47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8293</v>
      </c>
      <c r="O476" s="6">
        <f>KickstarterTable[[#This Row],[pledged]]/KickstarterTable[[#This Row],[goal]]</f>
        <v>2.3529411764705883E-4</v>
      </c>
      <c r="P476" s="8">
        <f>KickstarterTable[[#This Row],[pledged]]/KickstarterTable[[#This Row],[backers_count]]</f>
        <v>10</v>
      </c>
      <c r="Q476" t="str">
        <f t="shared" si="42"/>
        <v>technology</v>
      </c>
      <c r="R476" t="str">
        <f t="shared" si="43"/>
        <v>gadgets</v>
      </c>
      <c r="S476" s="13">
        <f t="shared" si="44"/>
        <v>41829.700624999998</v>
      </c>
      <c r="T476" s="13">
        <f t="shared" si="45"/>
        <v>41857.617291666669</v>
      </c>
      <c r="U476">
        <f t="shared" si="46"/>
        <v>2014</v>
      </c>
      <c r="V476" s="15" t="str">
        <f t="shared" si="47"/>
        <v>Jul</v>
      </c>
    </row>
    <row r="477" spans="1:22" ht="48">
      <c r="A477">
        <v>1364</v>
      </c>
      <c r="B477" s="3" t="s">
        <v>1365</v>
      </c>
      <c r="C477" s="3" t="s">
        <v>5474</v>
      </c>
      <c r="D477">
        <v>42000</v>
      </c>
      <c r="E47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8275</v>
      </c>
      <c r="O477" s="6">
        <f>KickstarterTable[[#This Row],[pledged]]/KickstarterTable[[#This Row],[goal]]</f>
        <v>1.1864285714285714</v>
      </c>
      <c r="P477" s="8">
        <f>KickstarterTable[[#This Row],[pledged]]/KickstarterTable[[#This Row],[backers_count]]</f>
        <v>346.04166666666669</v>
      </c>
      <c r="Q477" t="str">
        <f t="shared" si="42"/>
        <v>music</v>
      </c>
      <c r="R477" t="str">
        <f t="shared" si="43"/>
        <v>rock</v>
      </c>
      <c r="S477" s="13">
        <f t="shared" si="44"/>
        <v>41951.362337962964</v>
      </c>
      <c r="T477" s="13">
        <f t="shared" si="45"/>
        <v>42009.279004629636</v>
      </c>
      <c r="U477">
        <f t="shared" si="46"/>
        <v>2015</v>
      </c>
      <c r="V477" s="15" t="str">
        <f t="shared" si="47"/>
        <v>Nov</v>
      </c>
    </row>
    <row r="478" spans="1:22" ht="48">
      <c r="A478">
        <v>1955</v>
      </c>
      <c r="B478" s="3" t="s">
        <v>1956</v>
      </c>
      <c r="C478" s="3" t="s">
        <v>6065</v>
      </c>
      <c r="D478">
        <v>42000</v>
      </c>
      <c r="E47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8294</v>
      </c>
      <c r="O478" s="6">
        <f>KickstarterTable[[#This Row],[pledged]]/KickstarterTable[[#This Row],[goal]]</f>
        <v>3.9859528571428569</v>
      </c>
      <c r="P478" s="8">
        <f>KickstarterTable[[#This Row],[pledged]]/KickstarterTable[[#This Row],[backers_count]]</f>
        <v>577.27593103448271</v>
      </c>
      <c r="Q478" t="str">
        <f t="shared" si="42"/>
        <v>technology</v>
      </c>
      <c r="R478" t="str">
        <f t="shared" si="43"/>
        <v>hardware</v>
      </c>
      <c r="S478" s="13">
        <f t="shared" si="44"/>
        <v>41019.938437500001</v>
      </c>
      <c r="T478" s="13">
        <f t="shared" si="45"/>
        <v>41050.375</v>
      </c>
      <c r="U478">
        <f t="shared" si="46"/>
        <v>2012</v>
      </c>
      <c r="V478" s="15" t="str">
        <f t="shared" si="47"/>
        <v>Apr</v>
      </c>
    </row>
    <row r="479" spans="1:22" ht="32">
      <c r="A479">
        <v>2130</v>
      </c>
      <c r="B479" s="3" t="s">
        <v>2131</v>
      </c>
      <c r="C479" s="3" t="s">
        <v>6240</v>
      </c>
      <c r="D479">
        <v>42000</v>
      </c>
      <c r="E479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8281</v>
      </c>
      <c r="O479" s="6">
        <f>KickstarterTable[[#This Row],[pledged]]/KickstarterTable[[#This Row],[goal]]</f>
        <v>2.0238095238095236E-3</v>
      </c>
      <c r="P479" s="8">
        <f>KickstarterTable[[#This Row],[pledged]]/KickstarterTable[[#This Row],[backers_count]]</f>
        <v>21.25</v>
      </c>
      <c r="Q479" t="str">
        <f t="shared" si="42"/>
        <v>games</v>
      </c>
      <c r="R479" t="str">
        <f t="shared" si="43"/>
        <v>video games</v>
      </c>
      <c r="S479" s="13">
        <f t="shared" si="44"/>
        <v>41831.75304398148</v>
      </c>
      <c r="T479" s="13">
        <f t="shared" si="45"/>
        <v>41864.669710648152</v>
      </c>
      <c r="U479">
        <f t="shared" si="46"/>
        <v>2014</v>
      </c>
      <c r="V479" s="15" t="str">
        <f t="shared" si="47"/>
        <v>Jul</v>
      </c>
    </row>
    <row r="480" spans="1:22" ht="16">
      <c r="A480">
        <v>185</v>
      </c>
      <c r="B480" s="3" t="s">
        <v>187</v>
      </c>
      <c r="C480" s="3" t="s">
        <v>4295</v>
      </c>
      <c r="D480">
        <v>40000</v>
      </c>
      <c r="E480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8267</v>
      </c>
      <c r="O480" s="6">
        <f>KickstarterTable[[#This Row],[pledged]]/KickstarterTable[[#This Row],[goal]]</f>
        <v>5.5E-2</v>
      </c>
      <c r="P480" s="8">
        <f>KickstarterTable[[#This Row],[pledged]]/KickstarterTable[[#This Row],[backers_count]]</f>
        <v>220</v>
      </c>
      <c r="Q480" t="str">
        <f t="shared" si="42"/>
        <v>film &amp; video</v>
      </c>
      <c r="R480" t="str">
        <f t="shared" si="43"/>
        <v>drama</v>
      </c>
      <c r="S480" s="13">
        <f t="shared" si="44"/>
        <v>42570.577997685185</v>
      </c>
      <c r="T480" s="13">
        <f t="shared" si="45"/>
        <v>42598.494664351856</v>
      </c>
      <c r="U480">
        <f t="shared" si="46"/>
        <v>2016</v>
      </c>
      <c r="V480" s="15" t="str">
        <f t="shared" si="47"/>
        <v>Jul</v>
      </c>
    </row>
    <row r="481" spans="1:22" ht="48">
      <c r="A481">
        <v>284</v>
      </c>
      <c r="B481" s="3" t="s">
        <v>285</v>
      </c>
      <c r="C481" s="3" t="s">
        <v>4394</v>
      </c>
      <c r="D481">
        <v>40000</v>
      </c>
      <c r="E481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8268</v>
      </c>
      <c r="O481" s="6">
        <f>KickstarterTable[[#This Row],[pledged]]/KickstarterTable[[#This Row],[goal]]</f>
        <v>1.0462615</v>
      </c>
      <c r="P481" s="8">
        <f>KickstarterTable[[#This Row],[pledged]]/KickstarterTable[[#This Row],[backers_count]]</f>
        <v>55.066394736842106</v>
      </c>
      <c r="Q481" t="str">
        <f t="shared" si="42"/>
        <v>film &amp; video</v>
      </c>
      <c r="R481" t="str">
        <f t="shared" si="43"/>
        <v>documentary</v>
      </c>
      <c r="S481" s="13">
        <f t="shared" si="44"/>
        <v>40904.404861111107</v>
      </c>
      <c r="T481" s="13">
        <f t="shared" si="45"/>
        <v>40927.321527777778</v>
      </c>
      <c r="U481">
        <f t="shared" si="46"/>
        <v>2012</v>
      </c>
      <c r="V481" s="15" t="str">
        <f t="shared" si="47"/>
        <v>Dec</v>
      </c>
    </row>
    <row r="482" spans="1:22" ht="48">
      <c r="A482">
        <v>331</v>
      </c>
      <c r="B482" s="3" t="s">
        <v>332</v>
      </c>
      <c r="C482" s="3" t="s">
        <v>4441</v>
      </c>
      <c r="D482">
        <v>40000</v>
      </c>
      <c r="E482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8268</v>
      </c>
      <c r="O482" s="6">
        <f>KickstarterTable[[#This Row],[pledged]]/KickstarterTable[[#This Row],[goal]]</f>
        <v>1.0660499999999999</v>
      </c>
      <c r="P482" s="8">
        <f>KickstarterTable[[#This Row],[pledged]]/KickstarterTable[[#This Row],[backers_count]]</f>
        <v>97.356164383561648</v>
      </c>
      <c r="Q482" t="str">
        <f t="shared" si="42"/>
        <v>film &amp; video</v>
      </c>
      <c r="R482" t="str">
        <f t="shared" si="43"/>
        <v>documentary</v>
      </c>
      <c r="S482" s="13">
        <f t="shared" si="44"/>
        <v>42507.248078703698</v>
      </c>
      <c r="T482" s="13">
        <f t="shared" si="45"/>
        <v>42536.16474537037</v>
      </c>
      <c r="U482">
        <f t="shared" si="46"/>
        <v>2016</v>
      </c>
      <c r="V482" s="15" t="str">
        <f t="shared" si="47"/>
        <v>May</v>
      </c>
    </row>
    <row r="483" spans="1:22" ht="48">
      <c r="A483">
        <v>333</v>
      </c>
      <c r="B483" s="3" t="s">
        <v>334</v>
      </c>
      <c r="C483" s="3" t="s">
        <v>4443</v>
      </c>
      <c r="D483">
        <v>40000</v>
      </c>
      <c r="E483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8268</v>
      </c>
      <c r="O483" s="6">
        <f>KickstarterTable[[#This Row],[pledged]]/KickstarterTable[[#This Row],[goal]]</f>
        <v>1.252275</v>
      </c>
      <c r="P483" s="8">
        <f>KickstarterTable[[#This Row],[pledged]]/KickstarterTable[[#This Row],[backers_count]]</f>
        <v>188.31203007518798</v>
      </c>
      <c r="Q483" t="str">
        <f t="shared" si="42"/>
        <v>film &amp; video</v>
      </c>
      <c r="R483" t="str">
        <f t="shared" si="43"/>
        <v>documentary</v>
      </c>
      <c r="S483" s="13">
        <f t="shared" si="44"/>
        <v>42437.303136574068</v>
      </c>
      <c r="T483" s="13">
        <f t="shared" si="45"/>
        <v>42465.178136574075</v>
      </c>
      <c r="U483">
        <f t="shared" si="46"/>
        <v>2016</v>
      </c>
      <c r="V483" s="15" t="str">
        <f t="shared" si="47"/>
        <v>Mar</v>
      </c>
    </row>
    <row r="484" spans="1:22" ht="48">
      <c r="A484">
        <v>347</v>
      </c>
      <c r="B484" s="3" t="s">
        <v>348</v>
      </c>
      <c r="C484" s="3" t="s">
        <v>4457</v>
      </c>
      <c r="D484">
        <v>40000</v>
      </c>
      <c r="E484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8268</v>
      </c>
      <c r="O484" s="6">
        <f>KickstarterTable[[#This Row],[pledged]]/KickstarterTable[[#This Row],[goal]]</f>
        <v>1.1159049999999999</v>
      </c>
      <c r="P484" s="8">
        <f>KickstarterTable[[#This Row],[pledged]]/KickstarterTable[[#This Row],[backers_count]]</f>
        <v>117.77361477572559</v>
      </c>
      <c r="Q484" t="str">
        <f t="shared" si="42"/>
        <v>film &amp; video</v>
      </c>
      <c r="R484" t="str">
        <f t="shared" si="43"/>
        <v>documentary</v>
      </c>
      <c r="S484" s="13">
        <f t="shared" si="44"/>
        <v>42292.162141203698</v>
      </c>
      <c r="T484" s="13">
        <f t="shared" si="45"/>
        <v>42320.120474537041</v>
      </c>
      <c r="U484">
        <f t="shared" si="46"/>
        <v>2015</v>
      </c>
      <c r="V484" s="15" t="str">
        <f t="shared" si="47"/>
        <v>Oct</v>
      </c>
    </row>
    <row r="485" spans="1:22" ht="48">
      <c r="A485">
        <v>422</v>
      </c>
      <c r="B485" s="3" t="s">
        <v>423</v>
      </c>
      <c r="C485" s="3" t="s">
        <v>4532</v>
      </c>
      <c r="D485">
        <v>40000</v>
      </c>
      <c r="E485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8269</v>
      </c>
      <c r="O485" s="6">
        <f>KickstarterTable[[#This Row],[pledged]]/KickstarterTable[[#This Row],[goal]]</f>
        <v>1.0749999999999999E-2</v>
      </c>
      <c r="P485" s="8">
        <f>KickstarterTable[[#This Row],[pledged]]/KickstarterTable[[#This Row],[backers_count]]</f>
        <v>35.833333333333336</v>
      </c>
      <c r="Q485" t="str">
        <f t="shared" si="42"/>
        <v>film &amp; video</v>
      </c>
      <c r="R485" t="str">
        <f t="shared" si="43"/>
        <v>animation</v>
      </c>
      <c r="S485" s="13">
        <f t="shared" si="44"/>
        <v>41862.927048611113</v>
      </c>
      <c r="T485" s="13">
        <f t="shared" si="45"/>
        <v>41890.843715277777</v>
      </c>
      <c r="U485">
        <f t="shared" si="46"/>
        <v>2014</v>
      </c>
      <c r="V485" s="15" t="str">
        <f t="shared" si="47"/>
        <v>Aug</v>
      </c>
    </row>
    <row r="486" spans="1:22" ht="48">
      <c r="A486">
        <v>480</v>
      </c>
      <c r="B486" s="3" t="s">
        <v>481</v>
      </c>
      <c r="C486" s="3" t="s">
        <v>4590</v>
      </c>
      <c r="D486">
        <v>40000</v>
      </c>
      <c r="E486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8269</v>
      </c>
      <c r="O486" s="6">
        <f>KickstarterTable[[#This Row],[pledged]]/KickstarterTable[[#This Row],[goal]]</f>
        <v>0.19409999999999999</v>
      </c>
      <c r="P486" s="8">
        <f>KickstarterTable[[#This Row],[pledged]]/KickstarterTable[[#This Row],[backers_count]]</f>
        <v>55.457142857142856</v>
      </c>
      <c r="Q486" t="str">
        <f t="shared" si="42"/>
        <v>film &amp; video</v>
      </c>
      <c r="R486" t="str">
        <f t="shared" si="43"/>
        <v>animation</v>
      </c>
      <c r="S486" s="13">
        <f t="shared" si="44"/>
        <v>41465.16684027778</v>
      </c>
      <c r="T486" s="13">
        <f t="shared" si="45"/>
        <v>41493.083506944444</v>
      </c>
      <c r="U486">
        <f t="shared" si="46"/>
        <v>2013</v>
      </c>
      <c r="V486" s="15" t="str">
        <f t="shared" si="47"/>
        <v>Jul</v>
      </c>
    </row>
    <row r="487" spans="1:22" ht="48">
      <c r="A487">
        <v>641</v>
      </c>
      <c r="B487" s="3" t="s">
        <v>642</v>
      </c>
      <c r="C487" s="3" t="s">
        <v>4751</v>
      </c>
      <c r="D487">
        <v>40000</v>
      </c>
      <c r="E48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8272</v>
      </c>
      <c r="O487" s="6">
        <f>KickstarterTable[[#This Row],[pledged]]/KickstarterTable[[#This Row],[goal]]</f>
        <v>1.1916249999999999</v>
      </c>
      <c r="P487" s="8">
        <f>KickstarterTable[[#This Row],[pledged]]/KickstarterTable[[#This Row],[backers_count]]</f>
        <v>151.31746031746033</v>
      </c>
      <c r="Q487" t="str">
        <f t="shared" si="42"/>
        <v>technology</v>
      </c>
      <c r="R487" t="str">
        <f t="shared" si="43"/>
        <v>wearables</v>
      </c>
      <c r="S487" s="13">
        <f t="shared" si="44"/>
        <v>42199.236666666664</v>
      </c>
      <c r="T487" s="13">
        <f t="shared" si="45"/>
        <v>42227.153333333335</v>
      </c>
      <c r="U487">
        <f t="shared" si="46"/>
        <v>2015</v>
      </c>
      <c r="V487" s="15" t="str">
        <f t="shared" si="47"/>
        <v>Jul</v>
      </c>
    </row>
    <row r="488" spans="1:22" ht="48">
      <c r="A488">
        <v>708</v>
      </c>
      <c r="B488" s="3" t="s">
        <v>709</v>
      </c>
      <c r="C488" s="3" t="s">
        <v>4818</v>
      </c>
      <c r="D488">
        <v>40000</v>
      </c>
      <c r="E48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8272</v>
      </c>
      <c r="O488" s="6">
        <f>KickstarterTable[[#This Row],[pledged]]/KickstarterTable[[#This Row],[goal]]</f>
        <v>0.22092500000000001</v>
      </c>
      <c r="P488" s="8">
        <f>KickstarterTable[[#This Row],[pledged]]/KickstarterTable[[#This Row],[backers_count]]</f>
        <v>23.948509485094849</v>
      </c>
      <c r="Q488" t="str">
        <f t="shared" si="42"/>
        <v>technology</v>
      </c>
      <c r="R488" t="str">
        <f t="shared" si="43"/>
        <v>wearables</v>
      </c>
      <c r="S488" s="13">
        <f t="shared" si="44"/>
        <v>41835.247685185182</v>
      </c>
      <c r="T488" s="13">
        <f t="shared" si="45"/>
        <v>41893.164351851854</v>
      </c>
      <c r="U488">
        <f t="shared" si="46"/>
        <v>2014</v>
      </c>
      <c r="V488" s="15" t="str">
        <f t="shared" si="47"/>
        <v>Jul</v>
      </c>
    </row>
    <row r="489" spans="1:22" ht="48">
      <c r="A489">
        <v>1058</v>
      </c>
      <c r="B489" s="3" t="s">
        <v>1059</v>
      </c>
      <c r="C489" s="3" t="s">
        <v>5168</v>
      </c>
      <c r="D489">
        <v>40000</v>
      </c>
      <c r="E489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8280</v>
      </c>
      <c r="O489" s="6">
        <f>KickstarterTable[[#This Row],[pledged]]/KickstarterTable[[#This Row],[goal]]</f>
        <v>0</v>
      </c>
      <c r="P489" s="8" t="e">
        <f>KickstarterTable[[#This Row],[pledged]]/KickstarterTable[[#This Row],[backers_count]]</f>
        <v>#DIV/0!</v>
      </c>
      <c r="Q489" t="str">
        <f t="shared" si="42"/>
        <v>journalism</v>
      </c>
      <c r="R489" t="str">
        <f t="shared" si="43"/>
        <v>audio</v>
      </c>
      <c r="S489" s="13">
        <f t="shared" si="44"/>
        <v>42047.567627314813</v>
      </c>
      <c r="T489" s="13">
        <f t="shared" si="45"/>
        <v>42086.583333333336</v>
      </c>
      <c r="U489">
        <f t="shared" si="46"/>
        <v>2015</v>
      </c>
      <c r="V489" s="15" t="str">
        <f t="shared" si="47"/>
        <v>Feb</v>
      </c>
    </row>
    <row r="490" spans="1:22" ht="48">
      <c r="A490">
        <v>1115</v>
      </c>
      <c r="B490" s="3" t="s">
        <v>1116</v>
      </c>
      <c r="C490" s="3" t="s">
        <v>5225</v>
      </c>
      <c r="D490">
        <v>40000</v>
      </c>
      <c r="E490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8281</v>
      </c>
      <c r="O490" s="6">
        <f>KickstarterTable[[#This Row],[pledged]]/KickstarterTable[[#This Row],[goal]]</f>
        <v>1.325E-3</v>
      </c>
      <c r="P490" s="8">
        <f>KickstarterTable[[#This Row],[pledged]]/KickstarterTable[[#This Row],[backers_count]]</f>
        <v>13.25</v>
      </c>
      <c r="Q490" t="str">
        <f t="shared" si="42"/>
        <v>games</v>
      </c>
      <c r="R490" t="str">
        <f t="shared" si="43"/>
        <v>video games</v>
      </c>
      <c r="S490" s="13">
        <f t="shared" si="44"/>
        <v>42429.362210648142</v>
      </c>
      <c r="T490" s="13">
        <f t="shared" si="45"/>
        <v>42457.237210648149</v>
      </c>
      <c r="U490">
        <f t="shared" si="46"/>
        <v>2016</v>
      </c>
      <c r="V490" s="15" t="str">
        <f t="shared" si="47"/>
        <v>Feb</v>
      </c>
    </row>
    <row r="491" spans="1:22" ht="48">
      <c r="A491">
        <v>1131</v>
      </c>
      <c r="B491" s="3" t="s">
        <v>1132</v>
      </c>
      <c r="C491" s="3" t="s">
        <v>5241</v>
      </c>
      <c r="D491">
        <v>40000</v>
      </c>
      <c r="E491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8282</v>
      </c>
      <c r="O491" s="6">
        <f>KickstarterTable[[#This Row],[pledged]]/KickstarterTable[[#This Row],[goal]]</f>
        <v>0</v>
      </c>
      <c r="P491" s="8" t="e">
        <f>KickstarterTable[[#This Row],[pledged]]/KickstarterTable[[#This Row],[backers_count]]</f>
        <v>#DIV/0!</v>
      </c>
      <c r="Q491" t="str">
        <f t="shared" si="42"/>
        <v>games</v>
      </c>
      <c r="R491" t="str">
        <f t="shared" si="43"/>
        <v>mobile games</v>
      </c>
      <c r="S491" s="13">
        <f t="shared" si="44"/>
        <v>42332.574861111112</v>
      </c>
      <c r="T491" s="13">
        <f t="shared" si="45"/>
        <v>42360.491527777784</v>
      </c>
      <c r="U491">
        <f t="shared" si="46"/>
        <v>2015</v>
      </c>
      <c r="V491" s="15" t="str">
        <f t="shared" si="47"/>
        <v>Nov</v>
      </c>
    </row>
    <row r="492" spans="1:22" ht="48">
      <c r="A492">
        <v>1304</v>
      </c>
      <c r="B492" s="3" t="s">
        <v>1305</v>
      </c>
      <c r="C492" s="3" t="s">
        <v>5414</v>
      </c>
      <c r="D492">
        <v>40000</v>
      </c>
      <c r="E492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8272</v>
      </c>
      <c r="O492" s="6">
        <f>KickstarterTable[[#This Row],[pledged]]/KickstarterTable[[#This Row],[goal]]</f>
        <v>0.39627499999999999</v>
      </c>
      <c r="P492" s="8">
        <f>KickstarterTable[[#This Row],[pledged]]/KickstarterTable[[#This Row],[backers_count]]</f>
        <v>152.41346153846155</v>
      </c>
      <c r="Q492" t="str">
        <f t="shared" si="42"/>
        <v>technology</v>
      </c>
      <c r="R492" t="str">
        <f t="shared" si="43"/>
        <v>wearables</v>
      </c>
      <c r="S492" s="13">
        <f t="shared" si="44"/>
        <v>42746.861168981479</v>
      </c>
      <c r="T492" s="13">
        <f t="shared" si="45"/>
        <v>42804.736168981479</v>
      </c>
      <c r="U492">
        <f t="shared" si="46"/>
        <v>2017</v>
      </c>
      <c r="V492" s="15" t="str">
        <f t="shared" si="47"/>
        <v>Jan</v>
      </c>
    </row>
    <row r="493" spans="1:22" ht="48">
      <c r="A493">
        <v>1313</v>
      </c>
      <c r="B493" s="3" t="s">
        <v>1314</v>
      </c>
      <c r="C493" s="3" t="s">
        <v>5423</v>
      </c>
      <c r="D493">
        <v>40000</v>
      </c>
      <c r="E493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8272</v>
      </c>
      <c r="O493" s="6">
        <f>KickstarterTable[[#This Row],[pledged]]/KickstarterTable[[#This Row],[goal]]</f>
        <v>0.31114999999999998</v>
      </c>
      <c r="P493" s="8">
        <f>KickstarterTable[[#This Row],[pledged]]/KickstarterTable[[#This Row],[backers_count]]</f>
        <v>102.01639344262296</v>
      </c>
      <c r="Q493" t="str">
        <f t="shared" si="42"/>
        <v>technology</v>
      </c>
      <c r="R493" t="str">
        <f t="shared" si="43"/>
        <v>wearables</v>
      </c>
      <c r="S493" s="13">
        <f t="shared" si="44"/>
        <v>42402.37631944444</v>
      </c>
      <c r="T493" s="13">
        <f t="shared" si="45"/>
        <v>42430.292986111112</v>
      </c>
      <c r="U493">
        <f t="shared" si="46"/>
        <v>2016</v>
      </c>
      <c r="V493" s="15" t="str">
        <f t="shared" si="47"/>
        <v>Feb</v>
      </c>
    </row>
    <row r="494" spans="1:22" ht="48">
      <c r="A494">
        <v>1318</v>
      </c>
      <c r="B494" s="3" t="s">
        <v>1319</v>
      </c>
      <c r="C494" s="3" t="s">
        <v>5428</v>
      </c>
      <c r="D494">
        <v>40000</v>
      </c>
      <c r="E494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8272</v>
      </c>
      <c r="O494" s="6">
        <f>KickstarterTable[[#This Row],[pledged]]/KickstarterTable[[#This Row],[goal]]</f>
        <v>0.15325</v>
      </c>
      <c r="P494" s="8">
        <f>KickstarterTable[[#This Row],[pledged]]/KickstarterTable[[#This Row],[backers_count]]</f>
        <v>45.407407407407405</v>
      </c>
      <c r="Q494" t="str">
        <f t="shared" si="42"/>
        <v>technology</v>
      </c>
      <c r="R494" t="str">
        <f t="shared" si="43"/>
        <v>wearables</v>
      </c>
      <c r="S494" s="13">
        <f t="shared" si="44"/>
        <v>41984.710324074076</v>
      </c>
      <c r="T494" s="13">
        <f t="shared" si="45"/>
        <v>42012.626990740748</v>
      </c>
      <c r="U494">
        <f t="shared" si="46"/>
        <v>2015</v>
      </c>
      <c r="V494" s="15" t="str">
        <f t="shared" si="47"/>
        <v>Dec</v>
      </c>
    </row>
    <row r="495" spans="1:22" ht="48">
      <c r="A495">
        <v>1432</v>
      </c>
      <c r="B495" s="3" t="s">
        <v>1433</v>
      </c>
      <c r="C495" s="3" t="s">
        <v>5542</v>
      </c>
      <c r="D495">
        <v>40000</v>
      </c>
      <c r="E495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8286</v>
      </c>
      <c r="O495" s="6">
        <f>KickstarterTable[[#This Row],[pledged]]/KickstarterTable[[#This Row],[goal]]</f>
        <v>0</v>
      </c>
      <c r="P495" s="8" t="e">
        <f>KickstarterTable[[#This Row],[pledged]]/KickstarterTable[[#This Row],[backers_count]]</f>
        <v>#DIV/0!</v>
      </c>
      <c r="Q495" t="str">
        <f t="shared" si="42"/>
        <v>publishing</v>
      </c>
      <c r="R495" t="str">
        <f t="shared" si="43"/>
        <v>translations</v>
      </c>
      <c r="S495" s="13">
        <f t="shared" si="44"/>
        <v>42175.447083333333</v>
      </c>
      <c r="T495" s="13">
        <f t="shared" si="45"/>
        <v>42203.363750000004</v>
      </c>
      <c r="U495">
        <f t="shared" si="46"/>
        <v>2015</v>
      </c>
      <c r="V495" s="15" t="str">
        <f t="shared" si="47"/>
        <v>Jun</v>
      </c>
    </row>
    <row r="496" spans="1:22" ht="32">
      <c r="A496">
        <v>1467</v>
      </c>
      <c r="B496" s="3" t="s">
        <v>1468</v>
      </c>
      <c r="C496" s="3" t="s">
        <v>5577</v>
      </c>
      <c r="D496">
        <v>40000</v>
      </c>
      <c r="E496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8287</v>
      </c>
      <c r="O496" s="6">
        <f>KickstarterTable[[#This Row],[pledged]]/KickstarterTable[[#This Row],[goal]]</f>
        <v>1.1508</v>
      </c>
      <c r="P496" s="8">
        <f>KickstarterTable[[#This Row],[pledged]]/KickstarterTable[[#This Row],[backers_count]]</f>
        <v>76.72</v>
      </c>
      <c r="Q496" t="str">
        <f t="shared" si="42"/>
        <v>publishing</v>
      </c>
      <c r="R496" t="str">
        <f t="shared" si="43"/>
        <v>radio &amp; podcasts</v>
      </c>
      <c r="S496" s="13">
        <f t="shared" si="44"/>
        <v>40933.468576388885</v>
      </c>
      <c r="T496" s="13">
        <f t="shared" si="45"/>
        <v>40991.343576388892</v>
      </c>
      <c r="U496">
        <f t="shared" si="46"/>
        <v>2012</v>
      </c>
      <c r="V496" s="15" t="str">
        <f t="shared" si="47"/>
        <v>Jan</v>
      </c>
    </row>
    <row r="497" spans="1:22" ht="48">
      <c r="A497">
        <v>1769</v>
      </c>
      <c r="B497" s="3" t="s">
        <v>1770</v>
      </c>
      <c r="C497" s="3" t="s">
        <v>5879</v>
      </c>
      <c r="D497">
        <v>40000</v>
      </c>
      <c r="E49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8284</v>
      </c>
      <c r="O497" s="6">
        <f>KickstarterTable[[#This Row],[pledged]]/KickstarterTable[[#This Row],[goal]]</f>
        <v>2.7025E-2</v>
      </c>
      <c r="P497" s="8">
        <f>KickstarterTable[[#This Row],[pledged]]/KickstarterTable[[#This Row],[backers_count]]</f>
        <v>49.136363636363633</v>
      </c>
      <c r="Q497" t="str">
        <f t="shared" si="42"/>
        <v>photography</v>
      </c>
      <c r="R497" t="str">
        <f t="shared" si="43"/>
        <v>photobooks</v>
      </c>
      <c r="S497" s="13">
        <f t="shared" si="44"/>
        <v>41987.485636574071</v>
      </c>
      <c r="T497" s="13">
        <f t="shared" si="45"/>
        <v>42015.402303240742</v>
      </c>
      <c r="U497">
        <f t="shared" si="46"/>
        <v>2015</v>
      </c>
      <c r="V497" s="15" t="str">
        <f t="shared" si="47"/>
        <v>Dec</v>
      </c>
    </row>
    <row r="498" spans="1:22" ht="48">
      <c r="A498">
        <v>1783</v>
      </c>
      <c r="B498" s="3" t="s">
        <v>1784</v>
      </c>
      <c r="C498" s="3" t="s">
        <v>5893</v>
      </c>
      <c r="D498">
        <v>40000</v>
      </c>
      <c r="E49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8284</v>
      </c>
      <c r="O498" s="6">
        <f>KickstarterTable[[#This Row],[pledged]]/KickstarterTable[[#This Row],[goal]]</f>
        <v>0.236925</v>
      </c>
      <c r="P498" s="8">
        <f>KickstarterTable[[#This Row],[pledged]]/KickstarterTable[[#This Row],[backers_count]]</f>
        <v>51.227027027027027</v>
      </c>
      <c r="Q498" t="str">
        <f t="shared" si="42"/>
        <v>photography</v>
      </c>
      <c r="R498" t="str">
        <f t="shared" si="43"/>
        <v>photobooks</v>
      </c>
      <c r="S498" s="13">
        <f t="shared" si="44"/>
        <v>42115.616643518515</v>
      </c>
      <c r="T498" s="13">
        <f t="shared" si="45"/>
        <v>42143.533310185187</v>
      </c>
      <c r="U498">
        <f t="shared" si="46"/>
        <v>2015</v>
      </c>
      <c r="V498" s="15" t="str">
        <f t="shared" si="47"/>
        <v>Apr</v>
      </c>
    </row>
    <row r="499" spans="1:22" ht="48">
      <c r="A499">
        <v>1944</v>
      </c>
      <c r="B499" s="3" t="s">
        <v>1945</v>
      </c>
      <c r="C499" s="3" t="s">
        <v>6054</v>
      </c>
      <c r="D499">
        <v>40000</v>
      </c>
      <c r="E499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8294</v>
      </c>
      <c r="O499" s="6">
        <f>KickstarterTable[[#This Row],[pledged]]/KickstarterTable[[#This Row],[goal]]</f>
        <v>7.8805550000000002</v>
      </c>
      <c r="P499" s="8">
        <f>KickstarterTable[[#This Row],[pledged]]/KickstarterTable[[#This Row],[backers_count]]</f>
        <v>176.200223588597</v>
      </c>
      <c r="Q499" t="str">
        <f t="shared" si="42"/>
        <v>technology</v>
      </c>
      <c r="R499" t="str">
        <f t="shared" si="43"/>
        <v>hardware</v>
      </c>
      <c r="S499" s="13">
        <f t="shared" si="44"/>
        <v>41730.251041666663</v>
      </c>
      <c r="T499" s="13">
        <f t="shared" si="45"/>
        <v>41758.167708333334</v>
      </c>
      <c r="U499">
        <f t="shared" si="46"/>
        <v>2014</v>
      </c>
      <c r="V499" s="15" t="str">
        <f t="shared" si="47"/>
        <v>Apr</v>
      </c>
    </row>
    <row r="500" spans="1:22" ht="48">
      <c r="A500">
        <v>2019</v>
      </c>
      <c r="B500" s="3" t="s">
        <v>2020</v>
      </c>
      <c r="C500" s="3" t="s">
        <v>6129</v>
      </c>
      <c r="D500">
        <v>40000</v>
      </c>
      <c r="E500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8294</v>
      </c>
      <c r="O500" s="6">
        <f>KickstarterTable[[#This Row],[pledged]]/KickstarterTable[[#This Row],[goal]]</f>
        <v>4.8490975000000001</v>
      </c>
      <c r="P500" s="8">
        <f>KickstarterTable[[#This Row],[pledged]]/KickstarterTable[[#This Row],[backers_count]]</f>
        <v>108.96848314606741</v>
      </c>
      <c r="Q500" t="str">
        <f t="shared" si="42"/>
        <v>technology</v>
      </c>
      <c r="R500" t="str">
        <f t="shared" si="43"/>
        <v>hardware</v>
      </c>
      <c r="S500" s="13">
        <f t="shared" si="44"/>
        <v>42605.375243055554</v>
      </c>
      <c r="T500" s="13">
        <f t="shared" si="45"/>
        <v>42633.291909722226</v>
      </c>
      <c r="U500">
        <f t="shared" si="46"/>
        <v>2016</v>
      </c>
      <c r="V500" s="15" t="str">
        <f t="shared" si="47"/>
        <v>Aug</v>
      </c>
    </row>
    <row r="501" spans="1:22" ht="48">
      <c r="A501">
        <v>2065</v>
      </c>
      <c r="B501" s="3" t="s">
        <v>2066</v>
      </c>
      <c r="C501" s="3" t="s">
        <v>6175</v>
      </c>
      <c r="D501">
        <v>40000</v>
      </c>
      <c r="E501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8294</v>
      </c>
      <c r="O501" s="6">
        <f>KickstarterTable[[#This Row],[pledged]]/KickstarterTable[[#This Row],[goal]]</f>
        <v>1.99215125</v>
      </c>
      <c r="P501" s="8">
        <f>KickstarterTable[[#This Row],[pledged]]/KickstarterTable[[#This Row],[backers_count]]</f>
        <v>51.212114395886893</v>
      </c>
      <c r="Q501" t="str">
        <f t="shared" si="42"/>
        <v>technology</v>
      </c>
      <c r="R501" t="str">
        <f t="shared" si="43"/>
        <v>hardware</v>
      </c>
      <c r="S501" s="13">
        <f t="shared" si="44"/>
        <v>41603.000335648147</v>
      </c>
      <c r="T501" s="13">
        <f t="shared" si="45"/>
        <v>41630.917002314818</v>
      </c>
      <c r="U501">
        <f t="shared" si="46"/>
        <v>2013</v>
      </c>
      <c r="V501" s="15" t="str">
        <f t="shared" si="47"/>
        <v>Nov</v>
      </c>
    </row>
    <row r="502" spans="1:22" ht="48">
      <c r="A502">
        <v>2198</v>
      </c>
      <c r="B502" s="3" t="s">
        <v>2199</v>
      </c>
      <c r="C502" s="3" t="s">
        <v>6308</v>
      </c>
      <c r="D502">
        <v>40000</v>
      </c>
      <c r="E502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8296</v>
      </c>
      <c r="O502" s="6">
        <f>KickstarterTable[[#This Row],[pledged]]/KickstarterTable[[#This Row],[goal]]</f>
        <v>1.3289249999999999</v>
      </c>
      <c r="P502" s="8">
        <f>KickstarterTable[[#This Row],[pledged]]/KickstarterTable[[#This Row],[backers_count]]</f>
        <v>81.654377880184327</v>
      </c>
      <c r="Q502" t="str">
        <f t="shared" si="42"/>
        <v>games</v>
      </c>
      <c r="R502" t="str">
        <f t="shared" si="43"/>
        <v>tabletop games</v>
      </c>
      <c r="S502" s="13">
        <f t="shared" si="44"/>
        <v>42292.180555555555</v>
      </c>
      <c r="T502" s="13">
        <f t="shared" si="45"/>
        <v>42320.138888888891</v>
      </c>
      <c r="U502">
        <f t="shared" si="46"/>
        <v>2015</v>
      </c>
      <c r="V502" s="15" t="str">
        <f t="shared" si="47"/>
        <v>Oct</v>
      </c>
    </row>
    <row r="503" spans="1:22" ht="48">
      <c r="A503">
        <v>2340</v>
      </c>
      <c r="B503" s="3" t="s">
        <v>2341</v>
      </c>
      <c r="C503" s="3" t="s">
        <v>6450</v>
      </c>
      <c r="D503">
        <v>40000</v>
      </c>
      <c r="E503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8297</v>
      </c>
      <c r="O503" s="6">
        <f>KickstarterTable[[#This Row],[pledged]]/KickstarterTable[[#This Row],[goal]]</f>
        <v>1.0577749999999999</v>
      </c>
      <c r="P503" s="8">
        <f>KickstarterTable[[#This Row],[pledged]]/KickstarterTable[[#This Row],[backers_count]]</f>
        <v>104.99007444168734</v>
      </c>
      <c r="Q503" t="str">
        <f t="shared" si="42"/>
        <v>food</v>
      </c>
      <c r="R503" t="str">
        <f t="shared" si="43"/>
        <v>small batch</v>
      </c>
      <c r="S503" s="13">
        <f t="shared" si="44"/>
        <v>42643.309467592589</v>
      </c>
      <c r="T503" s="13">
        <f t="shared" si="45"/>
        <v>42671.226134259261</v>
      </c>
      <c r="U503">
        <f t="shared" si="46"/>
        <v>2016</v>
      </c>
      <c r="V503" s="15" t="str">
        <f t="shared" si="47"/>
        <v>Sep</v>
      </c>
    </row>
    <row r="504" spans="1:22" ht="48">
      <c r="A504">
        <v>2368</v>
      </c>
      <c r="B504" s="3" t="s">
        <v>2369</v>
      </c>
      <c r="C504" s="3" t="s">
        <v>6478</v>
      </c>
      <c r="D504">
        <v>40000</v>
      </c>
      <c r="E504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8271</v>
      </c>
      <c r="O504" s="6">
        <f>KickstarterTable[[#This Row],[pledged]]/KickstarterTable[[#This Row],[goal]]</f>
        <v>2.5000000000000001E-3</v>
      </c>
      <c r="P504" s="8">
        <f>KickstarterTable[[#This Row],[pledged]]/KickstarterTable[[#This Row],[backers_count]]</f>
        <v>50</v>
      </c>
      <c r="Q504" t="str">
        <f t="shared" si="42"/>
        <v>technology</v>
      </c>
      <c r="R504" t="str">
        <f t="shared" si="43"/>
        <v>web</v>
      </c>
      <c r="S504" s="13">
        <f t="shared" si="44"/>
        <v>42063.388483796291</v>
      </c>
      <c r="T504" s="13">
        <f t="shared" si="45"/>
        <v>42106.263483796305</v>
      </c>
      <c r="U504">
        <f t="shared" si="46"/>
        <v>2015</v>
      </c>
      <c r="V504" s="15" t="str">
        <f t="shared" si="47"/>
        <v>Feb</v>
      </c>
    </row>
    <row r="505" spans="1:22" ht="48">
      <c r="A505">
        <v>2564</v>
      </c>
      <c r="B505" s="3" t="s">
        <v>2564</v>
      </c>
      <c r="C505" s="3" t="s">
        <v>6674</v>
      </c>
      <c r="D505">
        <v>40000</v>
      </c>
      <c r="E505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8283</v>
      </c>
      <c r="O505" s="6">
        <f>KickstarterTable[[#This Row],[pledged]]/KickstarterTable[[#This Row],[goal]]</f>
        <v>0</v>
      </c>
      <c r="P505" s="8" t="e">
        <f>KickstarterTable[[#This Row],[pledged]]/KickstarterTable[[#This Row],[backers_count]]</f>
        <v>#DIV/0!</v>
      </c>
      <c r="Q505" t="str">
        <f t="shared" si="42"/>
        <v>food</v>
      </c>
      <c r="R505" t="str">
        <f t="shared" si="43"/>
        <v>food trucks</v>
      </c>
      <c r="S505" s="13">
        <f t="shared" si="44"/>
        <v>41821.70716435185</v>
      </c>
      <c r="T505" s="13">
        <f t="shared" si="45"/>
        <v>41849.623831018522</v>
      </c>
      <c r="U505">
        <f t="shared" si="46"/>
        <v>2014</v>
      </c>
      <c r="V505" s="15" t="str">
        <f t="shared" si="47"/>
        <v>Jul</v>
      </c>
    </row>
    <row r="506" spans="1:22" ht="48">
      <c r="A506">
        <v>2673</v>
      </c>
      <c r="B506" s="3" t="s">
        <v>2673</v>
      </c>
      <c r="C506" s="3" t="s">
        <v>6783</v>
      </c>
      <c r="D506">
        <v>40000</v>
      </c>
      <c r="E506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8301</v>
      </c>
      <c r="O506" s="6">
        <f>KickstarterTable[[#This Row],[pledged]]/KickstarterTable[[#This Row],[goal]]</f>
        <v>0.27579999999999999</v>
      </c>
      <c r="P506" s="8">
        <f>KickstarterTable[[#This Row],[pledged]]/KickstarterTable[[#This Row],[backers_count]]</f>
        <v>167.15151515151516</v>
      </c>
      <c r="Q506" t="str">
        <f t="shared" si="42"/>
        <v>technology</v>
      </c>
      <c r="R506" t="str">
        <f t="shared" si="43"/>
        <v>makerspaces</v>
      </c>
      <c r="S506" s="13">
        <f t="shared" si="44"/>
        <v>41912.208321759259</v>
      </c>
      <c r="T506" s="13">
        <f t="shared" si="45"/>
        <v>41939.53125</v>
      </c>
      <c r="U506">
        <f t="shared" si="46"/>
        <v>2014</v>
      </c>
      <c r="V506" s="15" t="str">
        <f t="shared" si="47"/>
        <v>Sep</v>
      </c>
    </row>
    <row r="507" spans="1:22" ht="48">
      <c r="A507">
        <v>2679</v>
      </c>
      <c r="B507" s="3" t="s">
        <v>2679</v>
      </c>
      <c r="C507" s="3" t="s">
        <v>6789</v>
      </c>
      <c r="D507">
        <v>40000</v>
      </c>
      <c r="E50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8301</v>
      </c>
      <c r="O507" s="6">
        <f>KickstarterTable[[#This Row],[pledged]]/KickstarterTable[[#This Row],[goal]]</f>
        <v>3.3E-3</v>
      </c>
      <c r="P507" s="8">
        <f>KickstarterTable[[#This Row],[pledged]]/KickstarterTable[[#This Row],[backers_count]]</f>
        <v>44</v>
      </c>
      <c r="Q507" t="str">
        <f t="shared" si="42"/>
        <v>technology</v>
      </c>
      <c r="R507" t="str">
        <f t="shared" si="43"/>
        <v>makerspaces</v>
      </c>
      <c r="S507" s="13">
        <f t="shared" si="44"/>
        <v>42032.667754629627</v>
      </c>
      <c r="T507" s="13">
        <f t="shared" si="45"/>
        <v>42060.584421296298</v>
      </c>
      <c r="U507">
        <f t="shared" si="46"/>
        <v>2015</v>
      </c>
      <c r="V507" s="15" t="str">
        <f t="shared" si="47"/>
        <v>Jan</v>
      </c>
    </row>
    <row r="508" spans="1:22" ht="32">
      <c r="A508">
        <v>2703</v>
      </c>
      <c r="B508" s="3" t="s">
        <v>2703</v>
      </c>
      <c r="C508" s="3" t="s">
        <v>6813</v>
      </c>
      <c r="D508">
        <v>40000</v>
      </c>
      <c r="E50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8302</v>
      </c>
      <c r="O508" s="6">
        <f>KickstarterTable[[#This Row],[pledged]]/KickstarterTable[[#This Row],[goal]]</f>
        <v>1.0375000000000001</v>
      </c>
      <c r="P508" s="8">
        <f>KickstarterTable[[#This Row],[pledged]]/KickstarterTable[[#This Row],[backers_count]]</f>
        <v>922.22222222222217</v>
      </c>
      <c r="Q508" t="str">
        <f t="shared" si="42"/>
        <v>theater</v>
      </c>
      <c r="R508" t="str">
        <f t="shared" si="43"/>
        <v>spaces</v>
      </c>
      <c r="S508" s="13">
        <f t="shared" si="44"/>
        <v>42756.356828703698</v>
      </c>
      <c r="T508" s="13">
        <f t="shared" si="45"/>
        <v>42814.231828703705</v>
      </c>
      <c r="U508">
        <f t="shared" si="46"/>
        <v>2017</v>
      </c>
      <c r="V508" s="15" t="str">
        <f t="shared" si="47"/>
        <v>Jan</v>
      </c>
    </row>
    <row r="509" spans="1:22" ht="32">
      <c r="A509">
        <v>2725</v>
      </c>
      <c r="B509" s="3" t="s">
        <v>2725</v>
      </c>
      <c r="C509" s="3" t="s">
        <v>6835</v>
      </c>
      <c r="D509">
        <v>40000</v>
      </c>
      <c r="E509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8294</v>
      </c>
      <c r="O509" s="6">
        <f>KickstarterTable[[#This Row],[pledged]]/KickstarterTable[[#This Row],[goal]]</f>
        <v>1.445425</v>
      </c>
      <c r="P509" s="8">
        <f>KickstarterTable[[#This Row],[pledged]]/KickstarterTable[[#This Row],[backers_count]]</f>
        <v>511.65486725663715</v>
      </c>
      <c r="Q509" t="str">
        <f t="shared" si="42"/>
        <v>technology</v>
      </c>
      <c r="R509" t="str">
        <f t="shared" si="43"/>
        <v>hardware</v>
      </c>
      <c r="S509" s="13">
        <f t="shared" si="44"/>
        <v>42745.41128472222</v>
      </c>
      <c r="T509" s="13">
        <f t="shared" si="45"/>
        <v>42793.327951388892</v>
      </c>
      <c r="U509">
        <f t="shared" si="46"/>
        <v>2017</v>
      </c>
      <c r="V509" s="15" t="str">
        <f t="shared" si="47"/>
        <v>Jan</v>
      </c>
    </row>
    <row r="510" spans="1:22" ht="48">
      <c r="A510">
        <v>3004</v>
      </c>
      <c r="B510" s="3" t="s">
        <v>3004</v>
      </c>
      <c r="C510" s="3" t="s">
        <v>7114</v>
      </c>
      <c r="D510">
        <v>40000</v>
      </c>
      <c r="E510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8302</v>
      </c>
      <c r="O510" s="6">
        <f>KickstarterTable[[#This Row],[pledged]]/KickstarterTable[[#This Row],[goal]]</f>
        <v>1.12815</v>
      </c>
      <c r="P510" s="8">
        <f>KickstarterTable[[#This Row],[pledged]]/KickstarterTable[[#This Row],[backers_count]]</f>
        <v>162.90974729241879</v>
      </c>
      <c r="Q510" t="str">
        <f t="shared" si="42"/>
        <v>theater</v>
      </c>
      <c r="R510" t="str">
        <f t="shared" si="43"/>
        <v>spaces</v>
      </c>
      <c r="S510" s="13">
        <f t="shared" si="44"/>
        <v>41928.547731481478</v>
      </c>
      <c r="T510" s="13">
        <f t="shared" si="45"/>
        <v>41956.506064814814</v>
      </c>
      <c r="U510">
        <f t="shared" si="46"/>
        <v>2014</v>
      </c>
      <c r="V510" s="15" t="str">
        <f t="shared" si="47"/>
        <v>Oct</v>
      </c>
    </row>
    <row r="511" spans="1:22" ht="32">
      <c r="A511">
        <v>3027</v>
      </c>
      <c r="B511" s="3" t="s">
        <v>3027</v>
      </c>
      <c r="C511" s="3" t="s">
        <v>7137</v>
      </c>
      <c r="D511">
        <v>40000</v>
      </c>
      <c r="E511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8302</v>
      </c>
      <c r="O511" s="6">
        <f>KickstarterTable[[#This Row],[pledged]]/KickstarterTable[[#This Row],[goal]]</f>
        <v>1.3144</v>
      </c>
      <c r="P511" s="8">
        <f>KickstarterTable[[#This Row],[pledged]]/KickstarterTable[[#This Row],[backers_count]]</f>
        <v>164.3</v>
      </c>
      <c r="Q511" t="str">
        <f t="shared" si="42"/>
        <v>theater</v>
      </c>
      <c r="R511" t="str">
        <f t="shared" si="43"/>
        <v>spaces</v>
      </c>
      <c r="S511" s="13">
        <f t="shared" si="44"/>
        <v>42053.37096064815</v>
      </c>
      <c r="T511" s="13">
        <f t="shared" si="45"/>
        <v>42081.24596064815</v>
      </c>
      <c r="U511">
        <f t="shared" si="46"/>
        <v>2015</v>
      </c>
      <c r="V511" s="15" t="str">
        <f t="shared" si="47"/>
        <v>Feb</v>
      </c>
    </row>
    <row r="512" spans="1:22" ht="48">
      <c r="A512">
        <v>3107</v>
      </c>
      <c r="B512" s="3" t="s">
        <v>3107</v>
      </c>
      <c r="C512" s="3" t="s">
        <v>7217</v>
      </c>
      <c r="D512">
        <v>40000</v>
      </c>
      <c r="E512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8302</v>
      </c>
      <c r="O512" s="6">
        <f>KickstarterTable[[#This Row],[pledged]]/KickstarterTable[[#This Row],[goal]]</f>
        <v>0.197625</v>
      </c>
      <c r="P512" s="8">
        <f>KickstarterTable[[#This Row],[pledged]]/KickstarterTable[[#This Row],[backers_count]]</f>
        <v>272.58620689655174</v>
      </c>
      <c r="Q512" t="str">
        <f t="shared" si="42"/>
        <v>theater</v>
      </c>
      <c r="R512" t="str">
        <f t="shared" si="43"/>
        <v>spaces</v>
      </c>
      <c r="S512" s="13">
        <f t="shared" si="44"/>
        <v>42128.480914351851</v>
      </c>
      <c r="T512" s="13">
        <f t="shared" si="45"/>
        <v>42133.397581018515</v>
      </c>
      <c r="U512">
        <f t="shared" si="46"/>
        <v>2015</v>
      </c>
      <c r="V512" s="15" t="str">
        <f t="shared" si="47"/>
        <v>May</v>
      </c>
    </row>
    <row r="513" spans="1:22" ht="32">
      <c r="A513">
        <v>3648</v>
      </c>
      <c r="B513" s="3" t="s">
        <v>3646</v>
      </c>
      <c r="C513" s="3" t="s">
        <v>7758</v>
      </c>
      <c r="D513">
        <v>40000</v>
      </c>
      <c r="E513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8270</v>
      </c>
      <c r="O513" s="6">
        <f>KickstarterTable[[#This Row],[pledged]]/KickstarterTable[[#This Row],[goal]]</f>
        <v>1.003825</v>
      </c>
      <c r="P513" s="8">
        <f>KickstarterTable[[#This Row],[pledged]]/KickstarterTable[[#This Row],[backers_count]]</f>
        <v>550.04109589041093</v>
      </c>
      <c r="Q513" t="str">
        <f t="shared" si="42"/>
        <v>theater</v>
      </c>
      <c r="R513" t="str">
        <f t="shared" si="43"/>
        <v>plays</v>
      </c>
      <c r="S513" s="13">
        <f t="shared" si="44"/>
        <v>41886.958854166667</v>
      </c>
      <c r="T513" s="13">
        <f t="shared" si="45"/>
        <v>41914.875520833339</v>
      </c>
      <c r="U513">
        <f t="shared" si="46"/>
        <v>2014</v>
      </c>
      <c r="V513" s="15" t="str">
        <f t="shared" si="47"/>
        <v>Sep</v>
      </c>
    </row>
    <row r="514" spans="1:22" ht="32">
      <c r="A514">
        <v>3691</v>
      </c>
      <c r="B514" s="3" t="s">
        <v>3688</v>
      </c>
      <c r="C514" s="3" t="s">
        <v>7801</v>
      </c>
      <c r="D514">
        <v>40000</v>
      </c>
      <c r="E514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8270</v>
      </c>
      <c r="O514" s="6">
        <f>KickstarterTable[[#This Row],[pledged]]/KickstarterTable[[#This Row],[goal]]</f>
        <v>1.2796000000000001</v>
      </c>
      <c r="P514" s="8">
        <f>KickstarterTable[[#This Row],[pledged]]/KickstarterTable[[#This Row],[backers_count]]</f>
        <v>186.80291970802921</v>
      </c>
      <c r="Q514" t="str">
        <f t="shared" ref="Q514:Q577" si="48">LEFT(N514, SEARCH("/",N514,1) -1)</f>
        <v>theater</v>
      </c>
      <c r="R514" t="str">
        <f t="shared" ref="R514:R577" si="49">MID(N514,FIND("/",N514)+1,LEN(N514))</f>
        <v>plays</v>
      </c>
      <c r="S514" s="13">
        <f t="shared" ref="S514:S577" si="50">(J514/86400)+25569+(-8/24)</f>
        <v>42020.367233796293</v>
      </c>
      <c r="T514" s="13">
        <f t="shared" ref="T514:T577" si="51">(((I514/60)/60)/24)+DATE(1970,1,1)+(-58/24)</f>
        <v>42062.790972222225</v>
      </c>
      <c r="U514">
        <f t="shared" ref="U514:U577" si="52">YEAR(T514)</f>
        <v>2015</v>
      </c>
      <c r="V514" s="15" t="str">
        <f t="shared" ref="V514:V577" si="53">TEXT(S514,"mmm")</f>
        <v>Jan</v>
      </c>
    </row>
    <row r="515" spans="1:22" ht="64">
      <c r="A515">
        <v>3845</v>
      </c>
      <c r="B515" s="3" t="s">
        <v>3842</v>
      </c>
      <c r="C515" s="3" t="s">
        <v>7954</v>
      </c>
      <c r="D515">
        <v>40000</v>
      </c>
      <c r="E515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8270</v>
      </c>
      <c r="O515" s="6">
        <f>KickstarterTable[[#This Row],[pledged]]/KickstarterTable[[#This Row],[goal]]</f>
        <v>2.1049999999999999E-2</v>
      </c>
      <c r="P515" s="8">
        <f>KickstarterTable[[#This Row],[pledged]]/KickstarterTable[[#This Row],[backers_count]]</f>
        <v>70.166666666666671</v>
      </c>
      <c r="Q515" t="str">
        <f t="shared" si="48"/>
        <v>theater</v>
      </c>
      <c r="R515" t="str">
        <f t="shared" si="49"/>
        <v>plays</v>
      </c>
      <c r="S515" s="13">
        <f t="shared" si="50"/>
        <v>42248.293680555558</v>
      </c>
      <c r="T515" s="13">
        <f t="shared" si="51"/>
        <v>42276.210347222222</v>
      </c>
      <c r="U515">
        <f t="shared" si="52"/>
        <v>2015</v>
      </c>
      <c r="V515" s="15" t="str">
        <f t="shared" si="53"/>
        <v>Sep</v>
      </c>
    </row>
    <row r="516" spans="1:22" ht="32">
      <c r="A516">
        <v>2763</v>
      </c>
      <c r="B516" s="3" t="s">
        <v>2763</v>
      </c>
      <c r="C516" s="3" t="s">
        <v>6873</v>
      </c>
      <c r="D516">
        <v>39400</v>
      </c>
      <c r="E51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8303</v>
      </c>
      <c r="O516" s="6">
        <f>KickstarterTable[[#This Row],[pledged]]/KickstarterTable[[#This Row],[goal]]</f>
        <v>2.2842639593908631E-3</v>
      </c>
      <c r="P516" s="8">
        <f>KickstarterTable[[#This Row],[pledged]]/KickstarterTable[[#This Row],[backers_count]]</f>
        <v>30</v>
      </c>
      <c r="Q516" t="str">
        <f t="shared" si="48"/>
        <v>publishing</v>
      </c>
      <c r="R516" t="str">
        <f t="shared" si="49"/>
        <v>children's books</v>
      </c>
      <c r="S516" s="13">
        <f t="shared" si="50"/>
        <v>41373.246342592589</v>
      </c>
      <c r="T516" s="13">
        <f t="shared" si="51"/>
        <v>41416.16300925926</v>
      </c>
      <c r="U516">
        <f t="shared" si="52"/>
        <v>2013</v>
      </c>
      <c r="V516" s="15" t="str">
        <f t="shared" si="53"/>
        <v>Apr</v>
      </c>
    </row>
    <row r="517" spans="1:22" ht="48">
      <c r="A517">
        <v>459</v>
      </c>
      <c r="B517" s="3" t="s">
        <v>460</v>
      </c>
      <c r="C517" s="3" t="s">
        <v>4569</v>
      </c>
      <c r="D517">
        <v>39000</v>
      </c>
      <c r="E51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8269</v>
      </c>
      <c r="O517" s="6">
        <f>KickstarterTable[[#This Row],[pledged]]/KickstarterTable[[#This Row],[goal]]</f>
        <v>6.4102564102564103E-4</v>
      </c>
      <c r="P517" s="8">
        <f>KickstarterTable[[#This Row],[pledged]]/KickstarterTable[[#This Row],[backers_count]]</f>
        <v>25</v>
      </c>
      <c r="Q517" t="str">
        <f t="shared" si="48"/>
        <v>film &amp; video</v>
      </c>
      <c r="R517" t="str">
        <f t="shared" si="49"/>
        <v>animation</v>
      </c>
      <c r="S517" s="13">
        <f t="shared" si="50"/>
        <v>40800.307025462964</v>
      </c>
      <c r="T517" s="13">
        <f t="shared" si="51"/>
        <v>40858.2653587963</v>
      </c>
      <c r="U517">
        <f t="shared" si="52"/>
        <v>2011</v>
      </c>
      <c r="V517" s="15" t="str">
        <f t="shared" si="53"/>
        <v>Sep</v>
      </c>
    </row>
    <row r="518" spans="1:22" ht="32">
      <c r="A518">
        <v>662</v>
      </c>
      <c r="B518" s="3" t="s">
        <v>663</v>
      </c>
      <c r="C518" s="3" t="s">
        <v>4772</v>
      </c>
      <c r="D518">
        <v>39000</v>
      </c>
      <c r="E51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8272</v>
      </c>
      <c r="O518" s="6">
        <f>KickstarterTable[[#This Row],[pledged]]/KickstarterTable[[#This Row],[goal]]</f>
        <v>4.0000000000000001E-3</v>
      </c>
      <c r="P518" s="8">
        <f>KickstarterTable[[#This Row],[pledged]]/KickstarterTable[[#This Row],[backers_count]]</f>
        <v>39</v>
      </c>
      <c r="Q518" t="str">
        <f t="shared" si="48"/>
        <v>technology</v>
      </c>
      <c r="R518" t="str">
        <f t="shared" si="49"/>
        <v>wearables</v>
      </c>
      <c r="S518" s="13">
        <f t="shared" si="50"/>
        <v>41990.104710648149</v>
      </c>
      <c r="T518" s="13">
        <f t="shared" si="51"/>
        <v>42018.021377314821</v>
      </c>
      <c r="U518">
        <f t="shared" si="52"/>
        <v>2015</v>
      </c>
      <c r="V518" s="15" t="str">
        <f t="shared" si="53"/>
        <v>Dec</v>
      </c>
    </row>
    <row r="519" spans="1:22" ht="48">
      <c r="A519">
        <v>2670</v>
      </c>
      <c r="B519" s="3" t="s">
        <v>2670</v>
      </c>
      <c r="C519" s="3" t="s">
        <v>6780</v>
      </c>
      <c r="D519">
        <v>38888</v>
      </c>
      <c r="E519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8301</v>
      </c>
      <c r="O519" s="6">
        <f>KickstarterTable[[#This Row],[pledged]]/KickstarterTable[[#This Row],[goal]]</f>
        <v>6.4158609339642042E-2</v>
      </c>
      <c r="P519" s="8">
        <f>KickstarterTable[[#This Row],[pledged]]/KickstarterTable[[#This Row],[backers_count]]</f>
        <v>41.583333333333336</v>
      </c>
      <c r="Q519" t="str">
        <f t="shared" si="48"/>
        <v>technology</v>
      </c>
      <c r="R519" t="str">
        <f t="shared" si="49"/>
        <v>makerspaces</v>
      </c>
      <c r="S519" s="13">
        <f t="shared" si="50"/>
        <v>41820.687268518515</v>
      </c>
      <c r="T519" s="13">
        <f t="shared" si="51"/>
        <v>41846.603935185187</v>
      </c>
      <c r="U519">
        <f t="shared" si="52"/>
        <v>2014</v>
      </c>
      <c r="V519" s="15" t="str">
        <f t="shared" si="53"/>
        <v>Jun</v>
      </c>
    </row>
    <row r="520" spans="1:22" ht="48">
      <c r="A520">
        <v>366</v>
      </c>
      <c r="B520" s="3" t="s">
        <v>367</v>
      </c>
      <c r="C520" s="3" t="s">
        <v>4476</v>
      </c>
      <c r="D520">
        <v>38000</v>
      </c>
      <c r="E520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8268</v>
      </c>
      <c r="O520" s="6">
        <f>KickstarterTable[[#This Row],[pledged]]/KickstarterTable[[#This Row],[goal]]</f>
        <v>1.013157894736842</v>
      </c>
      <c r="P520" s="8">
        <f>KickstarterTable[[#This Row],[pledged]]/KickstarterTable[[#This Row],[backers_count]]</f>
        <v>287.31343283582089</v>
      </c>
      <c r="Q520" t="str">
        <f t="shared" si="48"/>
        <v>film &amp; video</v>
      </c>
      <c r="R520" t="str">
        <f t="shared" si="49"/>
        <v>documentary</v>
      </c>
      <c r="S520" s="13">
        <f t="shared" si="50"/>
        <v>41019.459699074076</v>
      </c>
      <c r="T520" s="13">
        <f t="shared" si="51"/>
        <v>41047.37636574074</v>
      </c>
      <c r="U520">
        <f t="shared" si="52"/>
        <v>2012</v>
      </c>
      <c r="V520" s="15" t="str">
        <f t="shared" si="53"/>
        <v>Apr</v>
      </c>
    </row>
    <row r="521" spans="1:22" ht="48">
      <c r="A521">
        <v>387</v>
      </c>
      <c r="B521" s="3" t="s">
        <v>388</v>
      </c>
      <c r="C521" s="3" t="s">
        <v>4497</v>
      </c>
      <c r="D521">
        <v>38000</v>
      </c>
      <c r="E521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8268</v>
      </c>
      <c r="O521" s="6">
        <f>KickstarterTable[[#This Row],[pledged]]/KickstarterTable[[#This Row],[goal]]</f>
        <v>2.1398947368421051</v>
      </c>
      <c r="P521" s="8">
        <f>KickstarterTable[[#This Row],[pledged]]/KickstarterTable[[#This Row],[backers_count]]</f>
        <v>144.69039145907473</v>
      </c>
      <c r="Q521" t="str">
        <f t="shared" si="48"/>
        <v>film &amp; video</v>
      </c>
      <c r="R521" t="str">
        <f t="shared" si="49"/>
        <v>documentary</v>
      </c>
      <c r="S521" s="13">
        <f t="shared" si="50"/>
        <v>42200.343263888884</v>
      </c>
      <c r="T521" s="13">
        <f t="shared" si="51"/>
        <v>42228.833333333336</v>
      </c>
      <c r="U521">
        <f t="shared" si="52"/>
        <v>2015</v>
      </c>
      <c r="V521" s="15" t="str">
        <f t="shared" si="53"/>
        <v>Jul</v>
      </c>
    </row>
    <row r="522" spans="1:22" ht="48">
      <c r="A522">
        <v>771</v>
      </c>
      <c r="B522" s="3" t="s">
        <v>772</v>
      </c>
      <c r="C522" s="3" t="s">
        <v>4881</v>
      </c>
      <c r="D522">
        <v>38000</v>
      </c>
      <c r="E522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8274</v>
      </c>
      <c r="O522" s="6">
        <f>KickstarterTable[[#This Row],[pledged]]/KickstarterTable[[#This Row],[goal]]</f>
        <v>2.631578947368421E-4</v>
      </c>
      <c r="P522" s="8">
        <f>KickstarterTable[[#This Row],[pledged]]/KickstarterTable[[#This Row],[backers_count]]</f>
        <v>10</v>
      </c>
      <c r="Q522" t="str">
        <f t="shared" si="48"/>
        <v>publishing</v>
      </c>
      <c r="R522" t="str">
        <f t="shared" si="49"/>
        <v>fiction</v>
      </c>
      <c r="S522" s="13">
        <f t="shared" si="50"/>
        <v>42349.490763888891</v>
      </c>
      <c r="T522" s="13">
        <f t="shared" si="51"/>
        <v>42397.407430555562</v>
      </c>
      <c r="U522">
        <f t="shared" si="52"/>
        <v>2016</v>
      </c>
      <c r="V522" s="15" t="str">
        <f t="shared" si="53"/>
        <v>Dec</v>
      </c>
    </row>
    <row r="523" spans="1:22" ht="64">
      <c r="A523">
        <v>2857</v>
      </c>
      <c r="B523" s="3" t="s">
        <v>2857</v>
      </c>
      <c r="C523" s="3" t="s">
        <v>6967</v>
      </c>
      <c r="D523">
        <v>38000</v>
      </c>
      <c r="E523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8270</v>
      </c>
      <c r="O523" s="6">
        <f>KickstarterTable[[#This Row],[pledged]]/KickstarterTable[[#This Row],[goal]]</f>
        <v>0.19736842105263158</v>
      </c>
      <c r="P523" s="8">
        <f>KickstarterTable[[#This Row],[pledged]]/KickstarterTable[[#This Row],[backers_count]]</f>
        <v>500</v>
      </c>
      <c r="Q523" t="str">
        <f t="shared" si="48"/>
        <v>theater</v>
      </c>
      <c r="R523" t="str">
        <f t="shared" si="49"/>
        <v>plays</v>
      </c>
      <c r="S523" s="13">
        <f t="shared" si="50"/>
        <v>42726.586747685178</v>
      </c>
      <c r="T523" s="13">
        <f t="shared" si="51"/>
        <v>42784.333333333336</v>
      </c>
      <c r="U523">
        <f t="shared" si="52"/>
        <v>2017</v>
      </c>
      <c r="V523" s="15" t="str">
        <f t="shared" si="53"/>
        <v>Dec</v>
      </c>
    </row>
    <row r="524" spans="1:22" ht="32">
      <c r="A524">
        <v>485</v>
      </c>
      <c r="B524" s="3" t="s">
        <v>486</v>
      </c>
      <c r="C524" s="3" t="s">
        <v>4595</v>
      </c>
      <c r="D524">
        <v>37956</v>
      </c>
      <c r="E52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8269</v>
      </c>
      <c r="O524" s="6">
        <f>KickstarterTable[[#This Row],[pledged]]/KickstarterTable[[#This Row],[goal]]</f>
        <v>0.21906971229845085</v>
      </c>
      <c r="P524" s="8">
        <f>KickstarterTable[[#This Row],[pledged]]/KickstarterTable[[#This Row],[backers_count]]</f>
        <v>66.520080000000007</v>
      </c>
      <c r="Q524" t="str">
        <f t="shared" si="48"/>
        <v>film &amp; video</v>
      </c>
      <c r="R524" t="str">
        <f t="shared" si="49"/>
        <v>animation</v>
      </c>
      <c r="S524" s="13">
        <f t="shared" si="50"/>
        <v>41381.172442129631</v>
      </c>
      <c r="T524" s="13">
        <f t="shared" si="51"/>
        <v>41409.089108796295</v>
      </c>
      <c r="U524">
        <f t="shared" si="52"/>
        <v>2013</v>
      </c>
      <c r="V524" s="15" t="str">
        <f t="shared" si="53"/>
        <v>Apr</v>
      </c>
    </row>
    <row r="525" spans="1:22" ht="48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8284</v>
      </c>
      <c r="O525" s="6">
        <f>KickstarterTable[[#This Row],[pledged]]/KickstarterTable[[#This Row],[goal]]</f>
        <v>1.0681333333333334</v>
      </c>
      <c r="P525" s="8">
        <f>KickstarterTable[[#This Row],[pledged]]/KickstarterTable[[#This Row],[backers_count]]</f>
        <v>170.44680851063831</v>
      </c>
      <c r="Q525" t="str">
        <f t="shared" si="48"/>
        <v>photography</v>
      </c>
      <c r="R525" t="str">
        <f t="shared" si="49"/>
        <v>photobooks</v>
      </c>
      <c r="S525" s="13">
        <f t="shared" si="50"/>
        <v>42492.834386574068</v>
      </c>
      <c r="T525" s="13">
        <f t="shared" si="51"/>
        <v>42525.75105324074</v>
      </c>
      <c r="U525">
        <f t="shared" si="52"/>
        <v>2016</v>
      </c>
      <c r="V525" s="15" t="str">
        <f t="shared" si="53"/>
        <v>May</v>
      </c>
    </row>
    <row r="526" spans="1:22" ht="48">
      <c r="A526">
        <v>1459</v>
      </c>
      <c r="B526" s="3" t="s">
        <v>1460</v>
      </c>
      <c r="C526" s="3" t="s">
        <v>5569</v>
      </c>
      <c r="D526">
        <v>37000</v>
      </c>
      <c r="E52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8286</v>
      </c>
      <c r="O526" s="6">
        <f>KickstarterTable[[#This Row],[pledged]]/KickstarterTable[[#This Row],[goal]]</f>
        <v>0</v>
      </c>
      <c r="P526" s="8" t="e">
        <f>KickstarterTable[[#This Row],[pledged]]/KickstarterTable[[#This Row],[backers_count]]</f>
        <v>#DIV/0!</v>
      </c>
      <c r="Q526" t="str">
        <f t="shared" si="48"/>
        <v>publishing</v>
      </c>
      <c r="R526" t="str">
        <f t="shared" si="49"/>
        <v>translations</v>
      </c>
      <c r="S526" s="13">
        <f t="shared" si="50"/>
        <v>42311.871481481481</v>
      </c>
      <c r="T526" s="13">
        <f t="shared" si="51"/>
        <v>42338.309027777781</v>
      </c>
      <c r="U526">
        <f t="shared" si="52"/>
        <v>2015</v>
      </c>
      <c r="V526" s="15" t="str">
        <f t="shared" si="53"/>
        <v>Nov</v>
      </c>
    </row>
    <row r="527" spans="1:22" ht="48">
      <c r="A527">
        <v>2388</v>
      </c>
      <c r="B527" s="3" t="s">
        <v>2389</v>
      </c>
      <c r="C527" s="3" t="s">
        <v>6498</v>
      </c>
      <c r="D527">
        <v>37000</v>
      </c>
      <c r="E52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8271</v>
      </c>
      <c r="O527" s="6">
        <f>KickstarterTable[[#This Row],[pledged]]/KickstarterTable[[#This Row],[goal]]</f>
        <v>1.2513513513513513E-2</v>
      </c>
      <c r="P527" s="8">
        <f>KickstarterTable[[#This Row],[pledged]]/KickstarterTable[[#This Row],[backers_count]]</f>
        <v>57.875</v>
      </c>
      <c r="Q527" t="str">
        <f t="shared" si="48"/>
        <v>technology</v>
      </c>
      <c r="R527" t="str">
        <f t="shared" si="49"/>
        <v>web</v>
      </c>
      <c r="S527" s="13">
        <f t="shared" si="50"/>
        <v>41989.520358796297</v>
      </c>
      <c r="T527" s="13">
        <f t="shared" si="51"/>
        <v>42017.395138888889</v>
      </c>
      <c r="U527">
        <f t="shared" si="52"/>
        <v>2015</v>
      </c>
      <c r="V527" s="15" t="str">
        <f t="shared" si="53"/>
        <v>Dec</v>
      </c>
    </row>
    <row r="528" spans="1:22" ht="48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8268</v>
      </c>
      <c r="O528" s="6">
        <f>KickstarterTable[[#This Row],[pledged]]/KickstarterTable[[#This Row],[goal]]</f>
        <v>1.1263736263736264</v>
      </c>
      <c r="P528" s="8">
        <f>KickstarterTable[[#This Row],[pledged]]/KickstarterTable[[#This Row],[backers_count]]</f>
        <v>109.04255319148936</v>
      </c>
      <c r="Q528" t="str">
        <f t="shared" si="48"/>
        <v>film &amp; video</v>
      </c>
      <c r="R528" t="str">
        <f t="shared" si="49"/>
        <v>documentary</v>
      </c>
      <c r="S528" s="13">
        <f t="shared" si="50"/>
        <v>41949.364629629628</v>
      </c>
      <c r="T528" s="13">
        <f t="shared" si="51"/>
        <v>41992.2812962963</v>
      </c>
      <c r="U528">
        <f t="shared" si="52"/>
        <v>2014</v>
      </c>
      <c r="V528" s="15" t="str">
        <f t="shared" si="53"/>
        <v>Nov</v>
      </c>
    </row>
    <row r="529" spans="1:22" ht="32">
      <c r="A529">
        <v>2144</v>
      </c>
      <c r="B529" s="3" t="s">
        <v>2145</v>
      </c>
      <c r="C529" s="3" t="s">
        <v>6254</v>
      </c>
      <c r="D529">
        <v>35500</v>
      </c>
      <c r="E529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8281</v>
      </c>
      <c r="O529" s="6">
        <f>KickstarterTable[[#This Row],[pledged]]/KickstarterTable[[#This Row],[goal]]</f>
        <v>1.7098591549295775E-2</v>
      </c>
      <c r="P529" s="8">
        <f>KickstarterTable[[#This Row],[pledged]]/KickstarterTable[[#This Row],[backers_count]]</f>
        <v>25.291666666666668</v>
      </c>
      <c r="Q529" t="str">
        <f t="shared" si="48"/>
        <v>games</v>
      </c>
      <c r="R529" t="str">
        <f t="shared" si="49"/>
        <v>video games</v>
      </c>
      <c r="S529" s="13">
        <f t="shared" si="50"/>
        <v>41499.213425925926</v>
      </c>
      <c r="T529" s="13">
        <f t="shared" si="51"/>
        <v>41529.130092592597</v>
      </c>
      <c r="U529">
        <f t="shared" si="52"/>
        <v>2013</v>
      </c>
      <c r="V529" s="15" t="str">
        <f t="shared" si="53"/>
        <v>Aug</v>
      </c>
    </row>
    <row r="530" spans="1:22" ht="32">
      <c r="A530">
        <v>24</v>
      </c>
      <c r="B530" s="3" t="s">
        <v>26</v>
      </c>
      <c r="C530" s="3" t="s">
        <v>4135</v>
      </c>
      <c r="D530">
        <v>35000</v>
      </c>
      <c r="E530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8264</v>
      </c>
      <c r="O530" s="6">
        <f>KickstarterTable[[#This Row],[pledged]]/KickstarterTable[[#This Row],[goal]]</f>
        <v>1.0880768571428572</v>
      </c>
      <c r="P530" s="8">
        <f>KickstarterTable[[#This Row],[pledged]]/KickstarterTable[[#This Row],[backers_count]]</f>
        <v>66.346149825783982</v>
      </c>
      <c r="Q530" t="str">
        <f t="shared" si="48"/>
        <v>film &amp; video</v>
      </c>
      <c r="R530" t="str">
        <f t="shared" si="49"/>
        <v>television</v>
      </c>
      <c r="S530" s="13">
        <f t="shared" si="50"/>
        <v>42229.486840277772</v>
      </c>
      <c r="T530" s="13">
        <f t="shared" si="51"/>
        <v>42260.402083333342</v>
      </c>
      <c r="U530">
        <f t="shared" si="52"/>
        <v>2015</v>
      </c>
      <c r="V530" s="15" t="str">
        <f t="shared" si="53"/>
        <v>Aug</v>
      </c>
    </row>
    <row r="531" spans="1:22" ht="48">
      <c r="A531">
        <v>156</v>
      </c>
      <c r="B531" s="3" t="s">
        <v>158</v>
      </c>
      <c r="C531" s="3" t="s">
        <v>4266</v>
      </c>
      <c r="D531">
        <v>35000</v>
      </c>
      <c r="E531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8266</v>
      </c>
      <c r="O531" s="6">
        <f>KickstarterTable[[#This Row],[pledged]]/KickstarterTable[[#This Row],[goal]]</f>
        <v>5.0999999999999997E-2</v>
      </c>
      <c r="P531" s="8">
        <f>KickstarterTable[[#This Row],[pledged]]/KickstarterTable[[#This Row],[backers_count]]</f>
        <v>119</v>
      </c>
      <c r="Q531" t="str">
        <f t="shared" si="48"/>
        <v>film &amp; video</v>
      </c>
      <c r="R531" t="str">
        <f t="shared" si="49"/>
        <v>science fiction</v>
      </c>
      <c r="S531" s="13">
        <f t="shared" si="50"/>
        <v>41793.791620370372</v>
      </c>
      <c r="T531" s="13">
        <f t="shared" si="51"/>
        <v>41851.708287037043</v>
      </c>
      <c r="U531">
        <f t="shared" si="52"/>
        <v>2014</v>
      </c>
      <c r="V531" s="15" t="str">
        <f t="shared" si="53"/>
        <v>Jun</v>
      </c>
    </row>
    <row r="532" spans="1:22" ht="48">
      <c r="A532">
        <v>257</v>
      </c>
      <c r="B532" s="3" t="s">
        <v>258</v>
      </c>
      <c r="C532" s="3" t="s">
        <v>4367</v>
      </c>
      <c r="D532">
        <v>35000</v>
      </c>
      <c r="E532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8268</v>
      </c>
      <c r="O532" s="6">
        <f>KickstarterTable[[#This Row],[pledged]]/KickstarterTable[[#This Row],[goal]]</f>
        <v>1.0672648571428571</v>
      </c>
      <c r="P532" s="8">
        <f>KickstarterTable[[#This Row],[pledged]]/KickstarterTable[[#This Row],[backers_count]]</f>
        <v>66.70405357142856</v>
      </c>
      <c r="Q532" t="str">
        <f t="shared" si="48"/>
        <v>film &amp; video</v>
      </c>
      <c r="R532" t="str">
        <f t="shared" si="49"/>
        <v>documentary</v>
      </c>
      <c r="S532" s="13">
        <f t="shared" si="50"/>
        <v>42479.293541666666</v>
      </c>
      <c r="T532" s="13">
        <f t="shared" si="51"/>
        <v>42507.210208333338</v>
      </c>
      <c r="U532">
        <f t="shared" si="52"/>
        <v>2016</v>
      </c>
      <c r="V532" s="15" t="str">
        <f t="shared" si="53"/>
        <v>Apr</v>
      </c>
    </row>
    <row r="533" spans="1:22" ht="48">
      <c r="A533">
        <v>321</v>
      </c>
      <c r="B533" s="3" t="s">
        <v>322</v>
      </c>
      <c r="C533" s="3" t="s">
        <v>4431</v>
      </c>
      <c r="D533">
        <v>35000</v>
      </c>
      <c r="E533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8268</v>
      </c>
      <c r="O533" s="6">
        <f>KickstarterTable[[#This Row],[pledged]]/KickstarterTable[[#This Row],[goal]]</f>
        <v>1.0266285714285714</v>
      </c>
      <c r="P533" s="8">
        <f>KickstarterTable[[#This Row],[pledged]]/KickstarterTable[[#This Row],[backers_count]]</f>
        <v>106.62314540059347</v>
      </c>
      <c r="Q533" t="str">
        <f t="shared" si="48"/>
        <v>film &amp; video</v>
      </c>
      <c r="R533" t="str">
        <f t="shared" si="49"/>
        <v>documentary</v>
      </c>
      <c r="S533" s="13">
        <f t="shared" si="50"/>
        <v>42647.113263888888</v>
      </c>
      <c r="T533" s="13">
        <f t="shared" si="51"/>
        <v>42680.071597222232</v>
      </c>
      <c r="U533">
        <f t="shared" si="52"/>
        <v>2016</v>
      </c>
      <c r="V533" s="15" t="str">
        <f t="shared" si="53"/>
        <v>Oct</v>
      </c>
    </row>
    <row r="534" spans="1:22" ht="48">
      <c r="A534">
        <v>330</v>
      </c>
      <c r="B534" s="3" t="s">
        <v>331</v>
      </c>
      <c r="C534" s="3" t="s">
        <v>4440</v>
      </c>
      <c r="D534">
        <v>35000</v>
      </c>
      <c r="E534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8268</v>
      </c>
      <c r="O534" s="6">
        <f>KickstarterTable[[#This Row],[pledged]]/KickstarterTable[[#This Row],[goal]]</f>
        <v>1.0182857142857142</v>
      </c>
      <c r="P534" s="8">
        <f>KickstarterTable[[#This Row],[pledged]]/KickstarterTable[[#This Row],[backers_count]]</f>
        <v>104.82352941176471</v>
      </c>
      <c r="Q534" t="str">
        <f t="shared" si="48"/>
        <v>film &amp; video</v>
      </c>
      <c r="R534" t="str">
        <f t="shared" si="49"/>
        <v>documentary</v>
      </c>
      <c r="S534" s="13">
        <f t="shared" si="50"/>
        <v>41379.182442129626</v>
      </c>
      <c r="T534" s="13">
        <f t="shared" si="51"/>
        <v>41408.749305555561</v>
      </c>
      <c r="U534">
        <f t="shared" si="52"/>
        <v>2013</v>
      </c>
      <c r="V534" s="15" t="str">
        <f t="shared" si="53"/>
        <v>Apr</v>
      </c>
    </row>
    <row r="535" spans="1:22" ht="48">
      <c r="A535">
        <v>340</v>
      </c>
      <c r="B535" s="3" t="s">
        <v>341</v>
      </c>
      <c r="C535" s="3" t="s">
        <v>4450</v>
      </c>
      <c r="D535">
        <v>35000</v>
      </c>
      <c r="E535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8268</v>
      </c>
      <c r="O535" s="6">
        <f>KickstarterTable[[#This Row],[pledged]]/KickstarterTable[[#This Row],[goal]]</f>
        <v>1.2502285714285715</v>
      </c>
      <c r="P535" s="8">
        <f>KickstarterTable[[#This Row],[pledged]]/KickstarterTable[[#This Row],[backers_count]]</f>
        <v>146.34782608695653</v>
      </c>
      <c r="Q535" t="str">
        <f t="shared" si="48"/>
        <v>film &amp; video</v>
      </c>
      <c r="R535" t="str">
        <f t="shared" si="49"/>
        <v>documentary</v>
      </c>
      <c r="S535" s="13">
        <f t="shared" si="50"/>
        <v>42772.335729166669</v>
      </c>
      <c r="T535" s="13">
        <f t="shared" si="51"/>
        <v>42800.458333333336</v>
      </c>
      <c r="U535">
        <f t="shared" si="52"/>
        <v>2017</v>
      </c>
      <c r="V535" s="15" t="str">
        <f t="shared" si="53"/>
        <v>Feb</v>
      </c>
    </row>
    <row r="536" spans="1:22" ht="32">
      <c r="A536">
        <v>355</v>
      </c>
      <c r="B536" s="3" t="s">
        <v>356</v>
      </c>
      <c r="C536" s="3" t="s">
        <v>4465</v>
      </c>
      <c r="D536">
        <v>35000</v>
      </c>
      <c r="E536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8268</v>
      </c>
      <c r="O536" s="6">
        <f>KickstarterTable[[#This Row],[pledged]]/KickstarterTable[[#This Row],[goal]]</f>
        <v>1.1625714285714286</v>
      </c>
      <c r="P536" s="8">
        <f>KickstarterTable[[#This Row],[pledged]]/KickstarterTable[[#This Row],[backers_count]]</f>
        <v>246.60606060606059</v>
      </c>
      <c r="Q536" t="str">
        <f t="shared" si="48"/>
        <v>film &amp; video</v>
      </c>
      <c r="R536" t="str">
        <f t="shared" si="49"/>
        <v>documentary</v>
      </c>
      <c r="S536" s="13">
        <f t="shared" si="50"/>
        <v>41942.9605787037</v>
      </c>
      <c r="T536" s="13">
        <f t="shared" si="51"/>
        <v>41971.918912037036</v>
      </c>
      <c r="U536">
        <f t="shared" si="52"/>
        <v>2014</v>
      </c>
      <c r="V536" s="15" t="str">
        <f t="shared" si="53"/>
        <v>Oct</v>
      </c>
    </row>
    <row r="537" spans="1:22" ht="48">
      <c r="A537">
        <v>361</v>
      </c>
      <c r="B537" s="3" t="s">
        <v>362</v>
      </c>
      <c r="C537" s="3" t="s">
        <v>4471</v>
      </c>
      <c r="D537">
        <v>35000</v>
      </c>
      <c r="E53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8268</v>
      </c>
      <c r="O537" s="6">
        <f>KickstarterTable[[#This Row],[pledged]]/KickstarterTable[[#This Row],[goal]]</f>
        <v>1.1107699999999998</v>
      </c>
      <c r="P537" s="8">
        <f>KickstarterTable[[#This Row],[pledged]]/KickstarterTable[[#This Row],[backers_count]]</f>
        <v>109.82189265536722</v>
      </c>
      <c r="Q537" t="str">
        <f t="shared" si="48"/>
        <v>film &amp; video</v>
      </c>
      <c r="R537" t="str">
        <f t="shared" si="49"/>
        <v>documentary</v>
      </c>
      <c r="S537" s="13">
        <f t="shared" si="50"/>
        <v>41935.667893518512</v>
      </c>
      <c r="T537" s="13">
        <f t="shared" si="51"/>
        <v>41963.626226851855</v>
      </c>
      <c r="U537">
        <f t="shared" si="52"/>
        <v>2014</v>
      </c>
      <c r="V537" s="15" t="str">
        <f t="shared" si="53"/>
        <v>Oct</v>
      </c>
    </row>
    <row r="538" spans="1:22" ht="48">
      <c r="A538">
        <v>404</v>
      </c>
      <c r="B538" s="3" t="s">
        <v>405</v>
      </c>
      <c r="C538" s="3" t="s">
        <v>4514</v>
      </c>
      <c r="D538">
        <v>35000</v>
      </c>
      <c r="E53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8268</v>
      </c>
      <c r="O538" s="6">
        <f>KickstarterTable[[#This Row],[pledged]]/KickstarterTable[[#This Row],[goal]]</f>
        <v>1.0309142857142857</v>
      </c>
      <c r="P538" s="8">
        <f>KickstarterTable[[#This Row],[pledged]]/KickstarterTable[[#This Row],[backers_count]]</f>
        <v>133.14391143911439</v>
      </c>
      <c r="Q538" t="str">
        <f t="shared" si="48"/>
        <v>film &amp; video</v>
      </c>
      <c r="R538" t="str">
        <f t="shared" si="49"/>
        <v>documentary</v>
      </c>
      <c r="S538" s="13">
        <f t="shared" si="50"/>
        <v>41646.294699074067</v>
      </c>
      <c r="T538" s="13">
        <f t="shared" si="51"/>
        <v>41673.544444444444</v>
      </c>
      <c r="U538">
        <f t="shared" si="52"/>
        <v>2014</v>
      </c>
      <c r="V538" s="15" t="str">
        <f t="shared" si="53"/>
        <v>Jan</v>
      </c>
    </row>
    <row r="539" spans="1:22" ht="32">
      <c r="A539">
        <v>648</v>
      </c>
      <c r="B539" s="3" t="s">
        <v>649</v>
      </c>
      <c r="C539" s="3" t="s">
        <v>4758</v>
      </c>
      <c r="D539">
        <v>35000</v>
      </c>
      <c r="E539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8272</v>
      </c>
      <c r="O539" s="6">
        <f>KickstarterTable[[#This Row],[pledged]]/KickstarterTable[[#This Row],[goal]]</f>
        <v>1.2682285714285715</v>
      </c>
      <c r="P539" s="8">
        <f>KickstarterTable[[#This Row],[pledged]]/KickstarterTable[[#This Row],[backers_count]]</f>
        <v>1644</v>
      </c>
      <c r="Q539" t="str">
        <f t="shared" si="48"/>
        <v>technology</v>
      </c>
      <c r="R539" t="str">
        <f t="shared" si="49"/>
        <v>wearables</v>
      </c>
      <c r="S539" s="13">
        <f t="shared" si="50"/>
        <v>41891.360046296293</v>
      </c>
      <c r="T539" s="13">
        <f t="shared" si="51"/>
        <v>41924.276712962965</v>
      </c>
      <c r="U539">
        <f t="shared" si="52"/>
        <v>2014</v>
      </c>
      <c r="V539" s="15" t="str">
        <f t="shared" si="53"/>
        <v>Sep</v>
      </c>
    </row>
    <row r="540" spans="1:22" ht="48">
      <c r="A540">
        <v>683</v>
      </c>
      <c r="B540" s="3" t="s">
        <v>684</v>
      </c>
      <c r="C540" s="3" t="s">
        <v>4793</v>
      </c>
      <c r="D540">
        <v>35000</v>
      </c>
      <c r="E540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8272</v>
      </c>
      <c r="O540" s="6">
        <f>KickstarterTable[[#This Row],[pledged]]/KickstarterTable[[#This Row],[goal]]</f>
        <v>8.5142857142857138E-3</v>
      </c>
      <c r="P540" s="8">
        <f>KickstarterTable[[#This Row],[pledged]]/KickstarterTable[[#This Row],[backers_count]]</f>
        <v>99.333333333333329</v>
      </c>
      <c r="Q540" t="str">
        <f t="shared" si="48"/>
        <v>technology</v>
      </c>
      <c r="R540" t="str">
        <f t="shared" si="49"/>
        <v>wearables</v>
      </c>
      <c r="S540" s="13">
        <f t="shared" si="50"/>
        <v>42634.566712962966</v>
      </c>
      <c r="T540" s="13">
        <f t="shared" si="51"/>
        <v>42672.483379629637</v>
      </c>
      <c r="U540">
        <f t="shared" si="52"/>
        <v>2016</v>
      </c>
      <c r="V540" s="15" t="str">
        <f t="shared" si="53"/>
        <v>Sep</v>
      </c>
    </row>
    <row r="541" spans="1:22" ht="32">
      <c r="A541">
        <v>963</v>
      </c>
      <c r="B541" s="3" t="s">
        <v>964</v>
      </c>
      <c r="C541" s="3" t="s">
        <v>5073</v>
      </c>
      <c r="D541">
        <v>35000</v>
      </c>
      <c r="E541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8272</v>
      </c>
      <c r="O541" s="6">
        <f>KickstarterTable[[#This Row],[pledged]]/KickstarterTable[[#This Row],[goal]]</f>
        <v>1.0771428571428571E-2</v>
      </c>
      <c r="P541" s="8">
        <f>KickstarterTable[[#This Row],[pledged]]/KickstarterTable[[#This Row],[backers_count]]</f>
        <v>41.888888888888886</v>
      </c>
      <c r="Q541" t="str">
        <f t="shared" si="48"/>
        <v>technology</v>
      </c>
      <c r="R541" t="str">
        <f t="shared" si="49"/>
        <v>wearables</v>
      </c>
      <c r="S541" s="13">
        <f t="shared" si="50"/>
        <v>42625.302303240744</v>
      </c>
      <c r="T541" s="13">
        <f t="shared" si="51"/>
        <v>42658.218969907415</v>
      </c>
      <c r="U541">
        <f t="shared" si="52"/>
        <v>2016</v>
      </c>
      <c r="V541" s="15" t="str">
        <f t="shared" si="53"/>
        <v>Sep</v>
      </c>
    </row>
    <row r="542" spans="1:22" ht="48">
      <c r="A542">
        <v>979</v>
      </c>
      <c r="B542" s="3" t="s">
        <v>980</v>
      </c>
      <c r="C542" s="3" t="s">
        <v>5089</v>
      </c>
      <c r="D542">
        <v>35000</v>
      </c>
      <c r="E542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8272</v>
      </c>
      <c r="O542" s="6">
        <f>KickstarterTable[[#This Row],[pledged]]/KickstarterTable[[#This Row],[goal]]</f>
        <v>0.82817600000000002</v>
      </c>
      <c r="P542" s="8">
        <f>KickstarterTable[[#This Row],[pledged]]/KickstarterTable[[#This Row],[backers_count]]</f>
        <v>301.93916666666667</v>
      </c>
      <c r="Q542" t="str">
        <f t="shared" si="48"/>
        <v>technology</v>
      </c>
      <c r="R542" t="str">
        <f t="shared" si="49"/>
        <v>wearables</v>
      </c>
      <c r="S542" s="13">
        <f t="shared" si="50"/>
        <v>42506.083657407406</v>
      </c>
      <c r="T542" s="13">
        <f t="shared" si="51"/>
        <v>42539.374305555561</v>
      </c>
      <c r="U542">
        <f t="shared" si="52"/>
        <v>2016</v>
      </c>
      <c r="V542" s="15" t="str">
        <f t="shared" si="53"/>
        <v>May</v>
      </c>
    </row>
    <row r="543" spans="1:22" ht="64">
      <c r="A543">
        <v>1127</v>
      </c>
      <c r="B543" s="3" t="s">
        <v>1128</v>
      </c>
      <c r="C543" s="3" t="s">
        <v>5237</v>
      </c>
      <c r="D543">
        <v>35000</v>
      </c>
      <c r="E543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8282</v>
      </c>
      <c r="O543" s="6">
        <f>KickstarterTable[[#This Row],[pledged]]/KickstarterTable[[#This Row],[goal]]</f>
        <v>1.6714285714285713E-2</v>
      </c>
      <c r="P543" s="8">
        <f>KickstarterTable[[#This Row],[pledged]]/KickstarterTable[[#This Row],[backers_count]]</f>
        <v>25.434782608695652</v>
      </c>
      <c r="Q543" t="str">
        <f t="shared" si="48"/>
        <v>games</v>
      </c>
      <c r="R543" t="str">
        <f t="shared" si="49"/>
        <v>mobile games</v>
      </c>
      <c r="S543" s="13">
        <f t="shared" si="50"/>
        <v>41926.520833333328</v>
      </c>
      <c r="T543" s="13">
        <f t="shared" si="51"/>
        <v>41955.479166666664</v>
      </c>
      <c r="U543">
        <f t="shared" si="52"/>
        <v>2014</v>
      </c>
      <c r="V543" s="15" t="str">
        <f t="shared" si="53"/>
        <v>Oct</v>
      </c>
    </row>
    <row r="544" spans="1:22" ht="48">
      <c r="A544">
        <v>1138</v>
      </c>
      <c r="B544" s="3" t="s">
        <v>1139</v>
      </c>
      <c r="C544" s="3" t="s">
        <v>5248</v>
      </c>
      <c r="D544">
        <v>35000</v>
      </c>
      <c r="E544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8282</v>
      </c>
      <c r="O544" s="6">
        <f>KickstarterTable[[#This Row],[pledged]]/KickstarterTable[[#This Row],[goal]]</f>
        <v>3.5714285714285713E-3</v>
      </c>
      <c r="P544" s="8">
        <f>KickstarterTable[[#This Row],[pledged]]/KickstarterTable[[#This Row],[backers_count]]</f>
        <v>31.25</v>
      </c>
      <c r="Q544" t="str">
        <f t="shared" si="48"/>
        <v>games</v>
      </c>
      <c r="R544" t="str">
        <f t="shared" si="49"/>
        <v>mobile games</v>
      </c>
      <c r="S544" s="13">
        <f t="shared" si="50"/>
        <v>42736.573275462964</v>
      </c>
      <c r="T544" s="13">
        <f t="shared" si="51"/>
        <v>42754.489942129636</v>
      </c>
      <c r="U544">
        <f t="shared" si="52"/>
        <v>2017</v>
      </c>
      <c r="V544" s="15" t="str">
        <f t="shared" si="53"/>
        <v>Jan</v>
      </c>
    </row>
    <row r="545" spans="1:22" ht="48">
      <c r="A545">
        <v>1322</v>
      </c>
      <c r="B545" s="3" t="s">
        <v>1323</v>
      </c>
      <c r="C545" s="3" t="s">
        <v>5432</v>
      </c>
      <c r="D545">
        <v>35000</v>
      </c>
      <c r="E545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8272</v>
      </c>
      <c r="O545" s="6">
        <f>KickstarterTable[[#This Row],[pledged]]/KickstarterTable[[#This Row],[goal]]</f>
        <v>3.0285714285714286E-3</v>
      </c>
      <c r="P545" s="8">
        <f>KickstarterTable[[#This Row],[pledged]]/KickstarterTable[[#This Row],[backers_count]]</f>
        <v>26.5</v>
      </c>
      <c r="Q545" t="str">
        <f t="shared" si="48"/>
        <v>technology</v>
      </c>
      <c r="R545" t="str">
        <f t="shared" si="49"/>
        <v>wearables</v>
      </c>
      <c r="S545" s="13">
        <f t="shared" si="50"/>
        <v>42115.323206018518</v>
      </c>
      <c r="T545" s="13">
        <f t="shared" si="51"/>
        <v>42143.23987268519</v>
      </c>
      <c r="U545">
        <f t="shared" si="52"/>
        <v>2015</v>
      </c>
      <c r="V545" s="15" t="str">
        <f t="shared" si="53"/>
        <v>Apr</v>
      </c>
    </row>
    <row r="546" spans="1:22" ht="48">
      <c r="A546">
        <v>1330</v>
      </c>
      <c r="B546" s="3" t="s">
        <v>1331</v>
      </c>
      <c r="C546" s="3" t="s">
        <v>5440</v>
      </c>
      <c r="D546">
        <v>35000</v>
      </c>
      <c r="E546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8272</v>
      </c>
      <c r="O546" s="6">
        <f>KickstarterTable[[#This Row],[pledged]]/KickstarterTable[[#This Row],[goal]]</f>
        <v>0.22494285714285714</v>
      </c>
      <c r="P546" s="8">
        <f>KickstarterTable[[#This Row],[pledged]]/KickstarterTable[[#This Row],[backers_count]]</f>
        <v>157.46</v>
      </c>
      <c r="Q546" t="str">
        <f t="shared" si="48"/>
        <v>technology</v>
      </c>
      <c r="R546" t="str">
        <f t="shared" si="49"/>
        <v>wearables</v>
      </c>
      <c r="S546" s="13">
        <f t="shared" si="50"/>
        <v>42521.943391203698</v>
      </c>
      <c r="T546" s="13">
        <f t="shared" si="51"/>
        <v>42550.750000000007</v>
      </c>
      <c r="U546">
        <f t="shared" si="52"/>
        <v>2016</v>
      </c>
      <c r="V546" s="15" t="str">
        <f t="shared" si="53"/>
        <v>May</v>
      </c>
    </row>
    <row r="547" spans="1:22" ht="48">
      <c r="A547">
        <v>1530</v>
      </c>
      <c r="B547" s="3" t="s">
        <v>1531</v>
      </c>
      <c r="C547" s="3" t="s">
        <v>5640</v>
      </c>
      <c r="D547">
        <v>35000</v>
      </c>
      <c r="E54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8284</v>
      </c>
      <c r="O547" s="6">
        <f>KickstarterTable[[#This Row],[pledged]]/KickstarterTable[[#This Row],[goal]]</f>
        <v>1.3482571428571428</v>
      </c>
      <c r="P547" s="8">
        <f>KickstarterTable[[#This Row],[pledged]]/KickstarterTable[[#This Row],[backers_count]]</f>
        <v>53.991990846681922</v>
      </c>
      <c r="Q547" t="str">
        <f t="shared" si="48"/>
        <v>photography</v>
      </c>
      <c r="R547" t="str">
        <f t="shared" si="49"/>
        <v>photobooks</v>
      </c>
      <c r="S547" s="13">
        <f t="shared" si="50"/>
        <v>42275.433969907404</v>
      </c>
      <c r="T547" s="13">
        <f t="shared" si="51"/>
        <v>42298.350636574083</v>
      </c>
      <c r="U547">
        <f t="shared" si="52"/>
        <v>2015</v>
      </c>
      <c r="V547" s="15" t="str">
        <f t="shared" si="53"/>
        <v>Sep</v>
      </c>
    </row>
    <row r="548" spans="1:22" ht="16">
      <c r="A548">
        <v>1718</v>
      </c>
      <c r="B548" s="3" t="s">
        <v>1719</v>
      </c>
      <c r="C548" s="3" t="s">
        <v>5828</v>
      </c>
      <c r="D548">
        <v>35000</v>
      </c>
      <c r="E54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8292</v>
      </c>
      <c r="O548" s="6">
        <f>KickstarterTable[[#This Row],[pledged]]/KickstarterTable[[#This Row],[goal]]</f>
        <v>2.142857142857143E-3</v>
      </c>
      <c r="P548" s="8">
        <f>KickstarterTable[[#This Row],[pledged]]/KickstarterTable[[#This Row],[backers_count]]</f>
        <v>37.5</v>
      </c>
      <c r="Q548" t="str">
        <f t="shared" si="48"/>
        <v>music</v>
      </c>
      <c r="R548" t="str">
        <f t="shared" si="49"/>
        <v>faith</v>
      </c>
      <c r="S548" s="13">
        <f t="shared" si="50"/>
        <v>42460.277187499996</v>
      </c>
      <c r="T548" s="13">
        <f t="shared" si="51"/>
        <v>42501.790972222225</v>
      </c>
      <c r="U548">
        <f t="shared" si="52"/>
        <v>2016</v>
      </c>
      <c r="V548" s="15" t="str">
        <f t="shared" si="53"/>
        <v>Mar</v>
      </c>
    </row>
    <row r="549" spans="1:22" ht="48">
      <c r="A549">
        <v>1782</v>
      </c>
      <c r="B549" s="3" t="s">
        <v>1783</v>
      </c>
      <c r="C549" s="3" t="s">
        <v>5892</v>
      </c>
      <c r="D549">
        <v>35000</v>
      </c>
      <c r="E549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8284</v>
      </c>
      <c r="O549" s="6">
        <f>KickstarterTable[[#This Row],[pledged]]/KickstarterTable[[#This Row],[goal]]</f>
        <v>0.15491428571428573</v>
      </c>
      <c r="P549" s="8">
        <f>KickstarterTable[[#This Row],[pledged]]/KickstarterTable[[#This Row],[backers_count]]</f>
        <v>71.34210526315789</v>
      </c>
      <c r="Q549" t="str">
        <f t="shared" si="48"/>
        <v>photography</v>
      </c>
      <c r="R549" t="str">
        <f t="shared" si="49"/>
        <v>photobooks</v>
      </c>
      <c r="S549" s="13">
        <f t="shared" si="50"/>
        <v>42388.241770833331</v>
      </c>
      <c r="T549" s="13">
        <f t="shared" si="51"/>
        <v>42419.158437500002</v>
      </c>
      <c r="U549">
        <f t="shared" si="52"/>
        <v>2016</v>
      </c>
      <c r="V549" s="15" t="str">
        <f t="shared" si="53"/>
        <v>Jan</v>
      </c>
    </row>
    <row r="550" spans="1:22" ht="48">
      <c r="A550">
        <v>1909</v>
      </c>
      <c r="B550" s="3" t="s">
        <v>1910</v>
      </c>
      <c r="C550" s="3" t="s">
        <v>6019</v>
      </c>
      <c r="D550">
        <v>35000</v>
      </c>
      <c r="E550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8293</v>
      </c>
      <c r="O550" s="6">
        <f>KickstarterTable[[#This Row],[pledged]]/KickstarterTable[[#This Row],[goal]]</f>
        <v>0.14111428571428572</v>
      </c>
      <c r="P550" s="8">
        <f>KickstarterTable[[#This Row],[pledged]]/KickstarterTable[[#This Row],[backers_count]]</f>
        <v>129.97368421052633</v>
      </c>
      <c r="Q550" t="str">
        <f t="shared" si="48"/>
        <v>technology</v>
      </c>
      <c r="R550" t="str">
        <f t="shared" si="49"/>
        <v>gadgets</v>
      </c>
      <c r="S550" s="13">
        <f t="shared" si="50"/>
        <v>41905.095821759256</v>
      </c>
      <c r="T550" s="13">
        <f t="shared" si="51"/>
        <v>41933.012488425928</v>
      </c>
      <c r="U550">
        <f t="shared" si="52"/>
        <v>2014</v>
      </c>
      <c r="V550" s="15" t="str">
        <f t="shared" si="53"/>
        <v>Sep</v>
      </c>
    </row>
    <row r="551" spans="1:22" ht="48">
      <c r="A551">
        <v>1952</v>
      </c>
      <c r="B551" s="3" t="s">
        <v>1953</v>
      </c>
      <c r="C551" s="3" t="s">
        <v>6062</v>
      </c>
      <c r="D551">
        <v>35000</v>
      </c>
      <c r="E551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8294</v>
      </c>
      <c r="O551" s="6">
        <f>KickstarterTable[[#This Row],[pledged]]/KickstarterTable[[#This Row],[goal]]</f>
        <v>1.9847237142857144</v>
      </c>
      <c r="P551" s="8">
        <f>KickstarterTable[[#This Row],[pledged]]/KickstarterTable[[#This Row],[backers_count]]</f>
        <v>101.85532258064516</v>
      </c>
      <c r="Q551" t="str">
        <f t="shared" si="48"/>
        <v>technology</v>
      </c>
      <c r="R551" t="str">
        <f t="shared" si="49"/>
        <v>hardware</v>
      </c>
      <c r="S551" s="13">
        <f t="shared" si="50"/>
        <v>41526.273321759254</v>
      </c>
      <c r="T551" s="13">
        <f t="shared" si="51"/>
        <v>41561.189988425926</v>
      </c>
      <c r="U551">
        <f t="shared" si="52"/>
        <v>2013</v>
      </c>
      <c r="V551" s="15" t="str">
        <f t="shared" si="53"/>
        <v>Sep</v>
      </c>
    </row>
    <row r="552" spans="1:22" ht="48">
      <c r="A552">
        <v>2054</v>
      </c>
      <c r="B552" s="3" t="s">
        <v>2055</v>
      </c>
      <c r="C552" s="3" t="s">
        <v>6164</v>
      </c>
      <c r="D552">
        <v>35000</v>
      </c>
      <c r="E552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8294</v>
      </c>
      <c r="O552" s="6">
        <f>KickstarterTable[[#This Row],[pledged]]/KickstarterTable[[#This Row],[goal]]</f>
        <v>1.1359142857142857</v>
      </c>
      <c r="P552" s="8">
        <f>KickstarterTable[[#This Row],[pledged]]/KickstarterTable[[#This Row],[backers_count]]</f>
        <v>64.020933977455712</v>
      </c>
      <c r="Q552" t="str">
        <f t="shared" si="48"/>
        <v>technology</v>
      </c>
      <c r="R552" t="str">
        <f t="shared" si="49"/>
        <v>hardware</v>
      </c>
      <c r="S552" s="13">
        <f t="shared" si="50"/>
        <v>41731.187615740739</v>
      </c>
      <c r="T552" s="13">
        <f t="shared" si="51"/>
        <v>41759.10428240741</v>
      </c>
      <c r="U552">
        <f t="shared" si="52"/>
        <v>2014</v>
      </c>
      <c r="V552" s="15" t="str">
        <f t="shared" si="53"/>
        <v>Apr</v>
      </c>
    </row>
    <row r="553" spans="1:22" ht="32">
      <c r="A553">
        <v>2327</v>
      </c>
      <c r="B553" s="3" t="s">
        <v>2328</v>
      </c>
      <c r="C553" s="3" t="s">
        <v>6437</v>
      </c>
      <c r="D553">
        <v>35000</v>
      </c>
      <c r="E553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8297</v>
      </c>
      <c r="O553" s="6">
        <f>KickstarterTable[[#This Row],[pledged]]/KickstarterTable[[#This Row],[goal]]</f>
        <v>5.2609431428571432</v>
      </c>
      <c r="P553" s="8">
        <f>KickstarterTable[[#This Row],[pledged]]/KickstarterTable[[#This Row],[backers_count]]</f>
        <v>54.883162444113267</v>
      </c>
      <c r="Q553" t="str">
        <f t="shared" si="48"/>
        <v>food</v>
      </c>
      <c r="R553" t="str">
        <f t="shared" si="49"/>
        <v>small batch</v>
      </c>
      <c r="S553" s="13">
        <f t="shared" si="50"/>
        <v>41842.583796296291</v>
      </c>
      <c r="T553" s="13">
        <f t="shared" si="51"/>
        <v>41875.500462962969</v>
      </c>
      <c r="U553">
        <f t="shared" si="52"/>
        <v>2014</v>
      </c>
      <c r="V553" s="15" t="str">
        <f t="shared" si="53"/>
        <v>Jul</v>
      </c>
    </row>
    <row r="554" spans="1:22" ht="48">
      <c r="A554">
        <v>2330</v>
      </c>
      <c r="B554" s="3" t="s">
        <v>2331</v>
      </c>
      <c r="C554" s="3" t="s">
        <v>6440</v>
      </c>
      <c r="D554">
        <v>35000</v>
      </c>
      <c r="E554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8297</v>
      </c>
      <c r="O554" s="6">
        <f>KickstarterTable[[#This Row],[pledged]]/KickstarterTable[[#This Row],[goal]]</f>
        <v>1.0242285714285715</v>
      </c>
      <c r="P554" s="8">
        <f>KickstarterTable[[#This Row],[pledged]]/KickstarterTable[[#This Row],[backers_count]]</f>
        <v>219.92638036809817</v>
      </c>
      <c r="Q554" t="str">
        <f t="shared" si="48"/>
        <v>food</v>
      </c>
      <c r="R554" t="str">
        <f t="shared" si="49"/>
        <v>small batch</v>
      </c>
      <c r="S554" s="13">
        <f t="shared" si="50"/>
        <v>42332.566469907404</v>
      </c>
      <c r="T554" s="13">
        <f t="shared" si="51"/>
        <v>42360.583333333336</v>
      </c>
      <c r="U554">
        <f t="shared" si="52"/>
        <v>2015</v>
      </c>
      <c r="V554" s="15" t="str">
        <f t="shared" si="53"/>
        <v>Nov</v>
      </c>
    </row>
    <row r="555" spans="1:22" ht="48">
      <c r="A555">
        <v>2354</v>
      </c>
      <c r="B555" s="3" t="s">
        <v>2355</v>
      </c>
      <c r="C555" s="3" t="s">
        <v>6464</v>
      </c>
      <c r="D555">
        <v>35000</v>
      </c>
      <c r="E555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8271</v>
      </c>
      <c r="O555" s="6">
        <f>KickstarterTable[[#This Row],[pledged]]/KickstarterTable[[#This Row],[goal]]</f>
        <v>7.1428571428571429E-4</v>
      </c>
      <c r="P555" s="8">
        <f>KickstarterTable[[#This Row],[pledged]]/KickstarterTable[[#This Row],[backers_count]]</f>
        <v>25</v>
      </c>
      <c r="Q555" t="str">
        <f t="shared" si="48"/>
        <v>technology</v>
      </c>
      <c r="R555" t="str">
        <f t="shared" si="49"/>
        <v>web</v>
      </c>
      <c r="S555" s="13">
        <f t="shared" si="50"/>
        <v>41954.38958333333</v>
      </c>
      <c r="T555" s="13">
        <f t="shared" si="51"/>
        <v>42012.306250000001</v>
      </c>
      <c r="U555">
        <f t="shared" si="52"/>
        <v>2015</v>
      </c>
      <c r="V555" s="15" t="str">
        <f t="shared" si="53"/>
        <v>Nov</v>
      </c>
    </row>
    <row r="556" spans="1:22" ht="32">
      <c r="A556">
        <v>2428</v>
      </c>
      <c r="B556" s="3" t="s">
        <v>2429</v>
      </c>
      <c r="C556" s="3" t="s">
        <v>6538</v>
      </c>
      <c r="D556">
        <v>35000</v>
      </c>
      <c r="E556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8283</v>
      </c>
      <c r="O556" s="6">
        <f>KickstarterTable[[#This Row],[pledged]]/KickstarterTable[[#This Row],[goal]]</f>
        <v>2.8571428571428571E-5</v>
      </c>
      <c r="P556" s="8">
        <f>KickstarterTable[[#This Row],[pledged]]/KickstarterTable[[#This Row],[backers_count]]</f>
        <v>1</v>
      </c>
      <c r="Q556" t="str">
        <f t="shared" si="48"/>
        <v>food</v>
      </c>
      <c r="R556" t="str">
        <f t="shared" si="49"/>
        <v>food trucks</v>
      </c>
      <c r="S556" s="13">
        <f t="shared" si="50"/>
        <v>42045.450821759259</v>
      </c>
      <c r="T556" s="13">
        <f t="shared" si="51"/>
        <v>42073.325821759259</v>
      </c>
      <c r="U556">
        <f t="shared" si="52"/>
        <v>2015</v>
      </c>
      <c r="V556" s="15" t="str">
        <f t="shared" si="53"/>
        <v>Feb</v>
      </c>
    </row>
    <row r="557" spans="1:22" ht="48">
      <c r="A557">
        <v>2454</v>
      </c>
      <c r="B557" s="3" t="s">
        <v>2455</v>
      </c>
      <c r="C557" s="3" t="s">
        <v>6564</v>
      </c>
      <c r="D557">
        <v>35000</v>
      </c>
      <c r="E55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8297</v>
      </c>
      <c r="O557" s="6">
        <f>KickstarterTable[[#This Row],[pledged]]/KickstarterTable[[#This Row],[goal]]</f>
        <v>1.0084571428571429</v>
      </c>
      <c r="P557" s="8">
        <f>KickstarterTable[[#This Row],[pledged]]/KickstarterTable[[#This Row],[backers_count]]</f>
        <v>271.50769230769231</v>
      </c>
      <c r="Q557" t="str">
        <f t="shared" si="48"/>
        <v>food</v>
      </c>
      <c r="R557" t="str">
        <f t="shared" si="49"/>
        <v>small batch</v>
      </c>
      <c r="S557" s="13">
        <f t="shared" si="50"/>
        <v>42769.868148148147</v>
      </c>
      <c r="T557" s="13">
        <f t="shared" si="51"/>
        <v>42802.784814814811</v>
      </c>
      <c r="U557">
        <f t="shared" si="52"/>
        <v>2017</v>
      </c>
      <c r="V557" s="15" t="str">
        <f t="shared" si="53"/>
        <v>Feb</v>
      </c>
    </row>
    <row r="558" spans="1:22" ht="32">
      <c r="A558">
        <v>2504</v>
      </c>
      <c r="B558" s="3" t="s">
        <v>2504</v>
      </c>
      <c r="C558" s="3" t="s">
        <v>6614</v>
      </c>
      <c r="D558">
        <v>35000</v>
      </c>
      <c r="E55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8298</v>
      </c>
      <c r="O558" s="6">
        <f>KickstarterTable[[#This Row],[pledged]]/KickstarterTable[[#This Row],[goal]]</f>
        <v>0</v>
      </c>
      <c r="P558" s="8" t="e">
        <f>KickstarterTable[[#This Row],[pledged]]/KickstarterTable[[#This Row],[backers_count]]</f>
        <v>#DIV/0!</v>
      </c>
      <c r="Q558" t="str">
        <f t="shared" si="48"/>
        <v>food</v>
      </c>
      <c r="R558" t="str">
        <f t="shared" si="49"/>
        <v>restaurants</v>
      </c>
      <c r="S558" s="13">
        <f t="shared" si="50"/>
        <v>41927.682106481479</v>
      </c>
      <c r="T558" s="13">
        <f t="shared" si="51"/>
        <v>41955.640439814822</v>
      </c>
      <c r="U558">
        <f t="shared" si="52"/>
        <v>2014</v>
      </c>
      <c r="V558" s="15" t="str">
        <f t="shared" si="53"/>
        <v>Oct</v>
      </c>
    </row>
    <row r="559" spans="1:22" ht="48">
      <c r="A559">
        <v>2566</v>
      </c>
      <c r="B559" s="3" t="s">
        <v>2566</v>
      </c>
      <c r="C559" s="3" t="s">
        <v>6676</v>
      </c>
      <c r="D559">
        <v>35000</v>
      </c>
      <c r="E559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8283</v>
      </c>
      <c r="O559" s="6">
        <f>KickstarterTable[[#This Row],[pledged]]/KickstarterTable[[#This Row],[goal]]</f>
        <v>0</v>
      </c>
      <c r="P559" s="8" t="e">
        <f>KickstarterTable[[#This Row],[pledged]]/KickstarterTable[[#This Row],[backers_count]]</f>
        <v>#DIV/0!</v>
      </c>
      <c r="Q559" t="str">
        <f t="shared" si="48"/>
        <v>food</v>
      </c>
      <c r="R559" t="str">
        <f t="shared" si="49"/>
        <v>food trucks</v>
      </c>
      <c r="S559" s="13">
        <f t="shared" si="50"/>
        <v>41842.647546296292</v>
      </c>
      <c r="T559" s="13">
        <f t="shared" si="51"/>
        <v>41870.564212962963</v>
      </c>
      <c r="U559">
        <f t="shared" si="52"/>
        <v>2014</v>
      </c>
      <c r="V559" s="15" t="str">
        <f t="shared" si="53"/>
        <v>Jul</v>
      </c>
    </row>
    <row r="560" spans="1:22" ht="48">
      <c r="A560">
        <v>2596</v>
      </c>
      <c r="B560" s="3" t="s">
        <v>2596</v>
      </c>
      <c r="C560" s="3" t="s">
        <v>6706</v>
      </c>
      <c r="D560">
        <v>35000</v>
      </c>
      <c r="E560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8283</v>
      </c>
      <c r="O560" s="6">
        <f>KickstarterTable[[#This Row],[pledged]]/KickstarterTable[[#This Row],[goal]]</f>
        <v>0.23588571428571428</v>
      </c>
      <c r="P560" s="8">
        <f>KickstarterTable[[#This Row],[pledged]]/KickstarterTable[[#This Row],[backers_count]]</f>
        <v>305.77777777777777</v>
      </c>
      <c r="Q560" t="str">
        <f t="shared" si="48"/>
        <v>food</v>
      </c>
      <c r="R560" t="str">
        <f t="shared" si="49"/>
        <v>food trucks</v>
      </c>
      <c r="S560" s="13">
        <f t="shared" si="50"/>
        <v>41828.33112268518</v>
      </c>
      <c r="T560" s="13">
        <f t="shared" si="51"/>
        <v>41856.247789351852</v>
      </c>
      <c r="U560">
        <f t="shared" si="52"/>
        <v>2014</v>
      </c>
      <c r="V560" s="15" t="str">
        <f t="shared" si="53"/>
        <v>Jul</v>
      </c>
    </row>
    <row r="561" spans="1:22" ht="48">
      <c r="A561">
        <v>2609</v>
      </c>
      <c r="B561" s="3" t="s">
        <v>2609</v>
      </c>
      <c r="C561" s="3" t="s">
        <v>6719</v>
      </c>
      <c r="D561">
        <v>35000</v>
      </c>
      <c r="E561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8300</v>
      </c>
      <c r="O561" s="6">
        <f>KickstarterTable[[#This Row],[pledged]]/KickstarterTable[[#This Row],[goal]]</f>
        <v>3.038011142857143</v>
      </c>
      <c r="P561" s="8">
        <f>KickstarterTable[[#This Row],[pledged]]/KickstarterTable[[#This Row],[backers_count]]</f>
        <v>157.29347633136095</v>
      </c>
      <c r="Q561" t="str">
        <f t="shared" si="48"/>
        <v>technology</v>
      </c>
      <c r="R561" t="str">
        <f t="shared" si="49"/>
        <v>space exploration</v>
      </c>
      <c r="S561" s="13">
        <f t="shared" si="50"/>
        <v>41074.90452546296</v>
      </c>
      <c r="T561" s="13">
        <f t="shared" si="51"/>
        <v>41102.821192129632</v>
      </c>
      <c r="U561">
        <f t="shared" si="52"/>
        <v>2012</v>
      </c>
      <c r="V561" s="15" t="str">
        <f t="shared" si="53"/>
        <v>Jun</v>
      </c>
    </row>
    <row r="562" spans="1:22" ht="64">
      <c r="A562">
        <v>2674</v>
      </c>
      <c r="B562" s="3" t="s">
        <v>2674</v>
      </c>
      <c r="C562" s="3" t="s">
        <v>6784</v>
      </c>
      <c r="D562">
        <v>35000</v>
      </c>
      <c r="E562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8301</v>
      </c>
      <c r="O562" s="6">
        <f>KickstarterTable[[#This Row],[pledged]]/KickstarterTable[[#This Row],[goal]]</f>
        <v>0.62839999999999996</v>
      </c>
      <c r="P562" s="8">
        <f>KickstarterTable[[#This Row],[pledged]]/KickstarterTable[[#This Row],[backers_count]]</f>
        <v>128.61988304093566</v>
      </c>
      <c r="Q562" t="str">
        <f t="shared" si="48"/>
        <v>technology</v>
      </c>
      <c r="R562" t="str">
        <f t="shared" si="49"/>
        <v>makerspaces</v>
      </c>
      <c r="S562" s="13">
        <f t="shared" si="50"/>
        <v>42529.299421296295</v>
      </c>
      <c r="T562" s="13">
        <f t="shared" si="51"/>
        <v>42553.790972222225</v>
      </c>
      <c r="U562">
        <f t="shared" si="52"/>
        <v>2016</v>
      </c>
      <c r="V562" s="15" t="str">
        <f t="shared" si="53"/>
        <v>Jun</v>
      </c>
    </row>
    <row r="563" spans="1:22" ht="48">
      <c r="A563">
        <v>2689</v>
      </c>
      <c r="B563" s="3" t="s">
        <v>2689</v>
      </c>
      <c r="C563" s="3" t="s">
        <v>6799</v>
      </c>
      <c r="D563">
        <v>35000</v>
      </c>
      <c r="E563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8283</v>
      </c>
      <c r="O563" s="6">
        <f>KickstarterTable[[#This Row],[pledged]]/KickstarterTable[[#This Row],[goal]]</f>
        <v>2.8571428571428571E-5</v>
      </c>
      <c r="P563" s="8">
        <f>KickstarterTable[[#This Row],[pledged]]/KickstarterTable[[#This Row],[backers_count]]</f>
        <v>1</v>
      </c>
      <c r="Q563" t="str">
        <f t="shared" si="48"/>
        <v>food</v>
      </c>
      <c r="R563" t="str">
        <f t="shared" si="49"/>
        <v>food trucks</v>
      </c>
      <c r="S563" s="13">
        <f t="shared" si="50"/>
        <v>42551.62835648148</v>
      </c>
      <c r="T563" s="13">
        <f t="shared" si="51"/>
        <v>42579.545023148145</v>
      </c>
      <c r="U563">
        <f t="shared" si="52"/>
        <v>2016</v>
      </c>
      <c r="V563" s="15" t="str">
        <f t="shared" si="53"/>
        <v>Jun</v>
      </c>
    </row>
    <row r="564" spans="1:22" ht="48">
      <c r="A564">
        <v>2706</v>
      </c>
      <c r="B564" s="3" t="s">
        <v>2706</v>
      </c>
      <c r="C564" s="3" t="s">
        <v>6816</v>
      </c>
      <c r="D564">
        <v>35000</v>
      </c>
      <c r="E564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8302</v>
      </c>
      <c r="O564" s="6">
        <f>KickstarterTable[[#This Row],[pledged]]/KickstarterTable[[#This Row],[goal]]</f>
        <v>1.1229714285714285</v>
      </c>
      <c r="P564" s="8">
        <f>KickstarterTable[[#This Row],[pledged]]/KickstarterTable[[#This Row],[backers_count]]</f>
        <v>149.44486692015209</v>
      </c>
      <c r="Q564" t="str">
        <f t="shared" si="48"/>
        <v>theater</v>
      </c>
      <c r="R564" t="str">
        <f t="shared" si="49"/>
        <v>spaces</v>
      </c>
      <c r="S564" s="13">
        <f t="shared" si="50"/>
        <v>41898.961608796293</v>
      </c>
      <c r="T564" s="13">
        <f t="shared" si="51"/>
        <v>41925.874305555561</v>
      </c>
      <c r="U564">
        <f t="shared" si="52"/>
        <v>2014</v>
      </c>
      <c r="V564" s="15" t="str">
        <f t="shared" si="53"/>
        <v>Sep</v>
      </c>
    </row>
    <row r="565" spans="1:22" ht="48">
      <c r="A565">
        <v>2848</v>
      </c>
      <c r="B565" s="3" t="s">
        <v>2848</v>
      </c>
      <c r="C565" s="3" t="s">
        <v>6958</v>
      </c>
      <c r="D565">
        <v>35000</v>
      </c>
      <c r="E565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8270</v>
      </c>
      <c r="O565" s="6">
        <f>KickstarterTable[[#This Row],[pledged]]/KickstarterTable[[#This Row],[goal]]</f>
        <v>2E-3</v>
      </c>
      <c r="P565" s="8">
        <f>KickstarterTable[[#This Row],[pledged]]/KickstarterTable[[#This Row],[backers_count]]</f>
        <v>23.333333333333332</v>
      </c>
      <c r="Q565" t="str">
        <f t="shared" si="48"/>
        <v>theater</v>
      </c>
      <c r="R565" t="str">
        <f t="shared" si="49"/>
        <v>plays</v>
      </c>
      <c r="S565" s="13">
        <f t="shared" si="50"/>
        <v>42123.315497685187</v>
      </c>
      <c r="T565" s="13">
        <f t="shared" si="51"/>
        <v>42151.232164351859</v>
      </c>
      <c r="U565">
        <f t="shared" si="52"/>
        <v>2015</v>
      </c>
      <c r="V565" s="15" t="str">
        <f t="shared" si="53"/>
        <v>Apr</v>
      </c>
    </row>
    <row r="566" spans="1:22" ht="32">
      <c r="A566">
        <v>2996</v>
      </c>
      <c r="B566" s="3" t="s">
        <v>2996</v>
      </c>
      <c r="C566" s="3" t="s">
        <v>7106</v>
      </c>
      <c r="D566">
        <v>35000</v>
      </c>
      <c r="E566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8302</v>
      </c>
      <c r="O566" s="6">
        <f>KickstarterTable[[#This Row],[pledged]]/KickstarterTable[[#This Row],[goal]]</f>
        <v>1.7194285714285715</v>
      </c>
      <c r="P566" s="8">
        <f>KickstarterTable[[#This Row],[pledged]]/KickstarterTable[[#This Row],[backers_count]]</f>
        <v>153.5204081632653</v>
      </c>
      <c r="Q566" t="str">
        <f t="shared" si="48"/>
        <v>theater</v>
      </c>
      <c r="R566" t="str">
        <f t="shared" si="49"/>
        <v>spaces</v>
      </c>
      <c r="S566" s="13">
        <f t="shared" si="50"/>
        <v>42090.579166666663</v>
      </c>
      <c r="T566" s="13">
        <f t="shared" si="51"/>
        <v>42148.495833333342</v>
      </c>
      <c r="U566">
        <f t="shared" si="52"/>
        <v>2015</v>
      </c>
      <c r="V566" s="15" t="str">
        <f t="shared" si="53"/>
        <v>Mar</v>
      </c>
    </row>
    <row r="567" spans="1:22" ht="48">
      <c r="A567">
        <v>3166</v>
      </c>
      <c r="B567" s="3" t="s">
        <v>3166</v>
      </c>
      <c r="C567" s="3" t="s">
        <v>7276</v>
      </c>
      <c r="D567">
        <v>35000</v>
      </c>
      <c r="E56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8270</v>
      </c>
      <c r="O567" s="6">
        <f>KickstarterTable[[#This Row],[pledged]]/KickstarterTable[[#This Row],[goal]]</f>
        <v>1.6022808571428573</v>
      </c>
      <c r="P567" s="8">
        <f>KickstarterTable[[#This Row],[pledged]]/KickstarterTable[[#This Row],[backers_count]]</f>
        <v>60.300892473118282</v>
      </c>
      <c r="Q567" t="str">
        <f t="shared" si="48"/>
        <v>theater</v>
      </c>
      <c r="R567" t="str">
        <f t="shared" si="49"/>
        <v>plays</v>
      </c>
      <c r="S567" s="13">
        <f t="shared" si="50"/>
        <v>41940.358252314814</v>
      </c>
      <c r="T567" s="13">
        <f t="shared" si="51"/>
        <v>41966.915972222225</v>
      </c>
      <c r="U567">
        <f t="shared" si="52"/>
        <v>2014</v>
      </c>
      <c r="V567" s="15" t="str">
        <f t="shared" si="53"/>
        <v>Oct</v>
      </c>
    </row>
    <row r="568" spans="1:22" ht="64">
      <c r="A568">
        <v>3215</v>
      </c>
      <c r="B568" s="3" t="s">
        <v>3215</v>
      </c>
      <c r="C568" s="3" t="s">
        <v>7325</v>
      </c>
      <c r="D568">
        <v>35000</v>
      </c>
      <c r="E56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8270</v>
      </c>
      <c r="O568" s="6">
        <f>KickstarterTable[[#This Row],[pledged]]/KickstarterTable[[#This Row],[goal]]</f>
        <v>1.0035142857142858</v>
      </c>
      <c r="P568" s="8">
        <f>KickstarterTable[[#This Row],[pledged]]/KickstarterTable[[#This Row],[backers_count]]</f>
        <v>262.11194029850748</v>
      </c>
      <c r="Q568" t="str">
        <f t="shared" si="48"/>
        <v>theater</v>
      </c>
      <c r="R568" t="str">
        <f t="shared" si="49"/>
        <v>plays</v>
      </c>
      <c r="S568" s="13">
        <f t="shared" si="50"/>
        <v>42219.331840277773</v>
      </c>
      <c r="T568" s="13">
        <f t="shared" si="51"/>
        <v>42254.749305555561</v>
      </c>
      <c r="U568">
        <f t="shared" si="52"/>
        <v>2015</v>
      </c>
      <c r="V568" s="15" t="str">
        <f t="shared" si="53"/>
        <v>Aug</v>
      </c>
    </row>
    <row r="569" spans="1:22" ht="32">
      <c r="A569">
        <v>3237</v>
      </c>
      <c r="B569" s="3" t="s">
        <v>3237</v>
      </c>
      <c r="C569" s="3" t="s">
        <v>7347</v>
      </c>
      <c r="D569">
        <v>35000</v>
      </c>
      <c r="E569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8270</v>
      </c>
      <c r="O569" s="6">
        <f>KickstarterTable[[#This Row],[pledged]]/KickstarterTable[[#This Row],[goal]]</f>
        <v>1.0078754285714286</v>
      </c>
      <c r="P569" s="8">
        <f>KickstarterTable[[#This Row],[pledged]]/KickstarterTable[[#This Row],[backers_count]]</f>
        <v>131.13620817843866</v>
      </c>
      <c r="Q569" t="str">
        <f t="shared" si="48"/>
        <v>theater</v>
      </c>
      <c r="R569" t="str">
        <f t="shared" si="49"/>
        <v>plays</v>
      </c>
      <c r="S569" s="13">
        <f t="shared" si="50"/>
        <v>42252.141018518516</v>
      </c>
      <c r="T569" s="13">
        <f t="shared" si="51"/>
        <v>42273.749305555561</v>
      </c>
      <c r="U569">
        <f t="shared" si="52"/>
        <v>2015</v>
      </c>
      <c r="V569" s="15" t="str">
        <f t="shared" si="53"/>
        <v>Sep</v>
      </c>
    </row>
    <row r="570" spans="1:22" ht="48">
      <c r="A570">
        <v>3547</v>
      </c>
      <c r="B570" s="3" t="s">
        <v>3546</v>
      </c>
      <c r="C570" s="3" t="s">
        <v>7657</v>
      </c>
      <c r="D570">
        <v>35000</v>
      </c>
      <c r="E570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8270</v>
      </c>
      <c r="O570" s="6">
        <f>KickstarterTable[[#This Row],[pledged]]/KickstarterTable[[#This Row],[goal]]</f>
        <v>1.1440928571428572</v>
      </c>
      <c r="P570" s="8">
        <f>KickstarterTable[[#This Row],[pledged]]/KickstarterTable[[#This Row],[backers_count]]</f>
        <v>119.17633928571429</v>
      </c>
      <c r="Q570" t="str">
        <f t="shared" si="48"/>
        <v>theater</v>
      </c>
      <c r="R570" t="str">
        <f t="shared" si="49"/>
        <v>plays</v>
      </c>
      <c r="S570" s="13">
        <f t="shared" si="50"/>
        <v>42479.745381944442</v>
      </c>
      <c r="T570" s="13">
        <f t="shared" si="51"/>
        <v>42501.749305555561</v>
      </c>
      <c r="U570">
        <f t="shared" si="52"/>
        <v>2016</v>
      </c>
      <c r="V570" s="15" t="str">
        <f t="shared" si="53"/>
        <v>Apr</v>
      </c>
    </row>
    <row r="571" spans="1:22" ht="48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8268</v>
      </c>
      <c r="O571" s="6">
        <f>KickstarterTable[[#This Row],[pledged]]/KickstarterTable[[#This Row],[goal]]</f>
        <v>1.2734117647058822</v>
      </c>
      <c r="P571" s="8">
        <f>KickstarterTable[[#This Row],[pledged]]/KickstarterTable[[#This Row],[backers_count]]</f>
        <v>44.912863070539416</v>
      </c>
      <c r="Q571" t="str">
        <f t="shared" si="48"/>
        <v>film &amp; video</v>
      </c>
      <c r="R571" t="str">
        <f t="shared" si="49"/>
        <v>documentary</v>
      </c>
      <c r="S571" s="13">
        <f t="shared" si="50"/>
        <v>42427.63141203703</v>
      </c>
      <c r="T571" s="13">
        <f t="shared" si="51"/>
        <v>42465.506412037044</v>
      </c>
      <c r="U571">
        <f t="shared" si="52"/>
        <v>2016</v>
      </c>
      <c r="V571" s="15" t="str">
        <f t="shared" si="53"/>
        <v>Feb</v>
      </c>
    </row>
    <row r="572" spans="1:22" ht="48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8268</v>
      </c>
      <c r="O572" s="6">
        <f>KickstarterTable[[#This Row],[pledged]]/KickstarterTable[[#This Row],[goal]]</f>
        <v>1.0208358208955224</v>
      </c>
      <c r="P572" s="8">
        <f>KickstarterTable[[#This Row],[pledged]]/KickstarterTable[[#This Row],[backers_count]]</f>
        <v>119.99298245614035</v>
      </c>
      <c r="Q572" t="str">
        <f t="shared" si="48"/>
        <v>film &amp; video</v>
      </c>
      <c r="R572" t="str">
        <f t="shared" si="49"/>
        <v>documentary</v>
      </c>
      <c r="S572" s="13">
        <f t="shared" si="50"/>
        <v>42111.637662037036</v>
      </c>
      <c r="T572" s="13">
        <f t="shared" si="51"/>
        <v>42153.680555555555</v>
      </c>
      <c r="U572">
        <f t="shared" si="52"/>
        <v>2015</v>
      </c>
      <c r="V572" s="15" t="str">
        <f t="shared" si="53"/>
        <v>Apr</v>
      </c>
    </row>
    <row r="573" spans="1:22" ht="48">
      <c r="A573">
        <v>1790</v>
      </c>
      <c r="B573" s="3" t="s">
        <v>1791</v>
      </c>
      <c r="C573" s="3" t="s">
        <v>5900</v>
      </c>
      <c r="D573">
        <v>33000</v>
      </c>
      <c r="E573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8284</v>
      </c>
      <c r="O573" s="6">
        <f>KickstarterTable[[#This Row],[pledged]]/KickstarterTable[[#This Row],[goal]]</f>
        <v>4.9575757575757579E-2</v>
      </c>
      <c r="P573" s="8">
        <f>KickstarterTable[[#This Row],[pledged]]/KickstarterTable[[#This Row],[backers_count]]</f>
        <v>109.06666666666666</v>
      </c>
      <c r="Q573" t="str">
        <f t="shared" si="48"/>
        <v>photography</v>
      </c>
      <c r="R573" t="str">
        <f t="shared" si="49"/>
        <v>photobooks</v>
      </c>
      <c r="S573" s="13">
        <f t="shared" si="50"/>
        <v>42010.341180555552</v>
      </c>
      <c r="T573" s="13">
        <f t="shared" si="51"/>
        <v>42038.25784722223</v>
      </c>
      <c r="U573">
        <f t="shared" si="52"/>
        <v>2015</v>
      </c>
      <c r="V573" s="15" t="str">
        <f t="shared" si="53"/>
        <v>Jan</v>
      </c>
    </row>
    <row r="574" spans="1:22" ht="48">
      <c r="A574">
        <v>1983</v>
      </c>
      <c r="B574" s="3" t="s">
        <v>1984</v>
      </c>
      <c r="C574" s="3" t="s">
        <v>6093</v>
      </c>
      <c r="D574">
        <v>33000</v>
      </c>
      <c r="E574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8295</v>
      </c>
      <c r="O574" s="6">
        <f>KickstarterTable[[#This Row],[pledged]]/KickstarterTable[[#This Row],[goal]]</f>
        <v>4.2999999999999997E-2</v>
      </c>
      <c r="P574" s="8">
        <f>KickstarterTable[[#This Row],[pledged]]/KickstarterTable[[#This Row],[backers_count]]</f>
        <v>88.6875</v>
      </c>
      <c r="Q574" t="str">
        <f t="shared" si="48"/>
        <v>photography</v>
      </c>
      <c r="R574" t="str">
        <f t="shared" si="49"/>
        <v>people</v>
      </c>
      <c r="S574" s="13">
        <f t="shared" si="50"/>
        <v>42592.678449074076</v>
      </c>
      <c r="T574" s="13">
        <f t="shared" si="51"/>
        <v>42612.875000000007</v>
      </c>
      <c r="U574">
        <f t="shared" si="52"/>
        <v>2016</v>
      </c>
      <c r="V574" s="15" t="str">
        <f t="shared" si="53"/>
        <v>Aug</v>
      </c>
    </row>
    <row r="575" spans="1:22" ht="48">
      <c r="A575">
        <v>2395</v>
      </c>
      <c r="B575" s="3" t="s">
        <v>2396</v>
      </c>
      <c r="C575" s="3" t="s">
        <v>6505</v>
      </c>
      <c r="D575">
        <v>33000</v>
      </c>
      <c r="E575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8271</v>
      </c>
      <c r="O575" s="6">
        <f>KickstarterTable[[#This Row],[pledged]]/KickstarterTable[[#This Row],[goal]]</f>
        <v>0</v>
      </c>
      <c r="P575" s="8" t="e">
        <f>KickstarterTable[[#This Row],[pledged]]/KickstarterTable[[#This Row],[backers_count]]</f>
        <v>#DIV/0!</v>
      </c>
      <c r="Q575" t="str">
        <f t="shared" si="48"/>
        <v>technology</v>
      </c>
      <c r="R575" t="str">
        <f t="shared" si="49"/>
        <v>web</v>
      </c>
      <c r="S575" s="13">
        <f t="shared" si="50"/>
        <v>42716.788043981483</v>
      </c>
      <c r="T575" s="13">
        <f t="shared" si="51"/>
        <v>42742.956250000003</v>
      </c>
      <c r="U575">
        <f t="shared" si="52"/>
        <v>2017</v>
      </c>
      <c r="V575" s="15" t="str">
        <f t="shared" si="53"/>
        <v>Dec</v>
      </c>
    </row>
    <row r="576" spans="1:22" ht="48">
      <c r="A576">
        <v>4105</v>
      </c>
      <c r="B576" s="3" t="s">
        <v>4101</v>
      </c>
      <c r="C576" s="3" t="s">
        <v>8208</v>
      </c>
      <c r="D576">
        <v>33000</v>
      </c>
      <c r="E57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8270</v>
      </c>
      <c r="O576" s="6">
        <f>KickstarterTable[[#This Row],[pledged]]/KickstarterTable[[#This Row],[goal]]</f>
        <v>6.9696969696969702E-2</v>
      </c>
      <c r="P576" s="8">
        <f>KickstarterTable[[#This Row],[pledged]]/KickstarterTable[[#This Row],[backers_count]]</f>
        <v>383.33333333333331</v>
      </c>
      <c r="Q576" t="str">
        <f t="shared" si="48"/>
        <v>theater</v>
      </c>
      <c r="R576" t="str">
        <f t="shared" si="49"/>
        <v>plays</v>
      </c>
      <c r="S576" s="13">
        <f t="shared" si="50"/>
        <v>42696.677187499998</v>
      </c>
      <c r="T576" s="13">
        <f t="shared" si="51"/>
        <v>42727.593854166669</v>
      </c>
      <c r="U576">
        <f t="shared" si="52"/>
        <v>2016</v>
      </c>
      <c r="V576" s="15" t="str">
        <f t="shared" si="53"/>
        <v>Nov</v>
      </c>
    </row>
    <row r="577" spans="1:22" ht="48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8294</v>
      </c>
      <c r="O577" s="6">
        <f>KickstarterTable[[#This Row],[pledged]]/KickstarterTable[[#This Row],[goal]]</f>
        <v>2.26239013671875</v>
      </c>
      <c r="P577" s="8">
        <f>KickstarterTable[[#This Row],[pledged]]/KickstarterTable[[#This Row],[backers_count]]</f>
        <v>118.6144</v>
      </c>
      <c r="Q577" t="str">
        <f t="shared" si="48"/>
        <v>technology</v>
      </c>
      <c r="R577" t="str">
        <f t="shared" si="49"/>
        <v>hardware</v>
      </c>
      <c r="S577" s="13">
        <f t="shared" si="50"/>
        <v>41212.663148148145</v>
      </c>
      <c r="T577" s="13">
        <f t="shared" si="51"/>
        <v>41240.579814814817</v>
      </c>
      <c r="U577">
        <f t="shared" si="52"/>
        <v>2012</v>
      </c>
      <c r="V577" s="15" t="str">
        <f t="shared" si="53"/>
        <v>Oct</v>
      </c>
    </row>
    <row r="578" spans="1:22" ht="48">
      <c r="A578">
        <v>1775</v>
      </c>
      <c r="B578" s="3" t="s">
        <v>1776</v>
      </c>
      <c r="C578" s="3" t="s">
        <v>5885</v>
      </c>
      <c r="D578">
        <v>32500</v>
      </c>
      <c r="E57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8284</v>
      </c>
      <c r="O578" s="6">
        <f>KickstarterTable[[#This Row],[pledged]]/KickstarterTable[[#This Row],[goal]]</f>
        <v>0.65101538461538466</v>
      </c>
      <c r="P578" s="8">
        <f>KickstarterTable[[#This Row],[pledged]]/KickstarterTable[[#This Row],[backers_count]]</f>
        <v>170.62903225806451</v>
      </c>
      <c r="Q578" t="str">
        <f t="shared" ref="Q578:Q641" si="54">LEFT(N578, SEARCH("/",N578,1) -1)</f>
        <v>photography</v>
      </c>
      <c r="R578" t="str">
        <f t="shared" ref="R578:R641" si="55">MID(N578,FIND("/",N578)+1,LEN(N578))</f>
        <v>photobooks</v>
      </c>
      <c r="S578" s="13">
        <f t="shared" ref="S578:S641" si="56">(J578/86400)+25569+(-8/24)</f>
        <v>41891.643055555549</v>
      </c>
      <c r="T578" s="13">
        <f t="shared" ref="T578:T641" si="57">(((I578/60)/60)/24)+DATE(1970,1,1)+(-58/24)</f>
        <v>41934.559722222228</v>
      </c>
      <c r="U578">
        <f t="shared" ref="U578:U641" si="58">YEAR(T578)</f>
        <v>2014</v>
      </c>
      <c r="V578" s="15" t="str">
        <f t="shared" ref="V578:V641" si="59">TEXT(S578,"mmm")</f>
        <v>Sep</v>
      </c>
    </row>
    <row r="579" spans="1:22" ht="48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8275</v>
      </c>
      <c r="O579" s="6">
        <f>KickstarterTable[[#This Row],[pledged]]/KickstarterTable[[#This Row],[goal]]</f>
        <v>1.0534805315203954</v>
      </c>
      <c r="P579" s="8">
        <f>KickstarterTable[[#This Row],[pledged]]/KickstarterTable[[#This Row],[backers_count]]</f>
        <v>83.967068965517228</v>
      </c>
      <c r="Q579" t="str">
        <f t="shared" si="54"/>
        <v>music</v>
      </c>
      <c r="R579" t="str">
        <f t="shared" si="55"/>
        <v>rock</v>
      </c>
      <c r="S579" s="13">
        <f t="shared" si="56"/>
        <v>41710.260949074072</v>
      </c>
      <c r="T579" s="13">
        <f t="shared" si="57"/>
        <v>41738.177615740744</v>
      </c>
      <c r="U579">
        <f t="shared" si="58"/>
        <v>2014</v>
      </c>
      <c r="V579" s="15" t="str">
        <f t="shared" si="59"/>
        <v>Mar</v>
      </c>
    </row>
    <row r="580" spans="1:22" ht="48">
      <c r="A580">
        <v>1471</v>
      </c>
      <c r="B580" s="3" t="s">
        <v>1472</v>
      </c>
      <c r="C580" s="3" t="s">
        <v>5581</v>
      </c>
      <c r="D580">
        <v>32000</v>
      </c>
      <c r="E580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8287</v>
      </c>
      <c r="O580" s="6">
        <f>KickstarterTable[[#This Row],[pledged]]/KickstarterTable[[#This Row],[goal]]</f>
        <v>1.03840625</v>
      </c>
      <c r="P580" s="8">
        <f>KickstarterTable[[#This Row],[pledged]]/KickstarterTable[[#This Row],[backers_count]]</f>
        <v>96.877551020408163</v>
      </c>
      <c r="Q580" t="str">
        <f t="shared" si="54"/>
        <v>publishing</v>
      </c>
      <c r="R580" t="str">
        <f t="shared" si="55"/>
        <v>radio &amp; podcasts</v>
      </c>
      <c r="S580" s="13">
        <f t="shared" si="56"/>
        <v>42073.624236111107</v>
      </c>
      <c r="T580" s="13">
        <f t="shared" si="57"/>
        <v>42101.540902777779</v>
      </c>
      <c r="U580">
        <f t="shared" si="58"/>
        <v>2015</v>
      </c>
      <c r="V580" s="15" t="str">
        <f t="shared" si="59"/>
        <v>Mar</v>
      </c>
    </row>
    <row r="581" spans="1:22" ht="16">
      <c r="A581">
        <v>2680</v>
      </c>
      <c r="B581" s="3" t="s">
        <v>2680</v>
      </c>
      <c r="C581" s="3" t="s">
        <v>6790</v>
      </c>
      <c r="D581">
        <v>32000</v>
      </c>
      <c r="E581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8301</v>
      </c>
      <c r="O581" s="6">
        <f>KickstarterTable[[#This Row],[pledged]]/KickstarterTable[[#This Row],[goal]]</f>
        <v>8.6250000000000007E-3</v>
      </c>
      <c r="P581" s="8">
        <f>KickstarterTable[[#This Row],[pledged]]/KickstarterTable[[#This Row],[backers_count]]</f>
        <v>69</v>
      </c>
      <c r="Q581" t="str">
        <f t="shared" si="54"/>
        <v>technology</v>
      </c>
      <c r="R581" t="str">
        <f t="shared" si="55"/>
        <v>makerspaces</v>
      </c>
      <c r="S581" s="13">
        <f t="shared" si="56"/>
        <v>42435.878368055557</v>
      </c>
      <c r="T581" s="13">
        <f t="shared" si="57"/>
        <v>42463.753368055557</v>
      </c>
      <c r="U581">
        <f t="shared" si="58"/>
        <v>2016</v>
      </c>
      <c r="V581" s="15" t="str">
        <f t="shared" si="59"/>
        <v>Mar</v>
      </c>
    </row>
    <row r="582" spans="1:22" ht="48">
      <c r="A582">
        <v>1999</v>
      </c>
      <c r="B582" s="3" t="s">
        <v>2000</v>
      </c>
      <c r="C582" s="3" t="s">
        <v>6109</v>
      </c>
      <c r="D582">
        <v>31000</v>
      </c>
      <c r="E582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8295</v>
      </c>
      <c r="O582" s="6">
        <f>KickstarterTable[[#This Row],[pledged]]/KickstarterTable[[#This Row],[goal]]</f>
        <v>7.6129032258064515E-3</v>
      </c>
      <c r="P582" s="8">
        <f>KickstarterTable[[#This Row],[pledged]]/KickstarterTable[[#This Row],[backers_count]]</f>
        <v>33.714285714285715</v>
      </c>
      <c r="Q582" t="str">
        <f t="shared" si="54"/>
        <v>photography</v>
      </c>
      <c r="R582" t="str">
        <f t="shared" si="55"/>
        <v>people</v>
      </c>
      <c r="S582" s="13">
        <f t="shared" si="56"/>
        <v>41926.149398148147</v>
      </c>
      <c r="T582" s="13">
        <f t="shared" si="57"/>
        <v>41954.107731481483</v>
      </c>
      <c r="U582">
        <f t="shared" si="58"/>
        <v>2014</v>
      </c>
      <c r="V582" s="15" t="str">
        <f t="shared" si="59"/>
        <v>Oct</v>
      </c>
    </row>
    <row r="583" spans="1:22" ht="48">
      <c r="A583">
        <v>3282</v>
      </c>
      <c r="B583" s="3" t="s">
        <v>3282</v>
      </c>
      <c r="C583" s="3" t="s">
        <v>7392</v>
      </c>
      <c r="D583">
        <v>31000</v>
      </c>
      <c r="E583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8270</v>
      </c>
      <c r="O583" s="6">
        <f>KickstarterTable[[#This Row],[pledged]]/KickstarterTable[[#This Row],[goal]]</f>
        <v>1.026467741935484</v>
      </c>
      <c r="P583" s="8">
        <f>KickstarterTable[[#This Row],[pledged]]/KickstarterTable[[#This Row],[backers_count]]</f>
        <v>134.26371308016877</v>
      </c>
      <c r="Q583" t="str">
        <f t="shared" si="54"/>
        <v>theater</v>
      </c>
      <c r="R583" t="str">
        <f t="shared" si="55"/>
        <v>plays</v>
      </c>
      <c r="S583" s="13">
        <f t="shared" si="56"/>
        <v>42444.860972222225</v>
      </c>
      <c r="T583" s="13">
        <f t="shared" si="57"/>
        <v>42486.777638888896</v>
      </c>
      <c r="U583">
        <f t="shared" si="58"/>
        <v>2016</v>
      </c>
      <c r="V583" s="15" t="str">
        <f t="shared" si="59"/>
        <v>Mar</v>
      </c>
    </row>
    <row r="584" spans="1:22" ht="48">
      <c r="A584">
        <v>12</v>
      </c>
      <c r="B584" s="3" t="s">
        <v>14</v>
      </c>
      <c r="C584" s="3" t="s">
        <v>4123</v>
      </c>
      <c r="D584">
        <v>30000</v>
      </c>
      <c r="E584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8264</v>
      </c>
      <c r="O584" s="6">
        <f>KickstarterTable[[#This Row],[pledged]]/KickstarterTable[[#This Row],[goal]]</f>
        <v>1.6529333333333334</v>
      </c>
      <c r="P584" s="8">
        <f>KickstarterTable[[#This Row],[pledged]]/KickstarterTable[[#This Row],[backers_count]]</f>
        <v>59.961305925030231</v>
      </c>
      <c r="Q584" t="str">
        <f t="shared" si="54"/>
        <v>film &amp; video</v>
      </c>
      <c r="R584" t="str">
        <f t="shared" si="55"/>
        <v>television</v>
      </c>
      <c r="S584" s="13">
        <f t="shared" si="56"/>
        <v>41791.379918981482</v>
      </c>
      <c r="T584" s="13">
        <f t="shared" si="57"/>
        <v>41833.708333333336</v>
      </c>
      <c r="U584">
        <f t="shared" si="58"/>
        <v>2014</v>
      </c>
      <c r="V584" s="15" t="str">
        <f t="shared" si="59"/>
        <v>Jun</v>
      </c>
    </row>
    <row r="585" spans="1:22" ht="48">
      <c r="A585">
        <v>18</v>
      </c>
      <c r="B585" s="3" t="s">
        <v>20</v>
      </c>
      <c r="C585" s="3" t="s">
        <v>4129</v>
      </c>
      <c r="D585">
        <v>30000</v>
      </c>
      <c r="E585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8264</v>
      </c>
      <c r="O585" s="6">
        <f>KickstarterTable[[#This Row],[pledged]]/KickstarterTable[[#This Row],[goal]]</f>
        <v>1.0632110000000001</v>
      </c>
      <c r="P585" s="8">
        <f>KickstarterTable[[#This Row],[pledged]]/KickstarterTable[[#This Row],[backers_count]]</f>
        <v>93.264122807017543</v>
      </c>
      <c r="Q585" t="str">
        <f t="shared" si="54"/>
        <v>film &amp; video</v>
      </c>
      <c r="R585" t="str">
        <f t="shared" si="55"/>
        <v>television</v>
      </c>
      <c r="S585" s="13">
        <f t="shared" si="56"/>
        <v>41869.208981481475</v>
      </c>
      <c r="T585" s="13">
        <f t="shared" si="57"/>
        <v>41897.125648148154</v>
      </c>
      <c r="U585">
        <f t="shared" si="58"/>
        <v>2014</v>
      </c>
      <c r="V585" s="15" t="str">
        <f t="shared" si="59"/>
        <v>Aug</v>
      </c>
    </row>
    <row r="586" spans="1:22" ht="48">
      <c r="A586">
        <v>250</v>
      </c>
      <c r="B586" s="3" t="s">
        <v>251</v>
      </c>
      <c r="C586" s="3" t="s">
        <v>4360</v>
      </c>
      <c r="D586">
        <v>30000</v>
      </c>
      <c r="E586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8268</v>
      </c>
      <c r="O586" s="6">
        <f>KickstarterTable[[#This Row],[pledged]]/KickstarterTable[[#This Row],[goal]]</f>
        <v>1.0558333333333334</v>
      </c>
      <c r="P586" s="8">
        <f>KickstarterTable[[#This Row],[pledged]]/KickstarterTable[[#This Row],[backers_count]]</f>
        <v>72.482837528604122</v>
      </c>
      <c r="Q586" t="str">
        <f t="shared" si="54"/>
        <v>film &amp; video</v>
      </c>
      <c r="R586" t="str">
        <f t="shared" si="55"/>
        <v>documentary</v>
      </c>
      <c r="S586" s="13">
        <f t="shared" si="56"/>
        <v>41401.232534722221</v>
      </c>
      <c r="T586" s="13">
        <f t="shared" si="57"/>
        <v>41429.149201388893</v>
      </c>
      <c r="U586">
        <f t="shared" si="58"/>
        <v>2013</v>
      </c>
      <c r="V586" s="15" t="str">
        <f t="shared" si="59"/>
        <v>May</v>
      </c>
    </row>
    <row r="587" spans="1:22" ht="48">
      <c r="A587">
        <v>258</v>
      </c>
      <c r="B587" s="3" t="s">
        <v>259</v>
      </c>
      <c r="C587" s="3" t="s">
        <v>4368</v>
      </c>
      <c r="D587">
        <v>30000</v>
      </c>
      <c r="E58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8268</v>
      </c>
      <c r="O587" s="6">
        <f>KickstarterTable[[#This Row],[pledged]]/KickstarterTable[[#This Row],[goal]]</f>
        <v>1.9114</v>
      </c>
      <c r="P587" s="8">
        <f>KickstarterTable[[#This Row],[pledged]]/KickstarterTable[[#This Row],[backers_count]]</f>
        <v>83.345930232558146</v>
      </c>
      <c r="Q587" t="str">
        <f t="shared" si="54"/>
        <v>film &amp; video</v>
      </c>
      <c r="R587" t="str">
        <f t="shared" si="55"/>
        <v>documentary</v>
      </c>
      <c r="S587" s="13">
        <f t="shared" si="56"/>
        <v>40681.718356481477</v>
      </c>
      <c r="T587" s="13">
        <f t="shared" si="57"/>
        <v>40709.635023148148</v>
      </c>
      <c r="U587">
        <f t="shared" si="58"/>
        <v>2011</v>
      </c>
      <c r="V587" s="15" t="str">
        <f t="shared" si="59"/>
        <v>May</v>
      </c>
    </row>
    <row r="588" spans="1:22" ht="48">
      <c r="A588">
        <v>271</v>
      </c>
      <c r="B588" s="3" t="s">
        <v>272</v>
      </c>
      <c r="C588" s="3" t="s">
        <v>4381</v>
      </c>
      <c r="D588">
        <v>30000</v>
      </c>
      <c r="E58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8268</v>
      </c>
      <c r="O588" s="6">
        <f>KickstarterTable[[#This Row],[pledged]]/KickstarterTable[[#This Row],[goal]]</f>
        <v>1.0468</v>
      </c>
      <c r="P588" s="8">
        <f>KickstarterTable[[#This Row],[pledged]]/KickstarterTable[[#This Row],[backers_count]]</f>
        <v>109.42160278745645</v>
      </c>
      <c r="Q588" t="str">
        <f t="shared" si="54"/>
        <v>film &amp; video</v>
      </c>
      <c r="R588" t="str">
        <f t="shared" si="55"/>
        <v>documentary</v>
      </c>
      <c r="S588" s="13">
        <f t="shared" si="56"/>
        <v>41611.766909722217</v>
      </c>
      <c r="T588" s="13">
        <f t="shared" si="57"/>
        <v>41638.916666666672</v>
      </c>
      <c r="U588">
        <f t="shared" si="58"/>
        <v>2013</v>
      </c>
      <c r="V588" s="15" t="str">
        <f t="shared" si="59"/>
        <v>Dec</v>
      </c>
    </row>
    <row r="589" spans="1:22" ht="32">
      <c r="A589">
        <v>317</v>
      </c>
      <c r="B589" s="3" t="s">
        <v>318</v>
      </c>
      <c r="C589" s="3" t="s">
        <v>4427</v>
      </c>
      <c r="D589">
        <v>30000</v>
      </c>
      <c r="E589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8268</v>
      </c>
      <c r="O589" s="6">
        <f>KickstarterTable[[#This Row],[pledged]]/KickstarterTable[[#This Row],[goal]]</f>
        <v>1.0080333333333333</v>
      </c>
      <c r="P589" s="8">
        <f>KickstarterTable[[#This Row],[pledged]]/KickstarterTable[[#This Row],[backers_count]]</f>
        <v>95.699367088607602</v>
      </c>
      <c r="Q589" t="str">
        <f t="shared" si="54"/>
        <v>film &amp; video</v>
      </c>
      <c r="R589" t="str">
        <f t="shared" si="55"/>
        <v>documentary</v>
      </c>
      <c r="S589" s="13">
        <f t="shared" si="56"/>
        <v>41589.343553240738</v>
      </c>
      <c r="T589" s="13">
        <f t="shared" si="57"/>
        <v>41617.26021990741</v>
      </c>
      <c r="U589">
        <f t="shared" si="58"/>
        <v>2013</v>
      </c>
      <c r="V589" s="15" t="str">
        <f t="shared" si="59"/>
        <v>Nov</v>
      </c>
    </row>
    <row r="590" spans="1:22" ht="48">
      <c r="A590">
        <v>343</v>
      </c>
      <c r="B590" s="3" t="s">
        <v>344</v>
      </c>
      <c r="C590" s="3" t="s">
        <v>4453</v>
      </c>
      <c r="D590">
        <v>30000</v>
      </c>
      <c r="E590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8268</v>
      </c>
      <c r="O590" s="6">
        <f>KickstarterTable[[#This Row],[pledged]]/KickstarterTable[[#This Row],[goal]]</f>
        <v>1.0202863333333334</v>
      </c>
      <c r="P590" s="8">
        <f>KickstarterTable[[#This Row],[pledged]]/KickstarterTable[[#This Row],[backers_count]]</f>
        <v>58.413339694656486</v>
      </c>
      <c r="Q590" t="str">
        <f t="shared" si="54"/>
        <v>film &amp; video</v>
      </c>
      <c r="R590" t="str">
        <f t="shared" si="55"/>
        <v>documentary</v>
      </c>
      <c r="S590" s="13">
        <f t="shared" si="56"/>
        <v>41926.404456018514</v>
      </c>
      <c r="T590" s="13">
        <f t="shared" si="57"/>
        <v>41954.708333333336</v>
      </c>
      <c r="U590">
        <f t="shared" si="58"/>
        <v>2014</v>
      </c>
      <c r="V590" s="15" t="str">
        <f t="shared" si="59"/>
        <v>Oct</v>
      </c>
    </row>
    <row r="591" spans="1:22" ht="48">
      <c r="A591">
        <v>411</v>
      </c>
      <c r="B591" s="3" t="s">
        <v>412</v>
      </c>
      <c r="C591" s="3" t="s">
        <v>4521</v>
      </c>
      <c r="D591">
        <v>30000</v>
      </c>
      <c r="E591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8268</v>
      </c>
      <c r="O591" s="6">
        <f>KickstarterTable[[#This Row],[pledged]]/KickstarterTable[[#This Row],[goal]]</f>
        <v>1.0105</v>
      </c>
      <c r="P591" s="8">
        <f>KickstarterTable[[#This Row],[pledged]]/KickstarterTable[[#This Row],[backers_count]]</f>
        <v>125.78838174273859</v>
      </c>
      <c r="Q591" t="str">
        <f t="shared" si="54"/>
        <v>film &amp; video</v>
      </c>
      <c r="R591" t="str">
        <f t="shared" si="55"/>
        <v>documentary</v>
      </c>
      <c r="S591" s="13">
        <f t="shared" si="56"/>
        <v>41597.842638888884</v>
      </c>
      <c r="T591" s="13">
        <f t="shared" si="57"/>
        <v>41627.791666666672</v>
      </c>
      <c r="U591">
        <f t="shared" si="58"/>
        <v>2013</v>
      </c>
      <c r="V591" s="15" t="str">
        <f t="shared" si="59"/>
        <v>Nov</v>
      </c>
    </row>
    <row r="592" spans="1:22" ht="48">
      <c r="A592">
        <v>447</v>
      </c>
      <c r="B592" s="3" t="s">
        <v>448</v>
      </c>
      <c r="C592" s="3" t="s">
        <v>4557</v>
      </c>
      <c r="D592">
        <v>30000</v>
      </c>
      <c r="E592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8269</v>
      </c>
      <c r="O592" s="6">
        <f>KickstarterTable[[#This Row],[pledged]]/KickstarterTable[[#This Row],[goal]]</f>
        <v>1.6666666666666666E-4</v>
      </c>
      <c r="P592" s="8">
        <f>KickstarterTable[[#This Row],[pledged]]/KickstarterTable[[#This Row],[backers_count]]</f>
        <v>5</v>
      </c>
      <c r="Q592" t="str">
        <f t="shared" si="54"/>
        <v>film &amp; video</v>
      </c>
      <c r="R592" t="str">
        <f t="shared" si="55"/>
        <v>animation</v>
      </c>
      <c r="S592" s="13">
        <f t="shared" si="56"/>
        <v>41331.22179398148</v>
      </c>
      <c r="T592" s="13">
        <f t="shared" si="57"/>
        <v>41354.09679398148</v>
      </c>
      <c r="U592">
        <f t="shared" si="58"/>
        <v>2013</v>
      </c>
      <c r="V592" s="15" t="str">
        <f t="shared" si="59"/>
        <v>Feb</v>
      </c>
    </row>
    <row r="593" spans="1:22" ht="48">
      <c r="A593">
        <v>473</v>
      </c>
      <c r="B593" s="3" t="s">
        <v>474</v>
      </c>
      <c r="C593" s="3" t="s">
        <v>4583</v>
      </c>
      <c r="D593">
        <v>30000</v>
      </c>
      <c r="E593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8269</v>
      </c>
      <c r="O593" s="6">
        <f>KickstarterTable[[#This Row],[pledged]]/KickstarterTable[[#This Row],[goal]]</f>
        <v>2.87E-2</v>
      </c>
      <c r="P593" s="8">
        <f>KickstarterTable[[#This Row],[pledged]]/KickstarterTable[[#This Row],[backers_count]]</f>
        <v>61.5</v>
      </c>
      <c r="Q593" t="str">
        <f t="shared" si="54"/>
        <v>film &amp; video</v>
      </c>
      <c r="R593" t="str">
        <f t="shared" si="55"/>
        <v>animation</v>
      </c>
      <c r="S593" s="13">
        <f t="shared" si="56"/>
        <v>41869.364803240736</v>
      </c>
      <c r="T593" s="13">
        <f t="shared" si="57"/>
        <v>41897.281469907408</v>
      </c>
      <c r="U593">
        <f t="shared" si="58"/>
        <v>2014</v>
      </c>
      <c r="V593" s="15" t="str">
        <f t="shared" si="59"/>
        <v>Aug</v>
      </c>
    </row>
    <row r="594" spans="1:22" ht="48">
      <c r="A594">
        <v>481</v>
      </c>
      <c r="B594" s="3" t="s">
        <v>482</v>
      </c>
      <c r="C594" s="3" t="s">
        <v>4591</v>
      </c>
      <c r="D594">
        <v>30000</v>
      </c>
      <c r="E594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8269</v>
      </c>
      <c r="O594" s="6">
        <f>KickstarterTable[[#This Row],[pledged]]/KickstarterTable[[#This Row],[goal]]</f>
        <v>6.0999999999999999E-2</v>
      </c>
      <c r="P594" s="8">
        <f>KickstarterTable[[#This Row],[pledged]]/KickstarterTable[[#This Row],[backers_count]]</f>
        <v>87.142857142857139</v>
      </c>
      <c r="Q594" t="str">
        <f t="shared" si="54"/>
        <v>film &amp; video</v>
      </c>
      <c r="R594" t="str">
        <f t="shared" si="55"/>
        <v>animation</v>
      </c>
      <c r="S594" s="13">
        <f t="shared" si="56"/>
        <v>41162.33899305555</v>
      </c>
      <c r="T594" s="13">
        <f t="shared" si="57"/>
        <v>41190.255659722221</v>
      </c>
      <c r="U594">
        <f t="shared" si="58"/>
        <v>2012</v>
      </c>
      <c r="V594" s="15" t="str">
        <f t="shared" si="59"/>
        <v>Sep</v>
      </c>
    </row>
    <row r="595" spans="1:22" ht="48">
      <c r="A595">
        <v>493</v>
      </c>
      <c r="B595" s="3" t="s">
        <v>494</v>
      </c>
      <c r="C595" s="3" t="s">
        <v>4603</v>
      </c>
      <c r="D595">
        <v>30000</v>
      </c>
      <c r="E595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8269</v>
      </c>
      <c r="O595" s="6">
        <f>KickstarterTable[[#This Row],[pledged]]/KickstarterTable[[#This Row],[goal]]</f>
        <v>0</v>
      </c>
      <c r="P595" s="8" t="e">
        <f>KickstarterTable[[#This Row],[pledged]]/KickstarterTable[[#This Row],[backers_count]]</f>
        <v>#DIV/0!</v>
      </c>
      <c r="Q595" t="str">
        <f t="shared" si="54"/>
        <v>film &amp; video</v>
      </c>
      <c r="R595" t="str">
        <f t="shared" si="55"/>
        <v>animation</v>
      </c>
      <c r="S595" s="13">
        <f t="shared" si="56"/>
        <v>42114.392800925925</v>
      </c>
      <c r="T595" s="13">
        <f t="shared" si="57"/>
        <v>42142.309467592589</v>
      </c>
      <c r="U595">
        <f t="shared" si="58"/>
        <v>2015</v>
      </c>
      <c r="V595" s="15" t="str">
        <f t="shared" si="59"/>
        <v>Apr</v>
      </c>
    </row>
    <row r="596" spans="1:22" ht="80">
      <c r="A596">
        <v>587</v>
      </c>
      <c r="B596" s="3" t="s">
        <v>588</v>
      </c>
      <c r="C596" s="3" t="s">
        <v>4697</v>
      </c>
      <c r="D596">
        <v>30000</v>
      </c>
      <c r="E596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8271</v>
      </c>
      <c r="O596" s="6">
        <f>KickstarterTable[[#This Row],[pledged]]/KickstarterTable[[#This Row],[goal]]</f>
        <v>9.0833333333333335E-2</v>
      </c>
      <c r="P596" s="8">
        <f>KickstarterTable[[#This Row],[pledged]]/KickstarterTable[[#This Row],[backers_count]]</f>
        <v>389.28571428571428</v>
      </c>
      <c r="Q596" t="str">
        <f t="shared" si="54"/>
        <v>technology</v>
      </c>
      <c r="R596" t="str">
        <f t="shared" si="55"/>
        <v>web</v>
      </c>
      <c r="S596" s="13">
        <f t="shared" si="56"/>
        <v>42080.423993055556</v>
      </c>
      <c r="T596" s="13">
        <f t="shared" si="57"/>
        <v>42108.340659722227</v>
      </c>
      <c r="U596">
        <f t="shared" si="58"/>
        <v>2015</v>
      </c>
      <c r="V596" s="15" t="str">
        <f t="shared" si="59"/>
        <v>Mar</v>
      </c>
    </row>
    <row r="597" spans="1:22" ht="48">
      <c r="A597">
        <v>620</v>
      </c>
      <c r="B597" s="3" t="s">
        <v>621</v>
      </c>
      <c r="C597" s="3" t="s">
        <v>4730</v>
      </c>
      <c r="D597">
        <v>30000</v>
      </c>
      <c r="E59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8271</v>
      </c>
      <c r="O597" s="6">
        <f>KickstarterTable[[#This Row],[pledged]]/KickstarterTable[[#This Row],[goal]]</f>
        <v>0.01</v>
      </c>
      <c r="P597" s="8">
        <f>KickstarterTable[[#This Row],[pledged]]/KickstarterTable[[#This Row],[backers_count]]</f>
        <v>300</v>
      </c>
      <c r="Q597" t="str">
        <f t="shared" si="54"/>
        <v>technology</v>
      </c>
      <c r="R597" t="str">
        <f t="shared" si="55"/>
        <v>web</v>
      </c>
      <c r="S597" s="13">
        <f t="shared" si="56"/>
        <v>41831.383541666662</v>
      </c>
      <c r="T597" s="13">
        <f t="shared" si="57"/>
        <v>41874.300208333334</v>
      </c>
      <c r="U597">
        <f t="shared" si="58"/>
        <v>2014</v>
      </c>
      <c r="V597" s="15" t="str">
        <f t="shared" si="59"/>
        <v>Jul</v>
      </c>
    </row>
    <row r="598" spans="1:22" ht="48">
      <c r="A598">
        <v>671</v>
      </c>
      <c r="B598" s="3" t="s">
        <v>672</v>
      </c>
      <c r="C598" s="3" t="s">
        <v>4781</v>
      </c>
      <c r="D598">
        <v>30000</v>
      </c>
      <c r="E59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8272</v>
      </c>
      <c r="O598" s="6">
        <f>KickstarterTable[[#This Row],[pledged]]/KickstarterTable[[#This Row],[goal]]</f>
        <v>0.39426666666666665</v>
      </c>
      <c r="P598" s="8">
        <f>KickstarterTable[[#This Row],[pledged]]/KickstarterTable[[#This Row],[backers_count]]</f>
        <v>788.5333333333333</v>
      </c>
      <c r="Q598" t="str">
        <f t="shared" si="54"/>
        <v>technology</v>
      </c>
      <c r="R598" t="str">
        <f t="shared" si="55"/>
        <v>wearables</v>
      </c>
      <c r="S598" s="13">
        <f t="shared" si="56"/>
        <v>41984.359398148146</v>
      </c>
      <c r="T598" s="13">
        <f t="shared" si="57"/>
        <v>42015.750000000007</v>
      </c>
      <c r="U598">
        <f t="shared" si="58"/>
        <v>2015</v>
      </c>
      <c r="V598" s="15" t="str">
        <f t="shared" si="59"/>
        <v>Dec</v>
      </c>
    </row>
    <row r="599" spans="1:22" ht="48">
      <c r="A599">
        <v>902</v>
      </c>
      <c r="B599" s="3" t="s">
        <v>903</v>
      </c>
      <c r="C599" s="3" t="s">
        <v>5012</v>
      </c>
      <c r="D599">
        <v>30000</v>
      </c>
      <c r="E599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8277</v>
      </c>
      <c r="O599" s="6">
        <f>KickstarterTable[[#This Row],[pledged]]/KickstarterTable[[#This Row],[goal]]</f>
        <v>3.0000000000000001E-3</v>
      </c>
      <c r="P599" s="8">
        <f>KickstarterTable[[#This Row],[pledged]]/KickstarterTable[[#This Row],[backers_count]]</f>
        <v>30</v>
      </c>
      <c r="Q599" t="str">
        <f t="shared" si="54"/>
        <v>music</v>
      </c>
      <c r="R599" t="str">
        <f t="shared" si="55"/>
        <v>jazz</v>
      </c>
      <c r="S599" s="13">
        <f t="shared" si="56"/>
        <v>41829.632199074069</v>
      </c>
      <c r="T599" s="13">
        <f t="shared" si="57"/>
        <v>41879.229166666672</v>
      </c>
      <c r="U599">
        <f t="shared" si="58"/>
        <v>2014</v>
      </c>
      <c r="V599" s="15" t="str">
        <f t="shared" si="59"/>
        <v>Jul</v>
      </c>
    </row>
    <row r="600" spans="1:22" ht="48">
      <c r="A600">
        <v>913</v>
      </c>
      <c r="B600" s="3" t="s">
        <v>914</v>
      </c>
      <c r="C600" s="3" t="s">
        <v>5023</v>
      </c>
      <c r="D600">
        <v>30000</v>
      </c>
      <c r="E600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8277</v>
      </c>
      <c r="O600" s="6">
        <f>KickstarterTable[[#This Row],[pledged]]/KickstarterTable[[#This Row],[goal]]</f>
        <v>6.6066666666666662E-2</v>
      </c>
      <c r="P600" s="8">
        <f>KickstarterTable[[#This Row],[pledged]]/KickstarterTable[[#This Row],[backers_count]]</f>
        <v>82.583333333333329</v>
      </c>
      <c r="Q600" t="str">
        <f t="shared" si="54"/>
        <v>music</v>
      </c>
      <c r="R600" t="str">
        <f t="shared" si="55"/>
        <v>jazz</v>
      </c>
      <c r="S600" s="13">
        <f t="shared" si="56"/>
        <v>41003.805775462963</v>
      </c>
      <c r="T600" s="13">
        <f t="shared" si="57"/>
        <v>41031.722442129634</v>
      </c>
      <c r="U600">
        <f t="shared" si="58"/>
        <v>2012</v>
      </c>
      <c r="V600" s="15" t="str">
        <f t="shared" si="59"/>
        <v>Apr</v>
      </c>
    </row>
    <row r="601" spans="1:22" ht="32">
      <c r="A601">
        <v>969</v>
      </c>
      <c r="B601" s="3" t="s">
        <v>970</v>
      </c>
      <c r="C601" s="3" t="s">
        <v>5079</v>
      </c>
      <c r="D601">
        <v>30000</v>
      </c>
      <c r="E601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8272</v>
      </c>
      <c r="O601" s="6">
        <f>KickstarterTable[[#This Row],[pledged]]/KickstarterTable[[#This Row],[goal]]</f>
        <v>0.46666666666666667</v>
      </c>
      <c r="P601" s="8">
        <f>KickstarterTable[[#This Row],[pledged]]/KickstarterTable[[#This Row],[backers_count]]</f>
        <v>1272.7272727272727</v>
      </c>
      <c r="Q601" t="str">
        <f t="shared" si="54"/>
        <v>technology</v>
      </c>
      <c r="R601" t="str">
        <f t="shared" si="55"/>
        <v>wearables</v>
      </c>
      <c r="S601" s="13">
        <f t="shared" si="56"/>
        <v>42741.969988425924</v>
      </c>
      <c r="T601" s="13">
        <f t="shared" si="57"/>
        <v>42772.886655092596</v>
      </c>
      <c r="U601">
        <f t="shared" si="58"/>
        <v>2017</v>
      </c>
      <c r="V601" s="15" t="str">
        <f t="shared" si="59"/>
        <v>Jan</v>
      </c>
    </row>
    <row r="602" spans="1:22" ht="48">
      <c r="A602">
        <v>985</v>
      </c>
      <c r="B602" s="3" t="s">
        <v>986</v>
      </c>
      <c r="C602" s="3" t="s">
        <v>5095</v>
      </c>
      <c r="D602">
        <v>30000</v>
      </c>
      <c r="E602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8272</v>
      </c>
      <c r="O602" s="6">
        <f>KickstarterTable[[#This Row],[pledged]]/KickstarterTable[[#This Row],[goal]]</f>
        <v>6.2933333333333327E-2</v>
      </c>
      <c r="P602" s="8">
        <f>KickstarterTable[[#This Row],[pledged]]/KickstarterTable[[#This Row],[backers_count]]</f>
        <v>82.086956521739125</v>
      </c>
      <c r="Q602" t="str">
        <f t="shared" si="54"/>
        <v>technology</v>
      </c>
      <c r="R602" t="str">
        <f t="shared" si="55"/>
        <v>wearables</v>
      </c>
      <c r="S602" s="13">
        <f t="shared" si="56"/>
        <v>42339.634375000001</v>
      </c>
      <c r="T602" s="13">
        <f t="shared" si="57"/>
        <v>42367.541666666664</v>
      </c>
      <c r="U602">
        <f t="shared" si="58"/>
        <v>2015</v>
      </c>
      <c r="V602" s="15" t="str">
        <f t="shared" si="59"/>
        <v>Dec</v>
      </c>
    </row>
    <row r="603" spans="1:22" ht="48">
      <c r="A603">
        <v>1007</v>
      </c>
      <c r="B603" s="3" t="s">
        <v>1008</v>
      </c>
      <c r="C603" s="3" t="s">
        <v>5117</v>
      </c>
      <c r="D603">
        <v>30000</v>
      </c>
      <c r="E603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8272</v>
      </c>
      <c r="O603" s="6">
        <f>KickstarterTable[[#This Row],[pledged]]/KickstarterTable[[#This Row],[goal]]</f>
        <v>0.44319999999999998</v>
      </c>
      <c r="P603" s="8">
        <f>KickstarterTable[[#This Row],[pledged]]/KickstarterTable[[#This Row],[backers_count]]</f>
        <v>174.94736842105263</v>
      </c>
      <c r="Q603" t="str">
        <f t="shared" si="54"/>
        <v>technology</v>
      </c>
      <c r="R603" t="str">
        <f t="shared" si="55"/>
        <v>wearables</v>
      </c>
      <c r="S603" s="13">
        <f t="shared" si="56"/>
        <v>42676.2502662037</v>
      </c>
      <c r="T603" s="13">
        <f t="shared" si="57"/>
        <v>42716.208599537036</v>
      </c>
      <c r="U603">
        <f t="shared" si="58"/>
        <v>2016</v>
      </c>
      <c r="V603" s="15" t="str">
        <f t="shared" si="59"/>
        <v>Nov</v>
      </c>
    </row>
    <row r="604" spans="1:22" ht="48">
      <c r="A604">
        <v>1068</v>
      </c>
      <c r="B604" s="3" t="s">
        <v>1069</v>
      </c>
      <c r="C604" s="3" t="s">
        <v>5178</v>
      </c>
      <c r="D604">
        <v>30000</v>
      </c>
      <c r="E604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8281</v>
      </c>
      <c r="O604" s="6">
        <f>KickstarterTable[[#This Row],[pledged]]/KickstarterTable[[#This Row],[goal]]</f>
        <v>1.5E-3</v>
      </c>
      <c r="P604" s="8">
        <f>KickstarterTable[[#This Row],[pledged]]/KickstarterTable[[#This Row],[backers_count]]</f>
        <v>11.25</v>
      </c>
      <c r="Q604" t="str">
        <f t="shared" si="54"/>
        <v>games</v>
      </c>
      <c r="R604" t="str">
        <f t="shared" si="55"/>
        <v>video games</v>
      </c>
      <c r="S604" s="13">
        <f t="shared" si="56"/>
        <v>42440.037777777776</v>
      </c>
      <c r="T604" s="13">
        <f t="shared" si="57"/>
        <v>42467.912777777783</v>
      </c>
      <c r="U604">
        <f t="shared" si="58"/>
        <v>2016</v>
      </c>
      <c r="V604" s="15" t="str">
        <f t="shared" si="59"/>
        <v>Mar</v>
      </c>
    </row>
    <row r="605" spans="1:22" ht="32">
      <c r="A605">
        <v>1085</v>
      </c>
      <c r="B605" s="3" t="s">
        <v>1086</v>
      </c>
      <c r="C605" s="3" t="s">
        <v>5195</v>
      </c>
      <c r="D605">
        <v>30000</v>
      </c>
      <c r="E605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8281</v>
      </c>
      <c r="O605" s="6">
        <f>KickstarterTable[[#This Row],[pledged]]/KickstarterTable[[#This Row],[goal]]</f>
        <v>3.4200000000000001E-2</v>
      </c>
      <c r="P605" s="8">
        <f>KickstarterTable[[#This Row],[pledged]]/KickstarterTable[[#This Row],[backers_count]]</f>
        <v>114</v>
      </c>
      <c r="Q605" t="str">
        <f t="shared" si="54"/>
        <v>games</v>
      </c>
      <c r="R605" t="str">
        <f t="shared" si="55"/>
        <v>video games</v>
      </c>
      <c r="S605" s="13">
        <f t="shared" si="56"/>
        <v>42413.337673611109</v>
      </c>
      <c r="T605" s="13">
        <f t="shared" si="57"/>
        <v>42441.212673611117</v>
      </c>
      <c r="U605">
        <f t="shared" si="58"/>
        <v>2016</v>
      </c>
      <c r="V605" s="15" t="str">
        <f t="shared" si="59"/>
        <v>Feb</v>
      </c>
    </row>
    <row r="606" spans="1:22" ht="48">
      <c r="A606">
        <v>1160</v>
      </c>
      <c r="B606" s="3" t="s">
        <v>1161</v>
      </c>
      <c r="C606" s="3" t="s">
        <v>5270</v>
      </c>
      <c r="D606">
        <v>30000</v>
      </c>
      <c r="E606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8283</v>
      </c>
      <c r="O606" s="6">
        <f>KickstarterTable[[#This Row],[pledged]]/KickstarterTable[[#This Row],[goal]]</f>
        <v>3.85E-2</v>
      </c>
      <c r="P606" s="8">
        <f>KickstarterTable[[#This Row],[pledged]]/KickstarterTable[[#This Row],[backers_count]]</f>
        <v>60.789473684210527</v>
      </c>
      <c r="Q606" t="str">
        <f t="shared" si="54"/>
        <v>food</v>
      </c>
      <c r="R606" t="str">
        <f t="shared" si="55"/>
        <v>food trucks</v>
      </c>
      <c r="S606" s="13">
        <f t="shared" si="56"/>
        <v>42060.821597222217</v>
      </c>
      <c r="T606" s="13">
        <f t="shared" si="57"/>
        <v>42088.696597222232</v>
      </c>
      <c r="U606">
        <f t="shared" si="58"/>
        <v>2015</v>
      </c>
      <c r="V606" s="15" t="str">
        <f t="shared" si="59"/>
        <v>Feb</v>
      </c>
    </row>
    <row r="607" spans="1:22" ht="48">
      <c r="A607">
        <v>1250</v>
      </c>
      <c r="B607" s="3" t="s">
        <v>1251</v>
      </c>
      <c r="C607" s="3" t="s">
        <v>5360</v>
      </c>
      <c r="D607">
        <v>30000</v>
      </c>
      <c r="E60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8275</v>
      </c>
      <c r="O607" s="6">
        <f>KickstarterTable[[#This Row],[pledged]]/KickstarterTable[[#This Row],[goal]]</f>
        <v>2.0015333333333332</v>
      </c>
      <c r="P607" s="8">
        <f>KickstarterTable[[#This Row],[pledged]]/KickstarterTable[[#This Row],[backers_count]]</f>
        <v>118.2007874015748</v>
      </c>
      <c r="Q607" t="str">
        <f t="shared" si="54"/>
        <v>music</v>
      </c>
      <c r="R607" t="str">
        <f t="shared" si="55"/>
        <v>rock</v>
      </c>
      <c r="S607" s="13">
        <f t="shared" si="56"/>
        <v>41843.309386574074</v>
      </c>
      <c r="T607" s="13">
        <f t="shared" si="57"/>
        <v>41886.226053240745</v>
      </c>
      <c r="U607">
        <f t="shared" si="58"/>
        <v>2014</v>
      </c>
      <c r="V607" s="15" t="str">
        <f t="shared" si="59"/>
        <v>Jul</v>
      </c>
    </row>
    <row r="608" spans="1:22" ht="48">
      <c r="A608">
        <v>1256</v>
      </c>
      <c r="B608" s="3" t="s">
        <v>1257</v>
      </c>
      <c r="C608" s="3" t="s">
        <v>5366</v>
      </c>
      <c r="D608">
        <v>30000</v>
      </c>
      <c r="E60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8275</v>
      </c>
      <c r="O608" s="6">
        <f>KickstarterTable[[#This Row],[pledged]]/KickstarterTable[[#This Row],[goal]]</f>
        <v>1.1796376666666666</v>
      </c>
      <c r="P608" s="8">
        <f>KickstarterTable[[#This Row],[pledged]]/KickstarterTable[[#This Row],[backers_count]]</f>
        <v>98.030831024930734</v>
      </c>
      <c r="Q608" t="str">
        <f t="shared" si="54"/>
        <v>music</v>
      </c>
      <c r="R608" t="str">
        <f t="shared" si="55"/>
        <v>rock</v>
      </c>
      <c r="S608" s="13">
        <f t="shared" si="56"/>
        <v>40921.586006944439</v>
      </c>
      <c r="T608" s="13">
        <f t="shared" si="57"/>
        <v>40949.502673611118</v>
      </c>
      <c r="U608">
        <f t="shared" si="58"/>
        <v>2012</v>
      </c>
      <c r="V608" s="15" t="str">
        <f t="shared" si="59"/>
        <v>Jan</v>
      </c>
    </row>
    <row r="609" spans="1:22" ht="48">
      <c r="A609">
        <v>1305</v>
      </c>
      <c r="B609" s="3" t="s">
        <v>1306</v>
      </c>
      <c r="C609" s="3" t="s">
        <v>5415</v>
      </c>
      <c r="D609">
        <v>30000</v>
      </c>
      <c r="E609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8272</v>
      </c>
      <c r="O609" s="6">
        <f>KickstarterTable[[#This Row],[pledged]]/KickstarterTable[[#This Row],[goal]]</f>
        <v>0.25976666666666665</v>
      </c>
      <c r="P609" s="8">
        <f>KickstarterTable[[#This Row],[pledged]]/KickstarterTable[[#This Row],[backers_count]]</f>
        <v>90.616279069767444</v>
      </c>
      <c r="Q609" t="str">
        <f t="shared" si="54"/>
        <v>technology</v>
      </c>
      <c r="R609" t="str">
        <f t="shared" si="55"/>
        <v>wearables</v>
      </c>
      <c r="S609" s="13">
        <f t="shared" si="56"/>
        <v>42543.332268518519</v>
      </c>
      <c r="T609" s="13">
        <f t="shared" si="57"/>
        <v>42570.312500000007</v>
      </c>
      <c r="U609">
        <f t="shared" si="58"/>
        <v>2016</v>
      </c>
      <c r="V609" s="15" t="str">
        <f t="shared" si="59"/>
        <v>Jun</v>
      </c>
    </row>
    <row r="610" spans="1:22" ht="48">
      <c r="A610">
        <v>1338</v>
      </c>
      <c r="B610" s="3" t="s">
        <v>1339</v>
      </c>
      <c r="C610" s="3" t="s">
        <v>5448</v>
      </c>
      <c r="D610">
        <v>30000</v>
      </c>
      <c r="E610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8272</v>
      </c>
      <c r="O610" s="6">
        <f>KickstarterTable[[#This Row],[pledged]]/KickstarterTable[[#This Row],[goal]]</f>
        <v>3.3033333333333331E-2</v>
      </c>
      <c r="P610" s="8">
        <f>KickstarterTable[[#This Row],[pledged]]/KickstarterTable[[#This Row],[backers_count]]</f>
        <v>66.066666666666663</v>
      </c>
      <c r="Q610" t="str">
        <f t="shared" si="54"/>
        <v>technology</v>
      </c>
      <c r="R610" t="str">
        <f t="shared" si="55"/>
        <v>wearables</v>
      </c>
      <c r="S610" s="13">
        <f t="shared" si="56"/>
        <v>42188.470289351848</v>
      </c>
      <c r="T610" s="13">
        <f t="shared" si="57"/>
        <v>42216.386956018519</v>
      </c>
      <c r="U610">
        <f t="shared" si="58"/>
        <v>2015</v>
      </c>
      <c r="V610" s="15" t="str">
        <f t="shared" si="59"/>
        <v>Jul</v>
      </c>
    </row>
    <row r="611" spans="1:22" ht="48">
      <c r="A611">
        <v>1423</v>
      </c>
      <c r="B611" s="3" t="s">
        <v>1424</v>
      </c>
      <c r="C611" s="3" t="s">
        <v>5533</v>
      </c>
      <c r="D611">
        <v>30000</v>
      </c>
      <c r="E611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8286</v>
      </c>
      <c r="O611" s="6">
        <f>KickstarterTable[[#This Row],[pledged]]/KickstarterTable[[#This Row],[goal]]</f>
        <v>3.3333333333333335E-3</v>
      </c>
      <c r="P611" s="8">
        <f>KickstarterTable[[#This Row],[pledged]]/KickstarterTable[[#This Row],[backers_count]]</f>
        <v>100</v>
      </c>
      <c r="Q611" t="str">
        <f t="shared" si="54"/>
        <v>publishing</v>
      </c>
      <c r="R611" t="str">
        <f t="shared" si="55"/>
        <v>translations</v>
      </c>
      <c r="S611" s="13">
        <f t="shared" si="56"/>
        <v>42340.026979166665</v>
      </c>
      <c r="T611" s="13">
        <f t="shared" si="57"/>
        <v>42367.943645833337</v>
      </c>
      <c r="U611">
        <f t="shared" si="58"/>
        <v>2015</v>
      </c>
      <c r="V611" s="15" t="str">
        <f t="shared" si="59"/>
        <v>Dec</v>
      </c>
    </row>
    <row r="612" spans="1:22" ht="48">
      <c r="A612">
        <v>1465</v>
      </c>
      <c r="B612" s="3" t="s">
        <v>1466</v>
      </c>
      <c r="C612" s="3" t="s">
        <v>5575</v>
      </c>
      <c r="D612">
        <v>30000</v>
      </c>
      <c r="E612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8287</v>
      </c>
      <c r="O612" s="6">
        <f>KickstarterTable[[#This Row],[pledged]]/KickstarterTable[[#This Row],[goal]]</f>
        <v>4.5641449999999999</v>
      </c>
      <c r="P612" s="8">
        <f>KickstarterTable[[#This Row],[pledged]]/KickstarterTable[[#This Row],[backers_count]]</f>
        <v>52.622732513451197</v>
      </c>
      <c r="Q612" t="str">
        <f t="shared" si="54"/>
        <v>publishing</v>
      </c>
      <c r="R612" t="str">
        <f t="shared" si="55"/>
        <v>radio &amp; podcasts</v>
      </c>
      <c r="S612" s="13">
        <f t="shared" si="56"/>
        <v>40959.401064814811</v>
      </c>
      <c r="T612" s="13">
        <f t="shared" si="57"/>
        <v>40987.708333333336</v>
      </c>
      <c r="U612">
        <f t="shared" si="58"/>
        <v>2012</v>
      </c>
      <c r="V612" s="15" t="str">
        <f t="shared" si="59"/>
        <v>Feb</v>
      </c>
    </row>
    <row r="613" spans="1:22" ht="48">
      <c r="A613">
        <v>1477</v>
      </c>
      <c r="B613" s="3" t="s">
        <v>1478</v>
      </c>
      <c r="C613" s="3" t="s">
        <v>5587</v>
      </c>
      <c r="D613">
        <v>30000</v>
      </c>
      <c r="E613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8287</v>
      </c>
      <c r="O613" s="6">
        <f>KickstarterTable[[#This Row],[pledged]]/KickstarterTable[[#This Row],[goal]]</f>
        <v>1.1131</v>
      </c>
      <c r="P613" s="8">
        <f>KickstarterTable[[#This Row],[pledged]]/KickstarterTable[[#This Row],[backers_count]]</f>
        <v>90.495934959349597</v>
      </c>
      <c r="Q613" t="str">
        <f t="shared" si="54"/>
        <v>publishing</v>
      </c>
      <c r="R613" t="str">
        <f t="shared" si="55"/>
        <v>radio &amp; podcasts</v>
      </c>
      <c r="S613" s="13">
        <f t="shared" si="56"/>
        <v>40840.282453703701</v>
      </c>
      <c r="T613" s="13">
        <f t="shared" si="57"/>
        <v>40897.708333333336</v>
      </c>
      <c r="U613">
        <f t="shared" si="58"/>
        <v>2011</v>
      </c>
      <c r="V613" s="15" t="str">
        <f t="shared" si="59"/>
        <v>Oct</v>
      </c>
    </row>
    <row r="614" spans="1:22" ht="48">
      <c r="A614">
        <v>1566</v>
      </c>
      <c r="B614" s="3" t="s">
        <v>1567</v>
      </c>
      <c r="C614" s="3" t="s">
        <v>5676</v>
      </c>
      <c r="D614">
        <v>30000</v>
      </c>
      <c r="E614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8289</v>
      </c>
      <c r="O614" s="6">
        <f>KickstarterTable[[#This Row],[pledged]]/KickstarterTable[[#This Row],[goal]]</f>
        <v>0.21249999999999999</v>
      </c>
      <c r="P614" s="8">
        <f>KickstarterTable[[#This Row],[pledged]]/KickstarterTable[[#This Row],[backers_count]]</f>
        <v>108.05084745762711</v>
      </c>
      <c r="Q614" t="str">
        <f t="shared" si="54"/>
        <v>publishing</v>
      </c>
      <c r="R614" t="str">
        <f t="shared" si="55"/>
        <v>art books</v>
      </c>
      <c r="S614" s="13">
        <f t="shared" si="56"/>
        <v>42549.583379629628</v>
      </c>
      <c r="T614" s="13">
        <f t="shared" si="57"/>
        <v>42576.500000000007</v>
      </c>
      <c r="U614">
        <f t="shared" si="58"/>
        <v>2016</v>
      </c>
      <c r="V614" s="15" t="str">
        <f t="shared" si="59"/>
        <v>Jun</v>
      </c>
    </row>
    <row r="615" spans="1:22" ht="16">
      <c r="A615">
        <v>1569</v>
      </c>
      <c r="B615" s="3" t="s">
        <v>1570</v>
      </c>
      <c r="C615" s="3" t="s">
        <v>5679</v>
      </c>
      <c r="D615">
        <v>30000</v>
      </c>
      <c r="E615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8289</v>
      </c>
      <c r="O615" s="6">
        <f>KickstarterTable[[#This Row],[pledged]]/KickstarterTable[[#This Row],[goal]]</f>
        <v>0</v>
      </c>
      <c r="P615" s="8" t="e">
        <f>KickstarterTable[[#This Row],[pledged]]/KickstarterTable[[#This Row],[backers_count]]</f>
        <v>#DIV/0!</v>
      </c>
      <c r="Q615" t="str">
        <f t="shared" si="54"/>
        <v>publishing</v>
      </c>
      <c r="R615" t="str">
        <f t="shared" si="55"/>
        <v>art books</v>
      </c>
      <c r="S615" s="13">
        <f t="shared" si="56"/>
        <v>41389.346226851849</v>
      </c>
      <c r="T615" s="13">
        <f t="shared" si="57"/>
        <v>41417.26289351852</v>
      </c>
      <c r="U615">
        <f t="shared" si="58"/>
        <v>2013</v>
      </c>
      <c r="V615" s="15" t="str">
        <f t="shared" si="59"/>
        <v>Apr</v>
      </c>
    </row>
    <row r="616" spans="1:22" ht="48">
      <c r="A616">
        <v>1691</v>
      </c>
      <c r="B616" s="3" t="s">
        <v>1692</v>
      </c>
      <c r="C616" s="3" t="s">
        <v>5801</v>
      </c>
      <c r="D616">
        <v>30000</v>
      </c>
      <c r="E616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8292</v>
      </c>
      <c r="O616" s="6">
        <f>KickstarterTable[[#This Row],[pledged]]/KickstarterTable[[#This Row],[goal]]</f>
        <v>0.33473333333333333</v>
      </c>
      <c r="P616" s="8">
        <f>KickstarterTable[[#This Row],[pledged]]/KickstarterTable[[#This Row],[backers_count]]</f>
        <v>264.26315789473682</v>
      </c>
      <c r="Q616" t="str">
        <f t="shared" si="54"/>
        <v>music</v>
      </c>
      <c r="R616" t="str">
        <f t="shared" si="55"/>
        <v>faith</v>
      </c>
      <c r="S616" s="13">
        <f t="shared" si="56"/>
        <v>42795.368148148147</v>
      </c>
      <c r="T616" s="13">
        <f t="shared" si="57"/>
        <v>42825.625000000007</v>
      </c>
      <c r="U616">
        <f t="shared" si="58"/>
        <v>2017</v>
      </c>
      <c r="V616" s="15" t="str">
        <f t="shared" si="59"/>
        <v>Mar</v>
      </c>
    </row>
    <row r="617" spans="1:22" ht="48">
      <c r="A617">
        <v>1773</v>
      </c>
      <c r="B617" s="3" t="s">
        <v>1774</v>
      </c>
      <c r="C617" s="3" t="s">
        <v>5883</v>
      </c>
      <c r="D617">
        <v>30000</v>
      </c>
      <c r="E61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8284</v>
      </c>
      <c r="O617" s="6">
        <f>KickstarterTable[[#This Row],[pledged]]/KickstarterTable[[#This Row],[goal]]</f>
        <v>6.2566666666666673E-2</v>
      </c>
      <c r="P617" s="8">
        <f>KickstarterTable[[#This Row],[pledged]]/KickstarterTable[[#This Row],[backers_count]]</f>
        <v>98.78947368421052</v>
      </c>
      <c r="Q617" t="str">
        <f t="shared" si="54"/>
        <v>photography</v>
      </c>
      <c r="R617" t="str">
        <f t="shared" si="55"/>
        <v>photobooks</v>
      </c>
      <c r="S617" s="13">
        <f t="shared" si="56"/>
        <v>41978.427060185182</v>
      </c>
      <c r="T617" s="13">
        <f t="shared" si="57"/>
        <v>42021.343726851854</v>
      </c>
      <c r="U617">
        <f t="shared" si="58"/>
        <v>2015</v>
      </c>
      <c r="V617" s="15" t="str">
        <f t="shared" si="59"/>
        <v>Dec</v>
      </c>
    </row>
    <row r="618" spans="1:22" ht="48">
      <c r="A618">
        <v>1780</v>
      </c>
      <c r="B618" s="3" t="s">
        <v>1781</v>
      </c>
      <c r="C618" s="3" t="s">
        <v>5890</v>
      </c>
      <c r="D618">
        <v>30000</v>
      </c>
      <c r="E61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8284</v>
      </c>
      <c r="O618" s="6">
        <f>KickstarterTable[[#This Row],[pledged]]/KickstarterTable[[#This Row],[goal]]</f>
        <v>0.39743333333333336</v>
      </c>
      <c r="P618" s="8">
        <f>KickstarterTable[[#This Row],[pledged]]/KickstarterTable[[#This Row],[backers_count]]</f>
        <v>78.440789473684205</v>
      </c>
      <c r="Q618" t="str">
        <f t="shared" si="54"/>
        <v>photography</v>
      </c>
      <c r="R618" t="str">
        <f t="shared" si="55"/>
        <v>photobooks</v>
      </c>
      <c r="S618" s="13">
        <f t="shared" si="56"/>
        <v>42493.267476851848</v>
      </c>
      <c r="T618" s="13">
        <f t="shared" si="57"/>
        <v>42551.184143518527</v>
      </c>
      <c r="U618">
        <f t="shared" si="58"/>
        <v>2016</v>
      </c>
      <c r="V618" s="15" t="str">
        <f t="shared" si="59"/>
        <v>May</v>
      </c>
    </row>
    <row r="619" spans="1:22" ht="48">
      <c r="A619">
        <v>1907</v>
      </c>
      <c r="B619" s="3" t="s">
        <v>1908</v>
      </c>
      <c r="C619" s="3" t="s">
        <v>6017</v>
      </c>
      <c r="D619">
        <v>30000</v>
      </c>
      <c r="E619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8293</v>
      </c>
      <c r="O619" s="6">
        <f>KickstarterTable[[#This Row],[pledged]]/KickstarterTable[[#This Row],[goal]]</f>
        <v>2.8333333333333335E-3</v>
      </c>
      <c r="P619" s="8">
        <f>KickstarterTable[[#This Row],[pledged]]/KickstarterTable[[#This Row],[backers_count]]</f>
        <v>21.25</v>
      </c>
      <c r="Q619" t="str">
        <f t="shared" si="54"/>
        <v>technology</v>
      </c>
      <c r="R619" t="str">
        <f t="shared" si="55"/>
        <v>gadgets</v>
      </c>
      <c r="S619" s="13">
        <f t="shared" si="56"/>
        <v>41767.253761574073</v>
      </c>
      <c r="T619" s="13">
        <f t="shared" si="57"/>
        <v>41780.170428240745</v>
      </c>
      <c r="U619">
        <f t="shared" si="58"/>
        <v>2014</v>
      </c>
      <c r="V619" s="15" t="str">
        <f t="shared" si="59"/>
        <v>May</v>
      </c>
    </row>
    <row r="620" spans="1:22" ht="32">
      <c r="A620">
        <v>1957</v>
      </c>
      <c r="B620" s="3" t="s">
        <v>1958</v>
      </c>
      <c r="C620" s="3" t="s">
        <v>6067</v>
      </c>
      <c r="D620">
        <v>30000</v>
      </c>
      <c r="E620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8294</v>
      </c>
      <c r="O620" s="6">
        <f>KickstarterTable[[#This Row],[pledged]]/KickstarterTable[[#This Row],[goal]]</f>
        <v>1.6750470000000002</v>
      </c>
      <c r="P620" s="8">
        <f>KickstarterTable[[#This Row],[pledged]]/KickstarterTable[[#This Row],[backers_count]]</f>
        <v>76.138500000000008</v>
      </c>
      <c r="Q620" t="str">
        <f t="shared" si="54"/>
        <v>technology</v>
      </c>
      <c r="R620" t="str">
        <f t="shared" si="55"/>
        <v>hardware</v>
      </c>
      <c r="S620" s="13">
        <f t="shared" si="56"/>
        <v>41178.765196759261</v>
      </c>
      <c r="T620" s="13">
        <f t="shared" si="57"/>
        <v>41206.681863425925</v>
      </c>
      <c r="U620">
        <f t="shared" si="58"/>
        <v>2012</v>
      </c>
      <c r="V620" s="15" t="str">
        <f t="shared" si="59"/>
        <v>Sep</v>
      </c>
    </row>
    <row r="621" spans="1:22" ht="48">
      <c r="A621">
        <v>2005</v>
      </c>
      <c r="B621" s="3" t="s">
        <v>2006</v>
      </c>
      <c r="C621" s="3" t="s">
        <v>6115</v>
      </c>
      <c r="D621">
        <v>30000</v>
      </c>
      <c r="E621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8294</v>
      </c>
      <c r="O621" s="6">
        <f>KickstarterTable[[#This Row],[pledged]]/KickstarterTable[[#This Row],[goal]]</f>
        <v>1.236801</v>
      </c>
      <c r="P621" s="8">
        <f>KickstarterTable[[#This Row],[pledged]]/KickstarterTable[[#This Row],[backers_count]]</f>
        <v>194.26193717277485</v>
      </c>
      <c r="Q621" t="str">
        <f t="shared" si="54"/>
        <v>technology</v>
      </c>
      <c r="R621" t="str">
        <f t="shared" si="55"/>
        <v>hardware</v>
      </c>
      <c r="S621" s="13">
        <f t="shared" si="56"/>
        <v>41535.479374999995</v>
      </c>
      <c r="T621" s="13">
        <f t="shared" si="57"/>
        <v>41560.749305555561</v>
      </c>
      <c r="U621">
        <f t="shared" si="58"/>
        <v>2013</v>
      </c>
      <c r="V621" s="15" t="str">
        <f t="shared" si="59"/>
        <v>Sep</v>
      </c>
    </row>
    <row r="622" spans="1:22" ht="32">
      <c r="A622">
        <v>2010</v>
      </c>
      <c r="B622" s="3" t="s">
        <v>2011</v>
      </c>
      <c r="C622" s="3" t="s">
        <v>6120</v>
      </c>
      <c r="D622">
        <v>30000</v>
      </c>
      <c r="E622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8294</v>
      </c>
      <c r="O622" s="6">
        <f>KickstarterTable[[#This Row],[pledged]]/KickstarterTable[[#This Row],[goal]]</f>
        <v>3.2005299999999997</v>
      </c>
      <c r="P622" s="8">
        <f>KickstarterTable[[#This Row],[pledged]]/KickstarterTable[[#This Row],[backers_count]]</f>
        <v>55.276856649395505</v>
      </c>
      <c r="Q622" t="str">
        <f t="shared" si="54"/>
        <v>technology</v>
      </c>
      <c r="R622" t="str">
        <f t="shared" si="55"/>
        <v>hardware</v>
      </c>
      <c r="S622" s="13">
        <f t="shared" si="56"/>
        <v>42570.663090277776</v>
      </c>
      <c r="T622" s="13">
        <f t="shared" si="57"/>
        <v>42598.579756944448</v>
      </c>
      <c r="U622">
        <f t="shared" si="58"/>
        <v>2016</v>
      </c>
      <c r="V622" s="15" t="str">
        <f t="shared" si="59"/>
        <v>Jul</v>
      </c>
    </row>
    <row r="623" spans="1:22" ht="48">
      <c r="A623">
        <v>2014</v>
      </c>
      <c r="B623" s="3" t="s">
        <v>2015</v>
      </c>
      <c r="C623" s="3" t="s">
        <v>6124</v>
      </c>
      <c r="D623">
        <v>30000</v>
      </c>
      <c r="E623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8294</v>
      </c>
      <c r="O623" s="6">
        <f>KickstarterTable[[#This Row],[pledged]]/KickstarterTable[[#This Row],[goal]]</f>
        <v>78.137822333333332</v>
      </c>
      <c r="P623" s="8">
        <f>KickstarterTable[[#This Row],[pledged]]/KickstarterTable[[#This Row],[backers_count]]</f>
        <v>88.601680840609291</v>
      </c>
      <c r="Q623" t="str">
        <f t="shared" si="54"/>
        <v>technology</v>
      </c>
      <c r="R623" t="str">
        <f t="shared" si="55"/>
        <v>hardware</v>
      </c>
      <c r="S623" s="13">
        <f t="shared" si="56"/>
        <v>41323.881238425922</v>
      </c>
      <c r="T623" s="13">
        <f t="shared" si="57"/>
        <v>41355.756238425929</v>
      </c>
      <c r="U623">
        <f t="shared" si="58"/>
        <v>2013</v>
      </c>
      <c r="V623" s="15" t="str">
        <f t="shared" si="59"/>
        <v>Feb</v>
      </c>
    </row>
    <row r="624" spans="1:22" ht="48">
      <c r="A624">
        <v>2036</v>
      </c>
      <c r="B624" s="3" t="s">
        <v>2037</v>
      </c>
      <c r="C624" s="3" t="s">
        <v>6146</v>
      </c>
      <c r="D624">
        <v>30000</v>
      </c>
      <c r="E624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8294</v>
      </c>
      <c r="O624" s="6">
        <f>KickstarterTable[[#This Row],[pledged]]/KickstarterTable[[#This Row],[goal]]</f>
        <v>1.3166833333333334</v>
      </c>
      <c r="P624" s="8">
        <f>KickstarterTable[[#This Row],[pledged]]/KickstarterTable[[#This Row],[backers_count]]</f>
        <v>46.580778301886795</v>
      </c>
      <c r="Q624" t="str">
        <f t="shared" si="54"/>
        <v>technology</v>
      </c>
      <c r="R624" t="str">
        <f t="shared" si="55"/>
        <v>hardware</v>
      </c>
      <c r="S624" s="13">
        <f t="shared" si="56"/>
        <v>41738.531469907401</v>
      </c>
      <c r="T624" s="13">
        <f t="shared" si="57"/>
        <v>41766.448136574079</v>
      </c>
      <c r="U624">
        <f t="shared" si="58"/>
        <v>2014</v>
      </c>
      <c r="V624" s="15" t="str">
        <f t="shared" si="59"/>
        <v>Apr</v>
      </c>
    </row>
    <row r="625" spans="1:22" ht="48">
      <c r="A625">
        <v>2059</v>
      </c>
      <c r="B625" s="3" t="s">
        <v>2060</v>
      </c>
      <c r="C625" s="3" t="s">
        <v>6169</v>
      </c>
      <c r="D625">
        <v>30000</v>
      </c>
      <c r="E625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8294</v>
      </c>
      <c r="O625" s="6">
        <f>KickstarterTable[[#This Row],[pledged]]/KickstarterTable[[#This Row],[goal]]</f>
        <v>1.4345666666666668</v>
      </c>
      <c r="P625" s="8">
        <f>KickstarterTable[[#This Row],[pledged]]/KickstarterTable[[#This Row],[backers_count]]</f>
        <v>114.76533333333333</v>
      </c>
      <c r="Q625" t="str">
        <f t="shared" si="54"/>
        <v>technology</v>
      </c>
      <c r="R625" t="str">
        <f t="shared" si="55"/>
        <v>hardware</v>
      </c>
      <c r="S625" s="13">
        <f t="shared" si="56"/>
        <v>42361.269143518519</v>
      </c>
      <c r="T625" s="13">
        <f t="shared" si="57"/>
        <v>42398.499305555561</v>
      </c>
      <c r="U625">
        <f t="shared" si="58"/>
        <v>2016</v>
      </c>
      <c r="V625" s="15" t="str">
        <f t="shared" si="59"/>
        <v>Dec</v>
      </c>
    </row>
    <row r="626" spans="1:22" ht="48">
      <c r="A626">
        <v>2139</v>
      </c>
      <c r="B626" s="3" t="s">
        <v>2140</v>
      </c>
      <c r="C626" s="3" t="s">
        <v>6249</v>
      </c>
      <c r="D626">
        <v>30000</v>
      </c>
      <c r="E626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8281</v>
      </c>
      <c r="O626" s="6">
        <f>KickstarterTable[[#This Row],[pledged]]/KickstarterTable[[#This Row],[goal]]</f>
        <v>5.4199999999999998E-2</v>
      </c>
      <c r="P626" s="8">
        <f>KickstarterTable[[#This Row],[pledged]]/KickstarterTable[[#This Row],[backers_count]]</f>
        <v>29.035714285714285</v>
      </c>
      <c r="Q626" t="str">
        <f t="shared" si="54"/>
        <v>games</v>
      </c>
      <c r="R626" t="str">
        <f t="shared" si="55"/>
        <v>video games</v>
      </c>
      <c r="S626" s="13">
        <f t="shared" si="56"/>
        <v>42647.416759259257</v>
      </c>
      <c r="T626" s="13">
        <f t="shared" si="57"/>
        <v>42675.333425925928</v>
      </c>
      <c r="U626">
        <f t="shared" si="58"/>
        <v>2016</v>
      </c>
      <c r="V626" s="15" t="str">
        <f t="shared" si="59"/>
        <v>Oct</v>
      </c>
    </row>
    <row r="627" spans="1:22" ht="48">
      <c r="A627">
        <v>2152</v>
      </c>
      <c r="B627" s="3" t="s">
        <v>2153</v>
      </c>
      <c r="C627" s="3" t="s">
        <v>6262</v>
      </c>
      <c r="D627">
        <v>30000</v>
      </c>
      <c r="E62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8281</v>
      </c>
      <c r="O627" s="6">
        <f>KickstarterTable[[#This Row],[pledged]]/KickstarterTable[[#This Row],[goal]]</f>
        <v>1.6666666666666668E-3</v>
      </c>
      <c r="P627" s="8">
        <f>KickstarterTable[[#This Row],[pledged]]/KickstarterTable[[#This Row],[backers_count]]</f>
        <v>12.5</v>
      </c>
      <c r="Q627" t="str">
        <f t="shared" si="54"/>
        <v>games</v>
      </c>
      <c r="R627" t="str">
        <f t="shared" si="55"/>
        <v>video games</v>
      </c>
      <c r="S627" s="13">
        <f t="shared" si="56"/>
        <v>41683.49894675926</v>
      </c>
      <c r="T627" s="13">
        <f t="shared" si="57"/>
        <v>41711.37394675926</v>
      </c>
      <c r="U627">
        <f t="shared" si="58"/>
        <v>2014</v>
      </c>
      <c r="V627" s="15" t="str">
        <f t="shared" si="59"/>
        <v>Feb</v>
      </c>
    </row>
    <row r="628" spans="1:22" ht="48">
      <c r="A628">
        <v>2197</v>
      </c>
      <c r="B628" s="3" t="s">
        <v>2198</v>
      </c>
      <c r="C628" s="3" t="s">
        <v>6307</v>
      </c>
      <c r="D628">
        <v>30000</v>
      </c>
      <c r="E62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8296</v>
      </c>
      <c r="O628" s="6">
        <f>KickstarterTable[[#This Row],[pledged]]/KickstarterTable[[#This Row],[goal]]</f>
        <v>9.5103109999999997</v>
      </c>
      <c r="P628" s="8">
        <f>KickstarterTable[[#This Row],[pledged]]/KickstarterTable[[#This Row],[backers_count]]</f>
        <v>65.891300230946882</v>
      </c>
      <c r="Q628" t="str">
        <f t="shared" si="54"/>
        <v>games</v>
      </c>
      <c r="R628" t="str">
        <f t="shared" si="55"/>
        <v>tabletop games</v>
      </c>
      <c r="S628" s="13">
        <f t="shared" si="56"/>
        <v>42033.25068287037</v>
      </c>
      <c r="T628" s="13">
        <f t="shared" si="57"/>
        <v>42061.167349537041</v>
      </c>
      <c r="U628">
        <f t="shared" si="58"/>
        <v>2015</v>
      </c>
      <c r="V628" s="15" t="str">
        <f t="shared" si="59"/>
        <v>Jan</v>
      </c>
    </row>
    <row r="629" spans="1:22" ht="48">
      <c r="A629">
        <v>2298</v>
      </c>
      <c r="B629" s="3" t="s">
        <v>2299</v>
      </c>
      <c r="C629" s="3" t="s">
        <v>6408</v>
      </c>
      <c r="D629">
        <v>30000</v>
      </c>
      <c r="E629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8275</v>
      </c>
      <c r="O629" s="6">
        <f>KickstarterTable[[#This Row],[pledged]]/KickstarterTable[[#This Row],[goal]]</f>
        <v>1.0507333333333333</v>
      </c>
      <c r="P629" s="8">
        <f>KickstarterTable[[#This Row],[pledged]]/KickstarterTable[[#This Row],[backers_count]]</f>
        <v>109.45138888888889</v>
      </c>
      <c r="Q629" t="str">
        <f t="shared" si="54"/>
        <v>music</v>
      </c>
      <c r="R629" t="str">
        <f t="shared" si="55"/>
        <v>rock</v>
      </c>
      <c r="S629" s="13">
        <f t="shared" si="56"/>
        <v>41694.507326388884</v>
      </c>
      <c r="T629" s="13">
        <f t="shared" si="57"/>
        <v>41722.382326388892</v>
      </c>
      <c r="U629">
        <f t="shared" si="58"/>
        <v>2014</v>
      </c>
      <c r="V629" s="15" t="str">
        <f t="shared" si="59"/>
        <v>Feb</v>
      </c>
    </row>
    <row r="630" spans="1:22" ht="32">
      <c r="A630">
        <v>2379</v>
      </c>
      <c r="B630" s="3" t="s">
        <v>2380</v>
      </c>
      <c r="C630" s="3" t="s">
        <v>6489</v>
      </c>
      <c r="D630">
        <v>30000</v>
      </c>
      <c r="E630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8271</v>
      </c>
      <c r="O630" s="6">
        <f>KickstarterTable[[#This Row],[pledged]]/KickstarterTable[[#This Row],[goal]]</f>
        <v>0</v>
      </c>
      <c r="P630" s="8" t="e">
        <f>KickstarterTable[[#This Row],[pledged]]/KickstarterTable[[#This Row],[backers_count]]</f>
        <v>#DIV/0!</v>
      </c>
      <c r="Q630" t="str">
        <f t="shared" si="54"/>
        <v>technology</v>
      </c>
      <c r="R630" t="str">
        <f t="shared" si="55"/>
        <v>web</v>
      </c>
      <c r="S630" s="13">
        <f t="shared" si="56"/>
        <v>42236.683055555557</v>
      </c>
      <c r="T630" s="13">
        <f t="shared" si="57"/>
        <v>42279.599722222229</v>
      </c>
      <c r="U630">
        <f t="shared" si="58"/>
        <v>2015</v>
      </c>
      <c r="V630" s="15" t="str">
        <f t="shared" si="59"/>
        <v>Aug</v>
      </c>
    </row>
    <row r="631" spans="1:22" ht="48">
      <c r="A631">
        <v>2386</v>
      </c>
      <c r="B631" s="3" t="s">
        <v>2387</v>
      </c>
      <c r="C631" s="3" t="s">
        <v>6496</v>
      </c>
      <c r="D631">
        <v>30000</v>
      </c>
      <c r="E631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8271</v>
      </c>
      <c r="O631" s="6">
        <f>KickstarterTable[[#This Row],[pledged]]/KickstarterTable[[#This Row],[goal]]</f>
        <v>0</v>
      </c>
      <c r="P631" s="8" t="e">
        <f>KickstarterTable[[#This Row],[pledged]]/KickstarterTable[[#This Row],[backers_count]]</f>
        <v>#DIV/0!</v>
      </c>
      <c r="Q631" t="str">
        <f t="shared" si="54"/>
        <v>technology</v>
      </c>
      <c r="R631" t="str">
        <f t="shared" si="55"/>
        <v>web</v>
      </c>
      <c r="S631" s="13">
        <f t="shared" si="56"/>
        <v>41954.504907407405</v>
      </c>
      <c r="T631" s="13">
        <f t="shared" si="57"/>
        <v>42012.421574074076</v>
      </c>
      <c r="U631">
        <f t="shared" si="58"/>
        <v>2015</v>
      </c>
      <c r="V631" s="15" t="str">
        <f t="shared" si="59"/>
        <v>Nov</v>
      </c>
    </row>
    <row r="632" spans="1:22" ht="48">
      <c r="A632">
        <v>2459</v>
      </c>
      <c r="B632" s="3" t="s">
        <v>2460</v>
      </c>
      <c r="C632" s="3" t="s">
        <v>6569</v>
      </c>
      <c r="D632">
        <v>30000</v>
      </c>
      <c r="E632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8297</v>
      </c>
      <c r="O632" s="6">
        <f>KickstarterTable[[#This Row],[pledged]]/KickstarterTable[[#This Row],[goal]]</f>
        <v>1.0225</v>
      </c>
      <c r="P632" s="8">
        <f>KickstarterTable[[#This Row],[pledged]]/KickstarterTable[[#This Row],[backers_count]]</f>
        <v>108.77659574468085</v>
      </c>
      <c r="Q632" t="str">
        <f t="shared" si="54"/>
        <v>food</v>
      </c>
      <c r="R632" t="str">
        <f t="shared" si="55"/>
        <v>small batch</v>
      </c>
      <c r="S632" s="13">
        <f t="shared" si="56"/>
        <v>42407.304224537038</v>
      </c>
      <c r="T632" s="13">
        <f t="shared" si="57"/>
        <v>42450.179224537038</v>
      </c>
      <c r="U632">
        <f t="shared" si="58"/>
        <v>2016</v>
      </c>
      <c r="V632" s="15" t="str">
        <f t="shared" si="59"/>
        <v>Feb</v>
      </c>
    </row>
    <row r="633" spans="1:22" ht="48">
      <c r="A633">
        <v>2572</v>
      </c>
      <c r="B633" s="3" t="s">
        <v>2572</v>
      </c>
      <c r="C633" s="3" t="s">
        <v>6682</v>
      </c>
      <c r="D633">
        <v>30000</v>
      </c>
      <c r="E633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8283</v>
      </c>
      <c r="O633" s="6">
        <f>KickstarterTable[[#This Row],[pledged]]/KickstarterTable[[#This Row],[goal]]</f>
        <v>0</v>
      </c>
      <c r="P633" s="8" t="e">
        <f>KickstarterTable[[#This Row],[pledged]]/KickstarterTable[[#This Row],[backers_count]]</f>
        <v>#DIV/0!</v>
      </c>
      <c r="Q633" t="str">
        <f t="shared" si="54"/>
        <v>food</v>
      </c>
      <c r="R633" t="str">
        <f t="shared" si="55"/>
        <v>food trucks</v>
      </c>
      <c r="S633" s="13">
        <f t="shared" si="56"/>
        <v>42076.786076388882</v>
      </c>
      <c r="T633" s="13">
        <f t="shared" si="57"/>
        <v>42104.702743055554</v>
      </c>
      <c r="U633">
        <f t="shared" si="58"/>
        <v>2015</v>
      </c>
      <c r="V633" s="15" t="str">
        <f t="shared" si="59"/>
        <v>Mar</v>
      </c>
    </row>
    <row r="634" spans="1:22" ht="48">
      <c r="A634">
        <v>2585</v>
      </c>
      <c r="B634" s="3" t="s">
        <v>2585</v>
      </c>
      <c r="C634" s="3" t="s">
        <v>6695</v>
      </c>
      <c r="D634">
        <v>30000</v>
      </c>
      <c r="E63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8283</v>
      </c>
      <c r="O634" s="6">
        <f>KickstarterTable[[#This Row],[pledged]]/KickstarterTable[[#This Row],[goal]]</f>
        <v>1.6666666666666668E-3</v>
      </c>
      <c r="P634" s="8">
        <f>KickstarterTable[[#This Row],[pledged]]/KickstarterTable[[#This Row],[backers_count]]</f>
        <v>50</v>
      </c>
      <c r="Q634" t="str">
        <f t="shared" si="54"/>
        <v>food</v>
      </c>
      <c r="R634" t="str">
        <f t="shared" si="55"/>
        <v>food trucks</v>
      </c>
      <c r="S634" s="13">
        <f t="shared" si="56"/>
        <v>41795.629999999997</v>
      </c>
      <c r="T634" s="13">
        <f t="shared" si="57"/>
        <v>41823.546666666669</v>
      </c>
      <c r="U634">
        <f t="shared" si="58"/>
        <v>2014</v>
      </c>
      <c r="V634" s="15" t="str">
        <f t="shared" si="59"/>
        <v>Jun</v>
      </c>
    </row>
    <row r="635" spans="1:22" ht="48">
      <c r="A635">
        <v>2592</v>
      </c>
      <c r="B635" s="3" t="s">
        <v>2592</v>
      </c>
      <c r="C635" s="3" t="s">
        <v>6702</v>
      </c>
      <c r="D635">
        <v>30000</v>
      </c>
      <c r="E635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8283</v>
      </c>
      <c r="O635" s="6">
        <f>KickstarterTable[[#This Row],[pledged]]/KickstarterTable[[#This Row],[goal]]</f>
        <v>1.6666666666666668E-3</v>
      </c>
      <c r="P635" s="8">
        <f>KickstarterTable[[#This Row],[pledged]]/KickstarterTable[[#This Row],[backers_count]]</f>
        <v>50</v>
      </c>
      <c r="Q635" t="str">
        <f t="shared" si="54"/>
        <v>food</v>
      </c>
      <c r="R635" t="str">
        <f t="shared" si="55"/>
        <v>food trucks</v>
      </c>
      <c r="S635" s="13">
        <f t="shared" si="56"/>
        <v>41887.467835648145</v>
      </c>
      <c r="T635" s="13">
        <f t="shared" si="57"/>
        <v>41915.384502314817</v>
      </c>
      <c r="U635">
        <f t="shared" si="58"/>
        <v>2014</v>
      </c>
      <c r="V635" s="15" t="str">
        <f t="shared" si="59"/>
        <v>Sep</v>
      </c>
    </row>
    <row r="636" spans="1:22" ht="48">
      <c r="A636">
        <v>2657</v>
      </c>
      <c r="B636" s="3" t="s">
        <v>2657</v>
      </c>
      <c r="C636" s="3" t="s">
        <v>6767</v>
      </c>
      <c r="D636">
        <v>30000</v>
      </c>
      <c r="E636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8300</v>
      </c>
      <c r="O636" s="6">
        <f>KickstarterTable[[#This Row],[pledged]]/KickstarterTable[[#This Row],[goal]]</f>
        <v>0.18737933333333334</v>
      </c>
      <c r="P636" s="8">
        <f>KickstarterTable[[#This Row],[pledged]]/KickstarterTable[[#This Row],[backers_count]]</f>
        <v>95.277627118644077</v>
      </c>
      <c r="Q636" t="str">
        <f t="shared" si="54"/>
        <v>technology</v>
      </c>
      <c r="R636" t="str">
        <f t="shared" si="55"/>
        <v>space exploration</v>
      </c>
      <c r="S636" s="13">
        <f t="shared" si="56"/>
        <v>42551.595520833333</v>
      </c>
      <c r="T636" s="13">
        <f t="shared" si="57"/>
        <v>42582.645833333336</v>
      </c>
      <c r="U636">
        <f t="shared" si="58"/>
        <v>2016</v>
      </c>
      <c r="V636" s="15" t="str">
        <f t="shared" si="59"/>
        <v>Jun</v>
      </c>
    </row>
    <row r="637" spans="1:22" ht="48">
      <c r="A637">
        <v>2686</v>
      </c>
      <c r="B637" s="3" t="s">
        <v>2686</v>
      </c>
      <c r="C637" s="3" t="s">
        <v>6796</v>
      </c>
      <c r="D637">
        <v>30000</v>
      </c>
      <c r="E63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8283</v>
      </c>
      <c r="O637" s="6">
        <f>KickstarterTable[[#This Row],[pledged]]/KickstarterTable[[#This Row],[goal]]</f>
        <v>0</v>
      </c>
      <c r="P637" s="8" t="e">
        <f>KickstarterTable[[#This Row],[pledged]]/KickstarterTable[[#This Row],[backers_count]]</f>
        <v>#DIV/0!</v>
      </c>
      <c r="Q637" t="str">
        <f t="shared" si="54"/>
        <v>food</v>
      </c>
      <c r="R637" t="str">
        <f t="shared" si="55"/>
        <v>food trucks</v>
      </c>
      <c r="S637" s="13">
        <f t="shared" si="56"/>
        <v>41892.641469907401</v>
      </c>
      <c r="T637" s="13">
        <f t="shared" si="57"/>
        <v>41910.558136574073</v>
      </c>
      <c r="U637">
        <f t="shared" si="58"/>
        <v>2014</v>
      </c>
      <c r="V637" s="15" t="str">
        <f t="shared" si="59"/>
        <v>Sep</v>
      </c>
    </row>
    <row r="638" spans="1:22" ht="48">
      <c r="A638">
        <v>2694</v>
      </c>
      <c r="B638" s="3" t="s">
        <v>2694</v>
      </c>
      <c r="C638" s="3" t="s">
        <v>6804</v>
      </c>
      <c r="D638">
        <v>30000</v>
      </c>
      <c r="E63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8283</v>
      </c>
      <c r="O638" s="6">
        <f>KickstarterTable[[#This Row],[pledged]]/KickstarterTable[[#This Row],[goal]]</f>
        <v>3.3333333333333335E-5</v>
      </c>
      <c r="P638" s="8">
        <f>KickstarterTable[[#This Row],[pledged]]/KickstarterTable[[#This Row],[backers_count]]</f>
        <v>1</v>
      </c>
      <c r="Q638" t="str">
        <f t="shared" si="54"/>
        <v>food</v>
      </c>
      <c r="R638" t="str">
        <f t="shared" si="55"/>
        <v>food trucks</v>
      </c>
      <c r="S638" s="13">
        <f t="shared" si="56"/>
        <v>41877.807164351849</v>
      </c>
      <c r="T638" s="13">
        <f t="shared" si="57"/>
        <v>41905.72383101852</v>
      </c>
      <c r="U638">
        <f t="shared" si="58"/>
        <v>2014</v>
      </c>
      <c r="V638" s="15" t="str">
        <f t="shared" si="59"/>
        <v>Aug</v>
      </c>
    </row>
    <row r="639" spans="1:22" ht="48">
      <c r="A639">
        <v>2731</v>
      </c>
      <c r="B639" s="3" t="s">
        <v>2731</v>
      </c>
      <c r="C639" s="3" t="s">
        <v>6841</v>
      </c>
      <c r="D639">
        <v>30000</v>
      </c>
      <c r="E639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8294</v>
      </c>
      <c r="O639" s="6">
        <f>KickstarterTable[[#This Row],[pledged]]/KickstarterTable[[#This Row],[goal]]</f>
        <v>1.0430333333333333</v>
      </c>
      <c r="P639" s="8">
        <f>KickstarterTable[[#This Row],[pledged]]/KickstarterTable[[#This Row],[backers_count]]</f>
        <v>845.70270270270271</v>
      </c>
      <c r="Q639" t="str">
        <f t="shared" si="54"/>
        <v>technology</v>
      </c>
      <c r="R639" t="str">
        <f t="shared" si="55"/>
        <v>hardware</v>
      </c>
      <c r="S639" s="13">
        <f t="shared" si="56"/>
        <v>41872.192384259259</v>
      </c>
      <c r="T639" s="13">
        <f t="shared" si="57"/>
        <v>41927.75</v>
      </c>
      <c r="U639">
        <f t="shared" si="58"/>
        <v>2014</v>
      </c>
      <c r="V639" s="15" t="str">
        <f t="shared" si="59"/>
        <v>Aug</v>
      </c>
    </row>
    <row r="640" spans="1:22" ht="48">
      <c r="A640">
        <v>2737</v>
      </c>
      <c r="B640" s="3" t="s">
        <v>2737</v>
      </c>
      <c r="C640" s="3" t="s">
        <v>6847</v>
      </c>
      <c r="D640">
        <v>30000</v>
      </c>
      <c r="E640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8294</v>
      </c>
      <c r="O640" s="6">
        <f>KickstarterTable[[#This Row],[pledged]]/KickstarterTable[[#This Row],[goal]]</f>
        <v>2.4606080000000001</v>
      </c>
      <c r="P640" s="8">
        <f>KickstarterTable[[#This Row],[pledged]]/KickstarterTable[[#This Row],[backers_count]]</f>
        <v>161.88210526315791</v>
      </c>
      <c r="Q640" t="str">
        <f t="shared" si="54"/>
        <v>technology</v>
      </c>
      <c r="R640" t="str">
        <f t="shared" si="55"/>
        <v>hardware</v>
      </c>
      <c r="S640" s="13">
        <f t="shared" si="56"/>
        <v>41611.584340277775</v>
      </c>
      <c r="T640" s="13">
        <f t="shared" si="57"/>
        <v>41652.375</v>
      </c>
      <c r="U640">
        <f t="shared" si="58"/>
        <v>2014</v>
      </c>
      <c r="V640" s="15" t="str">
        <f t="shared" si="59"/>
        <v>Dec</v>
      </c>
    </row>
    <row r="641" spans="1:22" ht="48">
      <c r="A641">
        <v>2888</v>
      </c>
      <c r="B641" s="3" t="s">
        <v>2888</v>
      </c>
      <c r="C641" s="3" t="s">
        <v>6998</v>
      </c>
      <c r="D641">
        <v>30000</v>
      </c>
      <c r="E641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8270</v>
      </c>
      <c r="O641" s="6">
        <f>KickstarterTable[[#This Row],[pledged]]/KickstarterTable[[#This Row],[goal]]</f>
        <v>0</v>
      </c>
      <c r="P641" s="8" t="e">
        <f>KickstarterTable[[#This Row],[pledged]]/KickstarterTable[[#This Row],[backers_count]]</f>
        <v>#DIV/0!</v>
      </c>
      <c r="Q641" t="str">
        <f t="shared" si="54"/>
        <v>theater</v>
      </c>
      <c r="R641" t="str">
        <f t="shared" si="55"/>
        <v>plays</v>
      </c>
      <c r="S641" s="13">
        <f t="shared" si="56"/>
        <v>41922.201851851853</v>
      </c>
      <c r="T641" s="13">
        <f t="shared" si="57"/>
        <v>41927.790972222225</v>
      </c>
      <c r="U641">
        <f t="shared" si="58"/>
        <v>2014</v>
      </c>
      <c r="V641" s="15" t="str">
        <f t="shared" si="59"/>
        <v>Oct</v>
      </c>
    </row>
    <row r="642" spans="1:22" ht="48">
      <c r="A642">
        <v>2910</v>
      </c>
      <c r="B642" s="3" t="s">
        <v>2910</v>
      </c>
      <c r="C642" s="3" t="s">
        <v>7020</v>
      </c>
      <c r="D642">
        <v>30000</v>
      </c>
      <c r="E642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8270</v>
      </c>
      <c r="O642" s="6">
        <f>KickstarterTable[[#This Row],[pledged]]/KickstarterTable[[#This Row],[goal]]</f>
        <v>3.3333333333333335E-5</v>
      </c>
      <c r="P642" s="8">
        <f>KickstarterTable[[#This Row],[pledged]]/KickstarterTable[[#This Row],[backers_count]]</f>
        <v>1</v>
      </c>
      <c r="Q642" t="str">
        <f t="shared" ref="Q642:Q705" si="60">LEFT(N642, SEARCH("/",N642,1) -1)</f>
        <v>theater</v>
      </c>
      <c r="R642" t="str">
        <f t="shared" ref="R642:R705" si="61">MID(N642,FIND("/",N642)+1,LEN(N642))</f>
        <v>plays</v>
      </c>
      <c r="S642" s="13">
        <f t="shared" ref="S642:S705" si="62">(J642/86400)+25569+(-8/24)</f>
        <v>42107.507951388885</v>
      </c>
      <c r="T642" s="13">
        <f t="shared" ref="T642:T705" si="63">(((I642/60)/60)/24)+DATE(1970,1,1)+(-58/24)</f>
        <v>42165.424618055556</v>
      </c>
      <c r="U642">
        <f t="shared" ref="U642:U705" si="64">YEAR(T642)</f>
        <v>2015</v>
      </c>
      <c r="V642" s="15" t="str">
        <f t="shared" ref="V642:V705" si="65">TEXT(S642,"mmm")</f>
        <v>Apr</v>
      </c>
    </row>
    <row r="643" spans="1:22" ht="48">
      <c r="A643">
        <v>3029</v>
      </c>
      <c r="B643" s="3" t="s">
        <v>3029</v>
      </c>
      <c r="C643" s="3" t="s">
        <v>7139</v>
      </c>
      <c r="D643">
        <v>30000</v>
      </c>
      <c r="E643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8302</v>
      </c>
      <c r="O643" s="6">
        <f>KickstarterTable[[#This Row],[pledged]]/KickstarterTable[[#This Row],[goal]]</f>
        <v>1.0967666666666667</v>
      </c>
      <c r="P643" s="8">
        <f>KickstarterTable[[#This Row],[pledged]]/KickstarterTable[[#This Row],[backers_count]]</f>
        <v>94.548850574712645</v>
      </c>
      <c r="Q643" t="str">
        <f t="shared" si="60"/>
        <v>theater</v>
      </c>
      <c r="R643" t="str">
        <f t="shared" si="61"/>
        <v>spaces</v>
      </c>
      <c r="S643" s="13">
        <f t="shared" si="62"/>
        <v>41932.375543981478</v>
      </c>
      <c r="T643" s="13">
        <f t="shared" si="63"/>
        <v>41958.774305555555</v>
      </c>
      <c r="U643">
        <f t="shared" si="64"/>
        <v>2014</v>
      </c>
      <c r="V643" s="15" t="str">
        <f t="shared" si="65"/>
        <v>Oct</v>
      </c>
    </row>
    <row r="644" spans="1:22" ht="32">
      <c r="A644">
        <v>3132</v>
      </c>
      <c r="B644" s="3" t="s">
        <v>3132</v>
      </c>
      <c r="C644" s="3" t="s">
        <v>7242</v>
      </c>
      <c r="D644">
        <v>30000</v>
      </c>
      <c r="E644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8270</v>
      </c>
      <c r="O644" s="6">
        <f>KickstarterTable[[#This Row],[pledged]]/KickstarterTable[[#This Row],[goal]]</f>
        <v>3.3333333333333332E-4</v>
      </c>
      <c r="P644" s="8">
        <f>KickstarterTable[[#This Row],[pledged]]/KickstarterTable[[#This Row],[backers_count]]</f>
        <v>10</v>
      </c>
      <c r="Q644" t="str">
        <f t="shared" si="60"/>
        <v>theater</v>
      </c>
      <c r="R644" t="str">
        <f t="shared" si="61"/>
        <v>plays</v>
      </c>
      <c r="S644" s="13">
        <f t="shared" si="62"/>
        <v>42786.016898148147</v>
      </c>
      <c r="T644" s="13">
        <f t="shared" si="63"/>
        <v>42843.891898148147</v>
      </c>
      <c r="U644">
        <f t="shared" si="64"/>
        <v>2017</v>
      </c>
      <c r="V644" s="15" t="str">
        <f t="shared" si="65"/>
        <v>Feb</v>
      </c>
    </row>
    <row r="645" spans="1:22" ht="48">
      <c r="A645">
        <v>3198</v>
      </c>
      <c r="B645" s="3" t="s">
        <v>3198</v>
      </c>
      <c r="C645" s="3" t="s">
        <v>7308</v>
      </c>
      <c r="D645">
        <v>30000</v>
      </c>
      <c r="E645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8304</v>
      </c>
      <c r="O645" s="6">
        <f>KickstarterTable[[#This Row],[pledged]]/KickstarterTable[[#This Row],[goal]]</f>
        <v>3.6666666666666666E-3</v>
      </c>
      <c r="P645" s="8">
        <f>KickstarterTable[[#This Row],[pledged]]/KickstarterTable[[#This Row],[backers_count]]</f>
        <v>36.666666666666664</v>
      </c>
      <c r="Q645" t="str">
        <f t="shared" si="60"/>
        <v>theater</v>
      </c>
      <c r="R645" t="str">
        <f t="shared" si="61"/>
        <v>musical</v>
      </c>
      <c r="S645" s="13">
        <f t="shared" si="62"/>
        <v>42013.091168981475</v>
      </c>
      <c r="T645" s="13">
        <f t="shared" si="63"/>
        <v>42049.007835648146</v>
      </c>
      <c r="U645">
        <f t="shared" si="64"/>
        <v>2015</v>
      </c>
      <c r="V645" s="15" t="str">
        <f t="shared" si="65"/>
        <v>Jan</v>
      </c>
    </row>
    <row r="646" spans="1:22" ht="48">
      <c r="A646">
        <v>3224</v>
      </c>
      <c r="B646" s="3" t="s">
        <v>3224</v>
      </c>
      <c r="C646" s="3" t="s">
        <v>7334</v>
      </c>
      <c r="D646">
        <v>30000</v>
      </c>
      <c r="E646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8270</v>
      </c>
      <c r="O646" s="6">
        <f>KickstarterTable[[#This Row],[pledged]]/KickstarterTable[[#This Row],[goal]]</f>
        <v>1.0203333333333333</v>
      </c>
      <c r="P646" s="8">
        <f>KickstarterTable[[#This Row],[pledged]]/KickstarterTable[[#This Row],[backers_count]]</f>
        <v>141.71296296296296</v>
      </c>
      <c r="Q646" t="str">
        <f t="shared" si="60"/>
        <v>theater</v>
      </c>
      <c r="R646" t="str">
        <f t="shared" si="61"/>
        <v>plays</v>
      </c>
      <c r="S646" s="13">
        <f t="shared" si="62"/>
        <v>42697.517511574071</v>
      </c>
      <c r="T646" s="13">
        <f t="shared" si="63"/>
        <v>42742.791666666664</v>
      </c>
      <c r="U646">
        <f t="shared" si="64"/>
        <v>2017</v>
      </c>
      <c r="V646" s="15" t="str">
        <f t="shared" si="65"/>
        <v>Nov</v>
      </c>
    </row>
    <row r="647" spans="1:22" ht="48">
      <c r="A647">
        <v>3425</v>
      </c>
      <c r="B647" s="3" t="s">
        <v>3424</v>
      </c>
      <c r="C647" s="3" t="s">
        <v>7535</v>
      </c>
      <c r="D647">
        <v>30000</v>
      </c>
      <c r="E64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8270</v>
      </c>
      <c r="O647" s="6">
        <f>KickstarterTable[[#This Row],[pledged]]/KickstarterTable[[#This Row],[goal]]</f>
        <v>1.0297033333333332</v>
      </c>
      <c r="P647" s="8">
        <f>KickstarterTable[[#This Row],[pledged]]/KickstarterTable[[#This Row],[backers_count]]</f>
        <v>297.02980769230766</v>
      </c>
      <c r="Q647" t="str">
        <f t="shared" si="60"/>
        <v>theater</v>
      </c>
      <c r="R647" t="str">
        <f t="shared" si="61"/>
        <v>plays</v>
      </c>
      <c r="S647" s="13">
        <f t="shared" si="62"/>
        <v>41884.28398148148</v>
      </c>
      <c r="T647" s="13">
        <f t="shared" si="63"/>
        <v>41914.200648148151</v>
      </c>
      <c r="U647">
        <f t="shared" si="64"/>
        <v>2014</v>
      </c>
      <c r="V647" s="15" t="str">
        <f t="shared" si="65"/>
        <v>Sep</v>
      </c>
    </row>
    <row r="648" spans="1:22" ht="48">
      <c r="A648">
        <v>3849</v>
      </c>
      <c r="B648" s="3" t="s">
        <v>3846</v>
      </c>
      <c r="C648" s="3" t="s">
        <v>7958</v>
      </c>
      <c r="D648">
        <v>30000</v>
      </c>
      <c r="E64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8270</v>
      </c>
      <c r="O648" s="6">
        <f>KickstarterTable[[#This Row],[pledged]]/KickstarterTable[[#This Row],[goal]]</f>
        <v>7.0433333333333334E-2</v>
      </c>
      <c r="P648" s="8">
        <f>KickstarterTable[[#This Row],[pledged]]/KickstarterTable[[#This Row],[backers_count]]</f>
        <v>75.464285714285708</v>
      </c>
      <c r="Q648" t="str">
        <f t="shared" si="60"/>
        <v>theater</v>
      </c>
      <c r="R648" t="str">
        <f t="shared" si="61"/>
        <v>plays</v>
      </c>
      <c r="S648" s="13">
        <f t="shared" si="62"/>
        <v>42136.433842592589</v>
      </c>
      <c r="T648" s="13">
        <f t="shared" si="63"/>
        <v>42164.35050925926</v>
      </c>
      <c r="U648">
        <f t="shared" si="64"/>
        <v>2015</v>
      </c>
      <c r="V648" s="15" t="str">
        <f t="shared" si="65"/>
        <v>May</v>
      </c>
    </row>
    <row r="649" spans="1:22" ht="48">
      <c r="A649">
        <v>3875</v>
      </c>
      <c r="B649" s="3" t="s">
        <v>3872</v>
      </c>
      <c r="C649" s="3" t="s">
        <v>7984</v>
      </c>
      <c r="D649">
        <v>30000</v>
      </c>
      <c r="E649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8304</v>
      </c>
      <c r="O649" s="6">
        <f>KickstarterTable[[#This Row],[pledged]]/KickstarterTable[[#This Row],[goal]]</f>
        <v>0</v>
      </c>
      <c r="P649" s="8" t="e">
        <f>KickstarterTable[[#This Row],[pledged]]/KickstarterTable[[#This Row],[backers_count]]</f>
        <v>#DIV/0!</v>
      </c>
      <c r="Q649" t="str">
        <f t="shared" si="60"/>
        <v>theater</v>
      </c>
      <c r="R649" t="str">
        <f t="shared" si="61"/>
        <v>musical</v>
      </c>
      <c r="S649" s="13">
        <f t="shared" si="62"/>
        <v>42615.013483796291</v>
      </c>
      <c r="T649" s="13">
        <f t="shared" si="63"/>
        <v>42614.000000000007</v>
      </c>
      <c r="U649">
        <f t="shared" si="64"/>
        <v>2016</v>
      </c>
      <c r="V649" s="15" t="str">
        <f t="shared" si="65"/>
        <v>Sep</v>
      </c>
    </row>
    <row r="650" spans="1:22" ht="48">
      <c r="A650">
        <v>3882</v>
      </c>
      <c r="B650" s="3" t="s">
        <v>3879</v>
      </c>
      <c r="C650" s="3" t="s">
        <v>7991</v>
      </c>
      <c r="D650">
        <v>30000</v>
      </c>
      <c r="E650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8304</v>
      </c>
      <c r="O650" s="6">
        <f>KickstarterTable[[#This Row],[pledged]]/KickstarterTable[[#This Row],[goal]]</f>
        <v>0</v>
      </c>
      <c r="P650" s="8" t="e">
        <f>KickstarterTable[[#This Row],[pledged]]/KickstarterTable[[#This Row],[backers_count]]</f>
        <v>#DIV/0!</v>
      </c>
      <c r="Q650" t="str">
        <f t="shared" si="60"/>
        <v>theater</v>
      </c>
      <c r="R650" t="str">
        <f t="shared" si="61"/>
        <v>musical</v>
      </c>
      <c r="S650" s="13">
        <f t="shared" si="62"/>
        <v>42373.65011574074</v>
      </c>
      <c r="T650" s="13">
        <f t="shared" si="63"/>
        <v>42398.543750000004</v>
      </c>
      <c r="U650">
        <f t="shared" si="64"/>
        <v>2016</v>
      </c>
      <c r="V650" s="15" t="str">
        <f t="shared" si="65"/>
        <v>Jan</v>
      </c>
    </row>
    <row r="651" spans="1:22" ht="48">
      <c r="A651">
        <v>3948</v>
      </c>
      <c r="B651" s="3" t="s">
        <v>3945</v>
      </c>
      <c r="C651" s="3" t="s">
        <v>8056</v>
      </c>
      <c r="D651">
        <v>30000</v>
      </c>
      <c r="E651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8270</v>
      </c>
      <c r="O651" s="6">
        <f>KickstarterTable[[#This Row],[pledged]]/KickstarterTable[[#This Row],[goal]]</f>
        <v>0</v>
      </c>
      <c r="P651" s="8" t="e">
        <f>KickstarterTable[[#This Row],[pledged]]/KickstarterTable[[#This Row],[backers_count]]</f>
        <v>#DIV/0!</v>
      </c>
      <c r="Q651" t="str">
        <f t="shared" si="60"/>
        <v>theater</v>
      </c>
      <c r="R651" t="str">
        <f t="shared" si="61"/>
        <v>plays</v>
      </c>
      <c r="S651" s="13">
        <f t="shared" si="62"/>
        <v>41828.992164351854</v>
      </c>
      <c r="T651" s="13">
        <f t="shared" si="63"/>
        <v>41886.908831018518</v>
      </c>
      <c r="U651">
        <f t="shared" si="64"/>
        <v>2014</v>
      </c>
      <c r="V651" s="15" t="str">
        <f t="shared" si="65"/>
        <v>Jul</v>
      </c>
    </row>
    <row r="652" spans="1:22" ht="32">
      <c r="A652">
        <v>3981</v>
      </c>
      <c r="B652" s="3" t="s">
        <v>3358</v>
      </c>
      <c r="C652" s="3" t="s">
        <v>7469</v>
      </c>
      <c r="D652">
        <v>30000</v>
      </c>
      <c r="E652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8270</v>
      </c>
      <c r="O652" s="6">
        <f>KickstarterTable[[#This Row],[pledged]]/KickstarterTable[[#This Row],[goal]]</f>
        <v>4.0833333333333333E-2</v>
      </c>
      <c r="P652" s="8">
        <f>KickstarterTable[[#This Row],[pledged]]/KickstarterTable[[#This Row],[backers_count]]</f>
        <v>175</v>
      </c>
      <c r="Q652" t="str">
        <f t="shared" si="60"/>
        <v>theater</v>
      </c>
      <c r="R652" t="str">
        <f t="shared" si="61"/>
        <v>plays</v>
      </c>
      <c r="S652" s="13">
        <f t="shared" si="62"/>
        <v>42507.846631944441</v>
      </c>
      <c r="T652" s="13">
        <f t="shared" si="63"/>
        <v>42565.763298611113</v>
      </c>
      <c r="U652">
        <f t="shared" si="64"/>
        <v>2016</v>
      </c>
      <c r="V652" s="15" t="str">
        <f t="shared" si="65"/>
        <v>May</v>
      </c>
    </row>
    <row r="653" spans="1:22" ht="48">
      <c r="A653">
        <v>4006</v>
      </c>
      <c r="B653" s="3" t="s">
        <v>4002</v>
      </c>
      <c r="C653" s="3" t="s">
        <v>8111</v>
      </c>
      <c r="D653">
        <v>30000</v>
      </c>
      <c r="E653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8270</v>
      </c>
      <c r="O653" s="6">
        <f>KickstarterTable[[#This Row],[pledged]]/KickstarterTable[[#This Row],[goal]]</f>
        <v>6.666666666666667E-5</v>
      </c>
      <c r="P653" s="8">
        <f>KickstarterTable[[#This Row],[pledged]]/KickstarterTable[[#This Row],[backers_count]]</f>
        <v>2</v>
      </c>
      <c r="Q653" t="str">
        <f t="shared" si="60"/>
        <v>theater</v>
      </c>
      <c r="R653" t="str">
        <f t="shared" si="61"/>
        <v>plays</v>
      </c>
      <c r="S653" s="13">
        <f t="shared" si="62"/>
        <v>42391.439664351848</v>
      </c>
      <c r="T653" s="13">
        <f t="shared" si="63"/>
        <v>42414.35633101852</v>
      </c>
      <c r="U653">
        <f t="shared" si="64"/>
        <v>2016</v>
      </c>
      <c r="V653" s="15" t="str">
        <f t="shared" si="65"/>
        <v>Jan</v>
      </c>
    </row>
    <row r="654" spans="1:22" ht="32">
      <c r="A654">
        <v>4095</v>
      </c>
      <c r="B654" s="3" t="s">
        <v>4091</v>
      </c>
      <c r="C654" s="3" t="s">
        <v>8198</v>
      </c>
      <c r="D654">
        <v>30000</v>
      </c>
      <c r="E654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8270</v>
      </c>
      <c r="O654" s="6">
        <f>KickstarterTable[[#This Row],[pledged]]/KickstarterTable[[#This Row],[goal]]</f>
        <v>2.6666666666666668E-2</v>
      </c>
      <c r="P654" s="8">
        <f>KickstarterTable[[#This Row],[pledged]]/KickstarterTable[[#This Row],[backers_count]]</f>
        <v>800</v>
      </c>
      <c r="Q654" t="str">
        <f t="shared" si="60"/>
        <v>theater</v>
      </c>
      <c r="R654" t="str">
        <f t="shared" si="61"/>
        <v>plays</v>
      </c>
      <c r="S654" s="13">
        <f t="shared" si="62"/>
        <v>42692.698495370372</v>
      </c>
      <c r="T654" s="13">
        <f t="shared" si="63"/>
        <v>42720.615162037044</v>
      </c>
      <c r="U654">
        <f t="shared" si="64"/>
        <v>2016</v>
      </c>
      <c r="V654" s="15" t="str">
        <f t="shared" si="65"/>
        <v>Nov</v>
      </c>
    </row>
    <row r="655" spans="1:22" ht="32">
      <c r="A655">
        <v>226</v>
      </c>
      <c r="B655" s="3" t="s">
        <v>228</v>
      </c>
      <c r="C655" s="3" t="s">
        <v>4336</v>
      </c>
      <c r="D655">
        <v>29000</v>
      </c>
      <c r="E655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8267</v>
      </c>
      <c r="O655" s="6">
        <f>KickstarterTable[[#This Row],[pledged]]/KickstarterTable[[#This Row],[goal]]</f>
        <v>8.6206896551724137E-3</v>
      </c>
      <c r="P655" s="8">
        <f>KickstarterTable[[#This Row],[pledged]]/KickstarterTable[[#This Row],[backers_count]]</f>
        <v>125</v>
      </c>
      <c r="Q655" t="str">
        <f t="shared" si="60"/>
        <v>film &amp; video</v>
      </c>
      <c r="R655" t="str">
        <f t="shared" si="61"/>
        <v>drama</v>
      </c>
      <c r="S655" s="13">
        <f t="shared" si="62"/>
        <v>42106.332685185182</v>
      </c>
      <c r="T655" s="13">
        <f t="shared" si="63"/>
        <v>42152.978472222225</v>
      </c>
      <c r="U655">
        <f t="shared" si="64"/>
        <v>2015</v>
      </c>
      <c r="V655" s="15" t="str">
        <f t="shared" si="65"/>
        <v>Apr</v>
      </c>
    </row>
    <row r="656" spans="1:22" ht="48">
      <c r="A656">
        <v>678</v>
      </c>
      <c r="B656" s="3" t="s">
        <v>679</v>
      </c>
      <c r="C656" s="3" t="s">
        <v>4788</v>
      </c>
      <c r="D656">
        <v>29000</v>
      </c>
      <c r="E65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8272</v>
      </c>
      <c r="O656" s="6">
        <f>KickstarterTable[[#This Row],[pledged]]/KickstarterTable[[#This Row],[goal]]</f>
        <v>3.8206896551724136E-2</v>
      </c>
      <c r="P656" s="8">
        <f>KickstarterTable[[#This Row],[pledged]]/KickstarterTable[[#This Row],[backers_count]]</f>
        <v>65.17647058823529</v>
      </c>
      <c r="Q656" t="str">
        <f t="shared" si="60"/>
        <v>technology</v>
      </c>
      <c r="R656" t="str">
        <f t="shared" si="61"/>
        <v>wearables</v>
      </c>
      <c r="S656" s="13">
        <f t="shared" si="62"/>
        <v>42481.043263888881</v>
      </c>
      <c r="T656" s="13">
        <f t="shared" si="63"/>
        <v>42508.959930555553</v>
      </c>
      <c r="U656">
        <f t="shared" si="64"/>
        <v>2016</v>
      </c>
      <c r="V656" s="15" t="str">
        <f t="shared" si="65"/>
        <v>Apr</v>
      </c>
    </row>
    <row r="657" spans="1:22" ht="48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8272</v>
      </c>
      <c r="O657" s="6">
        <f>KickstarterTable[[#This Row],[pledged]]/KickstarterTable[[#This Row],[goal]]</f>
        <v>1.0446206037108834</v>
      </c>
      <c r="P657" s="8">
        <f>KickstarterTable[[#This Row],[pledged]]/KickstarterTable[[#This Row],[backers_count]]</f>
        <v>109.33695652173913</v>
      </c>
      <c r="Q657" t="str">
        <f t="shared" si="60"/>
        <v>technology</v>
      </c>
      <c r="R657" t="str">
        <f t="shared" si="61"/>
        <v>wearables</v>
      </c>
      <c r="S657" s="13">
        <f t="shared" si="62"/>
        <v>42178.827418981477</v>
      </c>
      <c r="T657" s="13">
        <f t="shared" si="63"/>
        <v>42209.333333333336</v>
      </c>
      <c r="U657">
        <f t="shared" si="64"/>
        <v>2015</v>
      </c>
      <c r="V657" s="15" t="str">
        <f t="shared" si="65"/>
        <v>Jun</v>
      </c>
    </row>
    <row r="658" spans="1:22" ht="48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8264</v>
      </c>
      <c r="O658" s="6">
        <f>KickstarterTable[[#This Row],[pledged]]/KickstarterTable[[#This Row],[goal]]</f>
        <v>1.0024604569420035</v>
      </c>
      <c r="P658" s="8">
        <f>KickstarterTable[[#This Row],[pledged]]/KickstarterTable[[#This Row],[backers_count]]</f>
        <v>320.44943820224717</v>
      </c>
      <c r="Q658" t="str">
        <f t="shared" si="60"/>
        <v>film &amp; video</v>
      </c>
      <c r="R658" t="str">
        <f t="shared" si="61"/>
        <v>television</v>
      </c>
      <c r="S658" s="13">
        <f t="shared" si="62"/>
        <v>42461.294178240736</v>
      </c>
      <c r="T658" s="13">
        <f t="shared" si="63"/>
        <v>42500.749305555561</v>
      </c>
      <c r="U658">
        <f t="shared" si="64"/>
        <v>2016</v>
      </c>
      <c r="V658" s="15" t="str">
        <f t="shared" si="65"/>
        <v>Apr</v>
      </c>
    </row>
    <row r="659" spans="1:22" ht="48">
      <c r="A659">
        <v>227</v>
      </c>
      <c r="B659" s="3" t="s">
        <v>229</v>
      </c>
      <c r="C659" s="3" t="s">
        <v>4337</v>
      </c>
      <c r="D659">
        <v>28000</v>
      </c>
      <c r="E659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8267</v>
      </c>
      <c r="O659" s="6">
        <f>KickstarterTable[[#This Row],[pledged]]/KickstarterTable[[#This Row],[goal]]</f>
        <v>0</v>
      </c>
      <c r="P659" s="8" t="e">
        <f>KickstarterTable[[#This Row],[pledged]]/KickstarterTable[[#This Row],[backers_count]]</f>
        <v>#DIV/0!</v>
      </c>
      <c r="Q659" t="str">
        <f t="shared" si="60"/>
        <v>film &amp; video</v>
      </c>
      <c r="R659" t="str">
        <f t="shared" si="61"/>
        <v>drama</v>
      </c>
      <c r="S659" s="13">
        <f t="shared" si="62"/>
        <v>42164.560659722221</v>
      </c>
      <c r="T659" s="13">
        <f t="shared" si="63"/>
        <v>42192.477326388893</v>
      </c>
      <c r="U659">
        <f t="shared" si="64"/>
        <v>2015</v>
      </c>
      <c r="V659" s="15" t="str">
        <f t="shared" si="65"/>
        <v>Jun</v>
      </c>
    </row>
    <row r="660" spans="1:22" ht="48">
      <c r="A660">
        <v>1795</v>
      </c>
      <c r="B660" s="3" t="s">
        <v>1796</v>
      </c>
      <c r="C660" s="3" t="s">
        <v>5905</v>
      </c>
      <c r="D660">
        <v>28000</v>
      </c>
      <c r="E660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8284</v>
      </c>
      <c r="O660" s="6">
        <f>KickstarterTable[[#This Row],[pledged]]/KickstarterTable[[#This Row],[goal]]</f>
        <v>0.38735714285714284</v>
      </c>
      <c r="P660" s="8">
        <f>KickstarterTable[[#This Row],[pledged]]/KickstarterTable[[#This Row],[backers_count]]</f>
        <v>133.90123456790124</v>
      </c>
      <c r="Q660" t="str">
        <f t="shared" si="60"/>
        <v>photography</v>
      </c>
      <c r="R660" t="str">
        <f t="shared" si="61"/>
        <v>photobooks</v>
      </c>
      <c r="S660" s="13">
        <f t="shared" si="62"/>
        <v>42627.955335648141</v>
      </c>
      <c r="T660" s="13">
        <f t="shared" si="63"/>
        <v>42655.250000000007</v>
      </c>
      <c r="U660">
        <f t="shared" si="64"/>
        <v>2016</v>
      </c>
      <c r="V660" s="15" t="str">
        <f t="shared" si="65"/>
        <v>Sep</v>
      </c>
    </row>
    <row r="661" spans="1:22" ht="48">
      <c r="A661">
        <v>1808</v>
      </c>
      <c r="B661" s="3" t="s">
        <v>1809</v>
      </c>
      <c r="C661" s="3" t="s">
        <v>5918</v>
      </c>
      <c r="D661">
        <v>28000</v>
      </c>
      <c r="E661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8284</v>
      </c>
      <c r="O661" s="6">
        <f>KickstarterTable[[#This Row],[pledged]]/KickstarterTable[[#This Row],[goal]]</f>
        <v>0.41407142857142859</v>
      </c>
      <c r="P661" s="8">
        <f>KickstarterTable[[#This Row],[pledged]]/KickstarterTable[[#This Row],[backers_count]]</f>
        <v>120.77083333333333</v>
      </c>
      <c r="Q661" t="str">
        <f t="shared" si="60"/>
        <v>photography</v>
      </c>
      <c r="R661" t="str">
        <f t="shared" si="61"/>
        <v>photobooks</v>
      </c>
      <c r="S661" s="13">
        <f t="shared" si="62"/>
        <v>42742.347569444442</v>
      </c>
      <c r="T661" s="13">
        <f t="shared" si="63"/>
        <v>42775.264236111114</v>
      </c>
      <c r="U661">
        <f t="shared" si="64"/>
        <v>2017</v>
      </c>
      <c r="V661" s="15" t="str">
        <f t="shared" si="65"/>
        <v>Jan</v>
      </c>
    </row>
    <row r="662" spans="1:22" ht="16">
      <c r="A662">
        <v>2127</v>
      </c>
      <c r="B662" s="3" t="s">
        <v>2128</v>
      </c>
      <c r="C662" s="3" t="s">
        <v>6237</v>
      </c>
      <c r="D662">
        <v>28000</v>
      </c>
      <c r="E662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8281</v>
      </c>
      <c r="O662" s="6">
        <f>KickstarterTable[[#This Row],[pledged]]/KickstarterTable[[#This Row],[goal]]</f>
        <v>0.28842857142857142</v>
      </c>
      <c r="P662" s="8">
        <f>KickstarterTable[[#This Row],[pledged]]/KickstarterTable[[#This Row],[backers_count]]</f>
        <v>34.220338983050844</v>
      </c>
      <c r="Q662" t="str">
        <f t="shared" si="60"/>
        <v>games</v>
      </c>
      <c r="R662" t="str">
        <f t="shared" si="61"/>
        <v>video games</v>
      </c>
      <c r="S662" s="13">
        <f t="shared" si="62"/>
        <v>42045.172025462962</v>
      </c>
      <c r="T662" s="13">
        <f t="shared" si="63"/>
        <v>42073.047025462969</v>
      </c>
      <c r="U662">
        <f t="shared" si="64"/>
        <v>2015</v>
      </c>
      <c r="V662" s="15" t="str">
        <f t="shared" si="65"/>
        <v>Feb</v>
      </c>
    </row>
    <row r="663" spans="1:22" ht="48">
      <c r="A663">
        <v>2268</v>
      </c>
      <c r="B663" s="3" t="s">
        <v>2269</v>
      </c>
      <c r="C663" s="3" t="s">
        <v>6378</v>
      </c>
      <c r="D663">
        <v>28000</v>
      </c>
      <c r="E663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8296</v>
      </c>
      <c r="O663" s="6">
        <f>KickstarterTable[[#This Row],[pledged]]/KickstarterTable[[#This Row],[goal]]</f>
        <v>1.026</v>
      </c>
      <c r="P663" s="8">
        <f>KickstarterTable[[#This Row],[pledged]]/KickstarterTable[[#This Row],[backers_count]]</f>
        <v>148.08247422680412</v>
      </c>
      <c r="Q663" t="str">
        <f t="shared" si="60"/>
        <v>games</v>
      </c>
      <c r="R663" t="str">
        <f t="shared" si="61"/>
        <v>tabletop games</v>
      </c>
      <c r="S663" s="13">
        <f t="shared" si="62"/>
        <v>42775.749016203707</v>
      </c>
      <c r="T663" s="13">
        <f t="shared" si="63"/>
        <v>42803.665682870371</v>
      </c>
      <c r="U663">
        <f t="shared" si="64"/>
        <v>2017</v>
      </c>
      <c r="V663" s="15" t="str">
        <f t="shared" si="65"/>
        <v>Feb</v>
      </c>
    </row>
    <row r="664" spans="1:22" ht="48">
      <c r="A664">
        <v>2401</v>
      </c>
      <c r="B664" s="3" t="s">
        <v>2402</v>
      </c>
      <c r="C664" s="3" t="s">
        <v>6511</v>
      </c>
      <c r="D664">
        <v>28000</v>
      </c>
      <c r="E664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8283</v>
      </c>
      <c r="O664" s="6">
        <f>KickstarterTable[[#This Row],[pledged]]/KickstarterTable[[#This Row],[goal]]</f>
        <v>7.1785714285714283E-3</v>
      </c>
      <c r="P664" s="8">
        <f>KickstarterTable[[#This Row],[pledged]]/KickstarterTable[[#This Row],[backers_count]]</f>
        <v>22.333333333333332</v>
      </c>
      <c r="Q664" t="str">
        <f t="shared" si="60"/>
        <v>food</v>
      </c>
      <c r="R664" t="str">
        <f t="shared" si="61"/>
        <v>food trucks</v>
      </c>
      <c r="S664" s="13">
        <f t="shared" si="62"/>
        <v>42374.489537037036</v>
      </c>
      <c r="T664" s="13">
        <f t="shared" si="63"/>
        <v>42432.406203703707</v>
      </c>
      <c r="U664">
        <f t="shared" si="64"/>
        <v>2016</v>
      </c>
      <c r="V664" s="15" t="str">
        <f t="shared" si="65"/>
        <v>Jan</v>
      </c>
    </row>
    <row r="665" spans="1:22" ht="48">
      <c r="A665">
        <v>3957</v>
      </c>
      <c r="B665" s="3" t="s">
        <v>3954</v>
      </c>
      <c r="C665" s="3" t="s">
        <v>8064</v>
      </c>
      <c r="D665">
        <v>28000</v>
      </c>
      <c r="E665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8270</v>
      </c>
      <c r="O665" s="6">
        <f>KickstarterTable[[#This Row],[pledged]]/KickstarterTable[[#This Row],[goal]]</f>
        <v>2.5000000000000001E-4</v>
      </c>
      <c r="P665" s="8">
        <f>KickstarterTable[[#This Row],[pledged]]/KickstarterTable[[#This Row],[backers_count]]</f>
        <v>7</v>
      </c>
      <c r="Q665" t="str">
        <f t="shared" si="60"/>
        <v>theater</v>
      </c>
      <c r="R665" t="str">
        <f t="shared" si="61"/>
        <v>plays</v>
      </c>
      <c r="S665" s="13">
        <f t="shared" si="62"/>
        <v>42513.64298611111</v>
      </c>
      <c r="T665" s="13">
        <f t="shared" si="63"/>
        <v>42557.559652777774</v>
      </c>
      <c r="U665">
        <f t="shared" si="64"/>
        <v>2016</v>
      </c>
      <c r="V665" s="15" t="str">
        <f t="shared" si="65"/>
        <v>May</v>
      </c>
    </row>
    <row r="666" spans="1:22" ht="48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8276</v>
      </c>
      <c r="O666" s="6">
        <f>KickstarterTable[[#This Row],[pledged]]/KickstarterTable[[#This Row],[goal]]</f>
        <v>1.1822050359712231</v>
      </c>
      <c r="P666" s="8">
        <f>KickstarterTable[[#This Row],[pledged]]/KickstarterTable[[#This Row],[backers_count]]</f>
        <v>65.8623246492986</v>
      </c>
      <c r="Q666" t="str">
        <f t="shared" si="60"/>
        <v>music</v>
      </c>
      <c r="R666" t="str">
        <f t="shared" si="61"/>
        <v>metal</v>
      </c>
      <c r="S666" s="13">
        <f t="shared" si="62"/>
        <v>42701.879004629627</v>
      </c>
      <c r="T666" s="13">
        <f t="shared" si="63"/>
        <v>42729.795671296299</v>
      </c>
      <c r="U666">
        <f t="shared" si="64"/>
        <v>2016</v>
      </c>
      <c r="V666" s="15" t="str">
        <f t="shared" si="65"/>
        <v>Nov</v>
      </c>
    </row>
    <row r="667" spans="1:22" ht="48">
      <c r="A667">
        <v>715</v>
      </c>
      <c r="B667" s="3" t="s">
        <v>716</v>
      </c>
      <c r="C667" s="3" t="s">
        <v>4825</v>
      </c>
      <c r="D667">
        <v>27500</v>
      </c>
      <c r="E66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8272</v>
      </c>
      <c r="O667" s="6">
        <f>KickstarterTable[[#This Row],[pledged]]/KickstarterTable[[#This Row],[goal]]</f>
        <v>5.0509090909090906E-2</v>
      </c>
      <c r="P667" s="8">
        <f>KickstarterTable[[#This Row],[pledged]]/KickstarterTable[[#This Row],[backers_count]]</f>
        <v>115.75</v>
      </c>
      <c r="Q667" t="str">
        <f t="shared" si="60"/>
        <v>technology</v>
      </c>
      <c r="R667" t="str">
        <f t="shared" si="61"/>
        <v>wearables</v>
      </c>
      <c r="S667" s="13">
        <f t="shared" si="62"/>
        <v>42272.7574074074</v>
      </c>
      <c r="T667" s="13">
        <f t="shared" si="63"/>
        <v>42310.715740740743</v>
      </c>
      <c r="U667">
        <f t="shared" si="64"/>
        <v>2015</v>
      </c>
      <c r="V667" s="15" t="str">
        <f t="shared" si="65"/>
        <v>Sep</v>
      </c>
    </row>
    <row r="668" spans="1:22" ht="32">
      <c r="A668">
        <v>278</v>
      </c>
      <c r="B668" s="3" t="s">
        <v>279</v>
      </c>
      <c r="C668" s="3" t="s">
        <v>4388</v>
      </c>
      <c r="D668">
        <v>27000</v>
      </c>
      <c r="E66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8268</v>
      </c>
      <c r="O668" s="6">
        <f>KickstarterTable[[#This Row],[pledged]]/KickstarterTable[[#This Row],[goal]]</f>
        <v>1.5034814814814814</v>
      </c>
      <c r="P668" s="8">
        <f>KickstarterTable[[#This Row],[pledged]]/KickstarterTable[[#This Row],[backers_count]]</f>
        <v>97.816867469879512</v>
      </c>
      <c r="Q668" t="str">
        <f t="shared" si="60"/>
        <v>film &amp; video</v>
      </c>
      <c r="R668" t="str">
        <f t="shared" si="61"/>
        <v>documentary</v>
      </c>
      <c r="S668" s="13">
        <f t="shared" si="62"/>
        <v>41163.707627314812</v>
      </c>
      <c r="T668" s="13">
        <f t="shared" si="63"/>
        <v>41191.624293981484</v>
      </c>
      <c r="U668">
        <f t="shared" si="64"/>
        <v>2012</v>
      </c>
      <c r="V668" s="15" t="str">
        <f t="shared" si="65"/>
        <v>Sep</v>
      </c>
    </row>
    <row r="669" spans="1:22" ht="48">
      <c r="A669">
        <v>922</v>
      </c>
      <c r="B669" s="3" t="s">
        <v>923</v>
      </c>
      <c r="C669" s="3" t="s">
        <v>5032</v>
      </c>
      <c r="D669">
        <v>27000</v>
      </c>
      <c r="E669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8277</v>
      </c>
      <c r="O669" s="6">
        <f>KickstarterTable[[#This Row],[pledged]]/KickstarterTable[[#This Row],[goal]]</f>
        <v>0.21037037037037037</v>
      </c>
      <c r="P669" s="8">
        <f>KickstarterTable[[#This Row],[pledged]]/KickstarterTable[[#This Row],[backers_count]]</f>
        <v>189.33333333333334</v>
      </c>
      <c r="Q669" t="str">
        <f t="shared" si="60"/>
        <v>music</v>
      </c>
      <c r="R669" t="str">
        <f t="shared" si="61"/>
        <v>jazz</v>
      </c>
      <c r="S669" s="13">
        <f t="shared" si="62"/>
        <v>41878.19667824074</v>
      </c>
      <c r="T669" s="13">
        <f t="shared" si="63"/>
        <v>41911.113344907411</v>
      </c>
      <c r="U669">
        <f t="shared" si="64"/>
        <v>2014</v>
      </c>
      <c r="V669" s="15" t="str">
        <f t="shared" si="65"/>
        <v>Aug</v>
      </c>
    </row>
    <row r="670" spans="1:22" ht="32">
      <c r="A670">
        <v>2357</v>
      </c>
      <c r="B670" s="3" t="s">
        <v>2358</v>
      </c>
      <c r="C670" s="3" t="s">
        <v>6467</v>
      </c>
      <c r="D670">
        <v>27000</v>
      </c>
      <c r="E670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8271</v>
      </c>
      <c r="O670" s="6">
        <f>KickstarterTable[[#This Row],[pledged]]/KickstarterTable[[#This Row],[goal]]</f>
        <v>0</v>
      </c>
      <c r="P670" s="8" t="e">
        <f>KickstarterTable[[#This Row],[pledged]]/KickstarterTable[[#This Row],[backers_count]]</f>
        <v>#DIV/0!</v>
      </c>
      <c r="Q670" t="str">
        <f t="shared" si="60"/>
        <v>technology</v>
      </c>
      <c r="R670" t="str">
        <f t="shared" si="61"/>
        <v>web</v>
      </c>
      <c r="S670" s="13">
        <f t="shared" si="62"/>
        <v>42264.286782407406</v>
      </c>
      <c r="T670" s="13">
        <f t="shared" si="63"/>
        <v>42292.20344907407</v>
      </c>
      <c r="U670">
        <f t="shared" si="64"/>
        <v>2015</v>
      </c>
      <c r="V670" s="15" t="str">
        <f t="shared" si="65"/>
        <v>Sep</v>
      </c>
    </row>
    <row r="671" spans="1:22" ht="32">
      <c r="A671">
        <v>2730</v>
      </c>
      <c r="B671" s="3" t="s">
        <v>2730</v>
      </c>
      <c r="C671" s="3" t="s">
        <v>6840</v>
      </c>
      <c r="D671">
        <v>27000</v>
      </c>
      <c r="E671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8294</v>
      </c>
      <c r="O671" s="6">
        <f>KickstarterTable[[#This Row],[pledged]]/KickstarterTable[[#This Row],[goal]]</f>
        <v>1.7029262962962963</v>
      </c>
      <c r="P671" s="8">
        <f>KickstarterTable[[#This Row],[pledged]]/KickstarterTable[[#This Row],[backers_count]]</f>
        <v>67.417903225806455</v>
      </c>
      <c r="Q671" t="str">
        <f t="shared" si="60"/>
        <v>technology</v>
      </c>
      <c r="R671" t="str">
        <f t="shared" si="61"/>
        <v>hardware</v>
      </c>
      <c r="S671" s="13">
        <f t="shared" si="62"/>
        <v>41351.208043981482</v>
      </c>
      <c r="T671" s="13">
        <f t="shared" si="63"/>
        <v>41384.124710648153</v>
      </c>
      <c r="U671">
        <f t="shared" si="64"/>
        <v>2013</v>
      </c>
      <c r="V671" s="15" t="str">
        <f t="shared" si="65"/>
        <v>Mar</v>
      </c>
    </row>
    <row r="672" spans="1:22" ht="48">
      <c r="A672">
        <v>1217</v>
      </c>
      <c r="B672" s="3" t="s">
        <v>1218</v>
      </c>
      <c r="C672" s="3" t="s">
        <v>5327</v>
      </c>
      <c r="D672">
        <v>26500</v>
      </c>
      <c r="E672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8284</v>
      </c>
      <c r="O672" s="6">
        <f>KickstarterTable[[#This Row],[pledged]]/KickstarterTable[[#This Row],[goal]]</f>
        <v>1.026</v>
      </c>
      <c r="P672" s="8">
        <f>KickstarterTable[[#This Row],[pledged]]/KickstarterTable[[#This Row],[backers_count]]</f>
        <v>148.57377049180329</v>
      </c>
      <c r="Q672" t="str">
        <f t="shared" si="60"/>
        <v>photography</v>
      </c>
      <c r="R672" t="str">
        <f t="shared" si="61"/>
        <v>photobooks</v>
      </c>
      <c r="S672" s="13">
        <f t="shared" si="62"/>
        <v>42535.4761574074</v>
      </c>
      <c r="T672" s="13">
        <f t="shared" si="63"/>
        <v>42563.392824074072</v>
      </c>
      <c r="U672">
        <f t="shared" si="64"/>
        <v>2016</v>
      </c>
      <c r="V672" s="15" t="str">
        <f t="shared" si="65"/>
        <v>Jun</v>
      </c>
    </row>
    <row r="673" spans="1:22" ht="48">
      <c r="A673">
        <v>3109</v>
      </c>
      <c r="B673" s="3" t="s">
        <v>3109</v>
      </c>
      <c r="C673" s="3" t="s">
        <v>7219</v>
      </c>
      <c r="D673">
        <v>26500</v>
      </c>
      <c r="E673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8302</v>
      </c>
      <c r="O673" s="6">
        <f>KickstarterTable[[#This Row],[pledged]]/KickstarterTable[[#This Row],[goal]]</f>
        <v>0.25030188679245285</v>
      </c>
      <c r="P673" s="8">
        <f>KickstarterTable[[#This Row],[pledged]]/KickstarterTable[[#This Row],[backers_count]]</f>
        <v>58.184210526315788</v>
      </c>
      <c r="Q673" t="str">
        <f t="shared" si="60"/>
        <v>theater</v>
      </c>
      <c r="R673" t="str">
        <f t="shared" si="61"/>
        <v>spaces</v>
      </c>
      <c r="S673" s="13">
        <f t="shared" si="62"/>
        <v>41843.791782407403</v>
      </c>
      <c r="T673" s="13">
        <f t="shared" si="63"/>
        <v>41876.708449074074</v>
      </c>
      <c r="U673">
        <f t="shared" si="64"/>
        <v>2014</v>
      </c>
      <c r="V673" s="15" t="str">
        <f t="shared" si="65"/>
        <v>Jul</v>
      </c>
    </row>
    <row r="674" spans="1:22" ht="48">
      <c r="A674">
        <v>238</v>
      </c>
      <c r="B674" s="3" t="s">
        <v>240</v>
      </c>
      <c r="C674" s="3" t="s">
        <v>4348</v>
      </c>
      <c r="D674">
        <v>26000</v>
      </c>
      <c r="E674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8267</v>
      </c>
      <c r="O674" s="6">
        <f>KickstarterTable[[#This Row],[pledged]]/KickstarterTable[[#This Row],[goal]]</f>
        <v>0</v>
      </c>
      <c r="P674" s="8" t="e">
        <f>KickstarterTable[[#This Row],[pledged]]/KickstarterTable[[#This Row],[backers_count]]</f>
        <v>#DIV/0!</v>
      </c>
      <c r="Q674" t="str">
        <f t="shared" si="60"/>
        <v>film &amp; video</v>
      </c>
      <c r="R674" t="str">
        <f t="shared" si="61"/>
        <v>drama</v>
      </c>
      <c r="S674" s="13">
        <f t="shared" si="62"/>
        <v>42713.629166666666</v>
      </c>
      <c r="T674" s="13">
        <f t="shared" si="63"/>
        <v>42731.958333333336</v>
      </c>
      <c r="U674">
        <f t="shared" si="64"/>
        <v>2016</v>
      </c>
      <c r="V674" s="15" t="str">
        <f t="shared" si="65"/>
        <v>Dec</v>
      </c>
    </row>
    <row r="675" spans="1:22" ht="48">
      <c r="A675">
        <v>293</v>
      </c>
      <c r="B675" s="3" t="s">
        <v>294</v>
      </c>
      <c r="C675" s="3" t="s">
        <v>4403</v>
      </c>
      <c r="D675">
        <v>26000</v>
      </c>
      <c r="E675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8268</v>
      </c>
      <c r="O675" s="6">
        <f>KickstarterTable[[#This Row],[pledged]]/KickstarterTable[[#This Row],[goal]]</f>
        <v>1.0138461538461538</v>
      </c>
      <c r="P675" s="8">
        <f>KickstarterTable[[#This Row],[pledged]]/KickstarterTable[[#This Row],[backers_count]]</f>
        <v>201.22137404580153</v>
      </c>
      <c r="Q675" t="str">
        <f t="shared" si="60"/>
        <v>film &amp; video</v>
      </c>
      <c r="R675" t="str">
        <f t="shared" si="61"/>
        <v>documentary</v>
      </c>
      <c r="S675" s="13">
        <f t="shared" si="62"/>
        <v>41719.334652777776</v>
      </c>
      <c r="T675" s="13">
        <f t="shared" si="63"/>
        <v>41747.251319444447</v>
      </c>
      <c r="U675">
        <f t="shared" si="64"/>
        <v>2014</v>
      </c>
      <c r="V675" s="15" t="str">
        <f t="shared" si="65"/>
        <v>Mar</v>
      </c>
    </row>
    <row r="676" spans="1:22" ht="48">
      <c r="A676">
        <v>1079</v>
      </c>
      <c r="B676" s="3" t="s">
        <v>1080</v>
      </c>
      <c r="C676" s="3" t="s">
        <v>5189</v>
      </c>
      <c r="D676">
        <v>26000</v>
      </c>
      <c r="E67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8281</v>
      </c>
      <c r="O676" s="6">
        <f>KickstarterTable[[#This Row],[pledged]]/KickstarterTable[[#This Row],[goal]]</f>
        <v>2.6076923076923077E-2</v>
      </c>
      <c r="P676" s="8">
        <f>KickstarterTable[[#This Row],[pledged]]/KickstarterTable[[#This Row],[backers_count]]</f>
        <v>37.666666666666664</v>
      </c>
      <c r="Q676" t="str">
        <f t="shared" si="60"/>
        <v>games</v>
      </c>
      <c r="R676" t="str">
        <f t="shared" si="61"/>
        <v>video games</v>
      </c>
      <c r="S676" s="13">
        <f t="shared" si="62"/>
        <v>42479.233055555553</v>
      </c>
      <c r="T676" s="13">
        <f t="shared" si="63"/>
        <v>42502.149722222232</v>
      </c>
      <c r="U676">
        <f t="shared" si="64"/>
        <v>2016</v>
      </c>
      <c r="V676" s="15" t="str">
        <f t="shared" si="65"/>
        <v>Apr</v>
      </c>
    </row>
    <row r="677" spans="1:22" ht="48">
      <c r="A677">
        <v>1820</v>
      </c>
      <c r="B677" s="3" t="s">
        <v>1821</v>
      </c>
      <c r="C677" s="3" t="s">
        <v>5930</v>
      </c>
      <c r="D677">
        <v>26000</v>
      </c>
      <c r="E67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8284</v>
      </c>
      <c r="O677" s="6">
        <f>KickstarterTable[[#This Row],[pledged]]/KickstarterTable[[#This Row],[goal]]</f>
        <v>6.565384615384616E-2</v>
      </c>
      <c r="P677" s="8">
        <f>KickstarterTable[[#This Row],[pledged]]/KickstarterTable[[#This Row],[backers_count]]</f>
        <v>213.375</v>
      </c>
      <c r="Q677" t="str">
        <f t="shared" si="60"/>
        <v>photography</v>
      </c>
      <c r="R677" t="str">
        <f t="shared" si="61"/>
        <v>photobooks</v>
      </c>
      <c r="S677" s="13">
        <f t="shared" si="62"/>
        <v>42064.751041666663</v>
      </c>
      <c r="T677" s="13">
        <f t="shared" si="63"/>
        <v>42092.62604166667</v>
      </c>
      <c r="U677">
        <f t="shared" si="64"/>
        <v>2015</v>
      </c>
      <c r="V677" s="15" t="str">
        <f t="shared" si="65"/>
        <v>Mar</v>
      </c>
    </row>
    <row r="678" spans="1:22" ht="48">
      <c r="A678">
        <v>3952</v>
      </c>
      <c r="B678" s="3" t="s">
        <v>3949</v>
      </c>
      <c r="C678" s="3" t="s">
        <v>8059</v>
      </c>
      <c r="D678">
        <v>26000</v>
      </c>
      <c r="E67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8270</v>
      </c>
      <c r="O678" s="6">
        <f>KickstarterTable[[#This Row],[pledged]]/KickstarterTable[[#This Row],[goal]]</f>
        <v>9.6153846153846159E-4</v>
      </c>
      <c r="P678" s="8">
        <f>KickstarterTable[[#This Row],[pledged]]/KickstarterTable[[#This Row],[backers_count]]</f>
        <v>25</v>
      </c>
      <c r="Q678" t="str">
        <f t="shared" si="60"/>
        <v>theater</v>
      </c>
      <c r="R678" t="str">
        <f t="shared" si="61"/>
        <v>plays</v>
      </c>
      <c r="S678" s="13">
        <f t="shared" si="62"/>
        <v>42243.457060185181</v>
      </c>
      <c r="T678" s="13">
        <f t="shared" si="63"/>
        <v>42301.373726851853</v>
      </c>
      <c r="U678">
        <f t="shared" si="64"/>
        <v>2015</v>
      </c>
      <c r="V678" s="15" t="str">
        <f t="shared" si="65"/>
        <v>Aug</v>
      </c>
    </row>
    <row r="679" spans="1:22" ht="48">
      <c r="A679">
        <v>39</v>
      </c>
      <c r="B679" s="3" t="s">
        <v>41</v>
      </c>
      <c r="C679" s="3" t="s">
        <v>4150</v>
      </c>
      <c r="D679">
        <v>25000</v>
      </c>
      <c r="E679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8264</v>
      </c>
      <c r="O679" s="6">
        <f>KickstarterTable[[#This Row],[pledged]]/KickstarterTable[[#This Row],[goal]]</f>
        <v>1.3098000000000001</v>
      </c>
      <c r="P679" s="8">
        <f>KickstarterTable[[#This Row],[pledged]]/KickstarterTable[[#This Row],[backers_count]]</f>
        <v>150.89861751152074</v>
      </c>
      <c r="Q679" t="str">
        <f t="shared" si="60"/>
        <v>film &amp; video</v>
      </c>
      <c r="R679" t="str">
        <f t="shared" si="61"/>
        <v>television</v>
      </c>
      <c r="S679" s="13">
        <f t="shared" si="62"/>
        <v>41753.713749999995</v>
      </c>
      <c r="T679" s="13">
        <f t="shared" si="63"/>
        <v>41782.540972222225</v>
      </c>
      <c r="U679">
        <f t="shared" si="64"/>
        <v>2014</v>
      </c>
      <c r="V679" s="15" t="str">
        <f t="shared" si="65"/>
        <v>Apr</v>
      </c>
    </row>
    <row r="680" spans="1:22" ht="48">
      <c r="A680">
        <v>126</v>
      </c>
      <c r="B680" s="3" t="s">
        <v>128</v>
      </c>
      <c r="C680" s="3" t="s">
        <v>4237</v>
      </c>
      <c r="D680">
        <v>25000</v>
      </c>
      <c r="E680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8266</v>
      </c>
      <c r="O680" s="6">
        <f>KickstarterTable[[#This Row],[pledged]]/KickstarterTable[[#This Row],[goal]]</f>
        <v>5.5480000000000002E-2</v>
      </c>
      <c r="P680" s="8">
        <f>KickstarterTable[[#This Row],[pledged]]/KickstarterTable[[#This Row],[backers_count]]</f>
        <v>106.69230769230769</v>
      </c>
      <c r="Q680" t="str">
        <f t="shared" si="60"/>
        <v>film &amp; video</v>
      </c>
      <c r="R680" t="str">
        <f t="shared" si="61"/>
        <v>science fiction</v>
      </c>
      <c r="S680" s="13">
        <f t="shared" si="62"/>
        <v>42135.256215277775</v>
      </c>
      <c r="T680" s="13">
        <f t="shared" si="63"/>
        <v>42163.666666666664</v>
      </c>
      <c r="U680">
        <f t="shared" si="64"/>
        <v>2015</v>
      </c>
      <c r="V680" s="15" t="str">
        <f t="shared" si="65"/>
        <v>May</v>
      </c>
    </row>
    <row r="681" spans="1:22" ht="48">
      <c r="A681">
        <v>198</v>
      </c>
      <c r="B681" s="3" t="s">
        <v>200</v>
      </c>
      <c r="C681" s="3" t="s">
        <v>4308</v>
      </c>
      <c r="D681">
        <v>25000</v>
      </c>
      <c r="E681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8267</v>
      </c>
      <c r="O681" s="6">
        <f>KickstarterTable[[#This Row],[pledged]]/KickstarterTable[[#This Row],[goal]]</f>
        <v>1.116E-2</v>
      </c>
      <c r="P681" s="8">
        <f>KickstarterTable[[#This Row],[pledged]]/KickstarterTable[[#This Row],[backers_count]]</f>
        <v>46.5</v>
      </c>
      <c r="Q681" t="str">
        <f t="shared" si="60"/>
        <v>film &amp; video</v>
      </c>
      <c r="R681" t="str">
        <f t="shared" si="61"/>
        <v>drama</v>
      </c>
      <c r="S681" s="13">
        <f t="shared" si="62"/>
        <v>41887.050023148149</v>
      </c>
      <c r="T681" s="13">
        <f t="shared" si="63"/>
        <v>41914.966689814821</v>
      </c>
      <c r="U681">
        <f t="shared" si="64"/>
        <v>2014</v>
      </c>
      <c r="V681" s="15" t="str">
        <f t="shared" si="65"/>
        <v>Sep</v>
      </c>
    </row>
    <row r="682" spans="1:22" ht="48">
      <c r="A682">
        <v>209</v>
      </c>
      <c r="B682" s="3" t="s">
        <v>211</v>
      </c>
      <c r="C682" s="3" t="s">
        <v>4319</v>
      </c>
      <c r="D682">
        <v>25000</v>
      </c>
      <c r="E682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8267</v>
      </c>
      <c r="O682" s="6">
        <f>KickstarterTable[[#This Row],[pledged]]/KickstarterTable[[#This Row],[goal]]</f>
        <v>0</v>
      </c>
      <c r="P682" s="8" t="e">
        <f>KickstarterTable[[#This Row],[pledged]]/KickstarterTable[[#This Row],[backers_count]]</f>
        <v>#DIV/0!</v>
      </c>
      <c r="Q682" t="str">
        <f t="shared" si="60"/>
        <v>film &amp; video</v>
      </c>
      <c r="R682" t="str">
        <f t="shared" si="61"/>
        <v>drama</v>
      </c>
      <c r="S682" s="13">
        <f t="shared" si="62"/>
        <v>42165.589525462965</v>
      </c>
      <c r="T682" s="13">
        <f t="shared" si="63"/>
        <v>42193.506192129636</v>
      </c>
      <c r="U682">
        <f t="shared" si="64"/>
        <v>2015</v>
      </c>
      <c r="V682" s="15" t="str">
        <f t="shared" si="65"/>
        <v>Jun</v>
      </c>
    </row>
    <row r="683" spans="1:22" ht="48">
      <c r="A683">
        <v>243</v>
      </c>
      <c r="B683" s="3" t="s">
        <v>245</v>
      </c>
      <c r="C683" s="3" t="s">
        <v>4353</v>
      </c>
      <c r="D683">
        <v>25000</v>
      </c>
      <c r="E683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8268</v>
      </c>
      <c r="O683" s="6">
        <f>KickstarterTable[[#This Row],[pledged]]/KickstarterTable[[#This Row],[goal]]</f>
        <v>1.0259199999999999</v>
      </c>
      <c r="P683" s="8">
        <f>KickstarterTable[[#This Row],[pledged]]/KickstarterTable[[#This Row],[backers_count]]</f>
        <v>78.195121951219505</v>
      </c>
      <c r="Q683" t="str">
        <f t="shared" si="60"/>
        <v>film &amp; video</v>
      </c>
      <c r="R683" t="str">
        <f t="shared" si="61"/>
        <v>documentary</v>
      </c>
      <c r="S683" s="13">
        <f t="shared" si="62"/>
        <v>41661.714166666665</v>
      </c>
      <c r="T683" s="13">
        <f t="shared" si="63"/>
        <v>41689.630833333336</v>
      </c>
      <c r="U683">
        <f t="shared" si="64"/>
        <v>2014</v>
      </c>
      <c r="V683" s="15" t="str">
        <f t="shared" si="65"/>
        <v>Jan</v>
      </c>
    </row>
    <row r="684" spans="1:22" ht="64">
      <c r="A684">
        <v>263</v>
      </c>
      <c r="B684" s="3" t="s">
        <v>264</v>
      </c>
      <c r="C684" s="3" t="s">
        <v>4373</v>
      </c>
      <c r="D684">
        <v>25000</v>
      </c>
      <c r="E684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8268</v>
      </c>
      <c r="O684" s="6">
        <f>KickstarterTable[[#This Row],[pledged]]/KickstarterTable[[#This Row],[goal]]</f>
        <v>1.1808107999999999</v>
      </c>
      <c r="P684" s="8">
        <f>KickstarterTable[[#This Row],[pledged]]/KickstarterTable[[#This Row],[backers_count]]</f>
        <v>30.654485981308412</v>
      </c>
      <c r="Q684" t="str">
        <f t="shared" si="60"/>
        <v>film &amp; video</v>
      </c>
      <c r="R684" t="str">
        <f t="shared" si="61"/>
        <v>documentary</v>
      </c>
      <c r="S684" s="13">
        <f t="shared" si="62"/>
        <v>41149.621458333328</v>
      </c>
      <c r="T684" s="13">
        <f t="shared" si="63"/>
        <v>41177.538124999999</v>
      </c>
      <c r="U684">
        <f t="shared" si="64"/>
        <v>2012</v>
      </c>
      <c r="V684" s="15" t="str">
        <f t="shared" si="65"/>
        <v>Aug</v>
      </c>
    </row>
    <row r="685" spans="1:22" ht="48">
      <c r="A685">
        <v>296</v>
      </c>
      <c r="B685" s="3" t="s">
        <v>297</v>
      </c>
      <c r="C685" s="3" t="s">
        <v>4406</v>
      </c>
      <c r="D685">
        <v>25000</v>
      </c>
      <c r="E685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8268</v>
      </c>
      <c r="O685" s="6">
        <f>KickstarterTable[[#This Row],[pledged]]/KickstarterTable[[#This Row],[goal]]</f>
        <v>1.187262</v>
      </c>
      <c r="P685" s="8">
        <f>KickstarterTable[[#This Row],[pledged]]/KickstarterTable[[#This Row],[backers_count]]</f>
        <v>230.08953488372092</v>
      </c>
      <c r="Q685" t="str">
        <f t="shared" si="60"/>
        <v>film &amp; video</v>
      </c>
      <c r="R685" t="str">
        <f t="shared" si="61"/>
        <v>documentary</v>
      </c>
      <c r="S685" s="13">
        <f t="shared" si="62"/>
        <v>41134.142164351848</v>
      </c>
      <c r="T685" s="13">
        <f t="shared" si="63"/>
        <v>41157.058831018519</v>
      </c>
      <c r="U685">
        <f t="shared" si="64"/>
        <v>2012</v>
      </c>
      <c r="V685" s="15" t="str">
        <f t="shared" si="65"/>
        <v>Aug</v>
      </c>
    </row>
    <row r="686" spans="1:22" ht="48">
      <c r="A686">
        <v>300</v>
      </c>
      <c r="B686" s="3" t="s">
        <v>301</v>
      </c>
      <c r="C686" s="3" t="s">
        <v>4410</v>
      </c>
      <c r="D686">
        <v>25000</v>
      </c>
      <c r="E686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8268</v>
      </c>
      <c r="O686" s="6">
        <f>KickstarterTable[[#This Row],[pledged]]/KickstarterTable[[#This Row],[goal]]</f>
        <v>1.0172264</v>
      </c>
      <c r="P686" s="8">
        <f>KickstarterTable[[#This Row],[pledged]]/KickstarterTable[[#This Row],[backers_count]]</f>
        <v>85.337785234899329</v>
      </c>
      <c r="Q686" t="str">
        <f t="shared" si="60"/>
        <v>film &amp; video</v>
      </c>
      <c r="R686" t="str">
        <f t="shared" si="61"/>
        <v>documentary</v>
      </c>
      <c r="S686" s="13">
        <f t="shared" si="62"/>
        <v>40626.626597222217</v>
      </c>
      <c r="T686" s="13">
        <f t="shared" si="63"/>
        <v>40655.543263888889</v>
      </c>
      <c r="U686">
        <f t="shared" si="64"/>
        <v>2011</v>
      </c>
      <c r="V686" s="15" t="str">
        <f t="shared" si="65"/>
        <v>Mar</v>
      </c>
    </row>
    <row r="687" spans="1:22" ht="48">
      <c r="A687">
        <v>315</v>
      </c>
      <c r="B687" s="3" t="s">
        <v>316</v>
      </c>
      <c r="C687" s="3" t="s">
        <v>4425</v>
      </c>
      <c r="D687">
        <v>25000</v>
      </c>
      <c r="E68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8268</v>
      </c>
      <c r="O687" s="6">
        <f>KickstarterTable[[#This Row],[pledged]]/KickstarterTable[[#This Row],[goal]]</f>
        <v>1.01248</v>
      </c>
      <c r="P687" s="8">
        <f>KickstarterTable[[#This Row],[pledged]]/KickstarterTable[[#This Row],[backers_count]]</f>
        <v>200.88888888888889</v>
      </c>
      <c r="Q687" t="str">
        <f t="shared" si="60"/>
        <v>film &amp; video</v>
      </c>
      <c r="R687" t="str">
        <f t="shared" si="61"/>
        <v>documentary</v>
      </c>
      <c r="S687" s="13">
        <f t="shared" si="62"/>
        <v>41113.439050925925</v>
      </c>
      <c r="T687" s="13">
        <f t="shared" si="63"/>
        <v>41141.355717592596</v>
      </c>
      <c r="U687">
        <f t="shared" si="64"/>
        <v>2012</v>
      </c>
      <c r="V687" s="15" t="str">
        <f t="shared" si="65"/>
        <v>Jul</v>
      </c>
    </row>
    <row r="688" spans="1:22" ht="48">
      <c r="A688">
        <v>322</v>
      </c>
      <c r="B688" s="3" t="s">
        <v>323</v>
      </c>
      <c r="C688" s="3" t="s">
        <v>4432</v>
      </c>
      <c r="D688">
        <v>25000</v>
      </c>
      <c r="E68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8268</v>
      </c>
      <c r="O688" s="6">
        <f>KickstarterTable[[#This Row],[pledged]]/KickstarterTable[[#This Row],[goal]]</f>
        <v>1.0791200000000001</v>
      </c>
      <c r="P688" s="8">
        <f>KickstarterTable[[#This Row],[pledged]]/KickstarterTable[[#This Row],[backers_count]]</f>
        <v>145.04301075268816</v>
      </c>
      <c r="Q688" t="str">
        <f t="shared" si="60"/>
        <v>film &amp; video</v>
      </c>
      <c r="R688" t="str">
        <f t="shared" si="61"/>
        <v>documentary</v>
      </c>
      <c r="S688" s="13">
        <f t="shared" si="62"/>
        <v>42473.236666666664</v>
      </c>
      <c r="T688" s="13">
        <f t="shared" si="63"/>
        <v>42501.153333333335</v>
      </c>
      <c r="U688">
        <f t="shared" si="64"/>
        <v>2016</v>
      </c>
      <c r="V688" s="15" t="str">
        <f t="shared" si="65"/>
        <v>Apr</v>
      </c>
    </row>
    <row r="689" spans="1:22" ht="48">
      <c r="A689">
        <v>336</v>
      </c>
      <c r="B689" s="3" t="s">
        <v>337</v>
      </c>
      <c r="C689" s="3" t="s">
        <v>4446</v>
      </c>
      <c r="D689">
        <v>25000</v>
      </c>
      <c r="E689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8268</v>
      </c>
      <c r="O689" s="6">
        <f>KickstarterTable[[#This Row],[pledged]]/KickstarterTable[[#This Row],[goal]]</f>
        <v>1.1683911999999999</v>
      </c>
      <c r="P689" s="8">
        <f>KickstarterTable[[#This Row],[pledged]]/KickstarterTable[[#This Row],[backers_count]]</f>
        <v>59.249046653144013</v>
      </c>
      <c r="Q689" t="str">
        <f t="shared" si="60"/>
        <v>film &amp; video</v>
      </c>
      <c r="R689" t="str">
        <f t="shared" si="61"/>
        <v>documentary</v>
      </c>
      <c r="S689" s="13">
        <f t="shared" si="62"/>
        <v>42291.262939814813</v>
      </c>
      <c r="T689" s="13">
        <f t="shared" si="63"/>
        <v>42319.221273148149</v>
      </c>
      <c r="U689">
        <f t="shared" si="64"/>
        <v>2015</v>
      </c>
      <c r="V689" s="15" t="str">
        <f t="shared" si="65"/>
        <v>Oct</v>
      </c>
    </row>
    <row r="690" spans="1:22" ht="48">
      <c r="A690">
        <v>350</v>
      </c>
      <c r="B690" s="3" t="s">
        <v>351</v>
      </c>
      <c r="C690" s="3" t="s">
        <v>4460</v>
      </c>
      <c r="D690">
        <v>25000</v>
      </c>
      <c r="E690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8268</v>
      </c>
      <c r="O690" s="6">
        <f>KickstarterTable[[#This Row],[pledged]]/KickstarterTable[[#This Row],[goal]]</f>
        <v>1.1476</v>
      </c>
      <c r="P690" s="8">
        <f>KickstarterTable[[#This Row],[pledged]]/KickstarterTable[[#This Row],[backers_count]]</f>
        <v>129.81900452488688</v>
      </c>
      <c r="Q690" t="str">
        <f t="shared" si="60"/>
        <v>film &amp; video</v>
      </c>
      <c r="R690" t="str">
        <f t="shared" si="61"/>
        <v>documentary</v>
      </c>
      <c r="S690" s="13">
        <f t="shared" si="62"/>
        <v>42585.732743055552</v>
      </c>
      <c r="T690" s="13">
        <f t="shared" si="63"/>
        <v>42621.749305555561</v>
      </c>
      <c r="U690">
        <f t="shared" si="64"/>
        <v>2016</v>
      </c>
      <c r="V690" s="15" t="str">
        <f t="shared" si="65"/>
        <v>Aug</v>
      </c>
    </row>
    <row r="691" spans="1:22" ht="48">
      <c r="A691">
        <v>370</v>
      </c>
      <c r="B691" s="3" t="s">
        <v>371</v>
      </c>
      <c r="C691" s="3" t="s">
        <v>4480</v>
      </c>
      <c r="D691">
        <v>25000</v>
      </c>
      <c r="E691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8268</v>
      </c>
      <c r="O691" s="6">
        <f>KickstarterTable[[#This Row],[pledged]]/KickstarterTable[[#This Row],[goal]]</f>
        <v>1.2202</v>
      </c>
      <c r="P691" s="8">
        <f>KickstarterTable[[#This Row],[pledged]]/KickstarterTable[[#This Row],[backers_count]]</f>
        <v>709.41860465116281</v>
      </c>
      <c r="Q691" t="str">
        <f t="shared" si="60"/>
        <v>film &amp; video</v>
      </c>
      <c r="R691" t="str">
        <f t="shared" si="61"/>
        <v>documentary</v>
      </c>
      <c r="S691" s="13">
        <f t="shared" si="62"/>
        <v>42711.461805555555</v>
      </c>
      <c r="T691" s="13">
        <f t="shared" si="63"/>
        <v>42739.378472222226</v>
      </c>
      <c r="U691">
        <f t="shared" si="64"/>
        <v>2017</v>
      </c>
      <c r="V691" s="15" t="str">
        <f t="shared" si="65"/>
        <v>Dec</v>
      </c>
    </row>
    <row r="692" spans="1:22" ht="48">
      <c r="A692">
        <v>381</v>
      </c>
      <c r="B692" s="3" t="s">
        <v>382</v>
      </c>
      <c r="C692" s="3" t="s">
        <v>4491</v>
      </c>
      <c r="D692">
        <v>25000</v>
      </c>
      <c r="E692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8268</v>
      </c>
      <c r="O692" s="6">
        <f>KickstarterTable[[#This Row],[pledged]]/KickstarterTable[[#This Row],[goal]]</f>
        <v>1.0472999999999999</v>
      </c>
      <c r="P692" s="8">
        <f>KickstarterTable[[#This Row],[pledged]]/KickstarterTable[[#This Row],[backers_count]]</f>
        <v>104.31274900398407</v>
      </c>
      <c r="Q692" t="str">
        <f t="shared" si="60"/>
        <v>film &amp; video</v>
      </c>
      <c r="R692" t="str">
        <f t="shared" si="61"/>
        <v>documentary</v>
      </c>
      <c r="S692" s="13">
        <f t="shared" si="62"/>
        <v>41085.36478009259</v>
      </c>
      <c r="T692" s="13">
        <f t="shared" si="63"/>
        <v>41117.791666666672</v>
      </c>
      <c r="U692">
        <f t="shared" si="64"/>
        <v>2012</v>
      </c>
      <c r="V692" s="15" t="str">
        <f t="shared" si="65"/>
        <v>Jun</v>
      </c>
    </row>
    <row r="693" spans="1:22" ht="48">
      <c r="A693">
        <v>385</v>
      </c>
      <c r="B693" s="3" t="s">
        <v>386</v>
      </c>
      <c r="C693" s="3" t="s">
        <v>4495</v>
      </c>
      <c r="D693">
        <v>25000</v>
      </c>
      <c r="E693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8268</v>
      </c>
      <c r="O693" s="6">
        <f>KickstarterTable[[#This Row],[pledged]]/KickstarterTable[[#This Row],[goal]]</f>
        <v>1.05982</v>
      </c>
      <c r="P693" s="8">
        <f>KickstarterTable[[#This Row],[pledged]]/KickstarterTable[[#This Row],[backers_count]]</f>
        <v>111.79535864978902</v>
      </c>
      <c r="Q693" t="str">
        <f t="shared" si="60"/>
        <v>film &amp; video</v>
      </c>
      <c r="R693" t="str">
        <f t="shared" si="61"/>
        <v>documentary</v>
      </c>
      <c r="S693" s="13">
        <f t="shared" si="62"/>
        <v>41934.251168981478</v>
      </c>
      <c r="T693" s="13">
        <f t="shared" si="63"/>
        <v>41962.209502314821</v>
      </c>
      <c r="U693">
        <f t="shared" si="64"/>
        <v>2014</v>
      </c>
      <c r="V693" s="15" t="str">
        <f t="shared" si="65"/>
        <v>Oct</v>
      </c>
    </row>
    <row r="694" spans="1:22" ht="48">
      <c r="A694">
        <v>553</v>
      </c>
      <c r="B694" s="3" t="s">
        <v>554</v>
      </c>
      <c r="C694" s="3" t="s">
        <v>4663</v>
      </c>
      <c r="D694">
        <v>25000</v>
      </c>
      <c r="E694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8271</v>
      </c>
      <c r="O694" s="6">
        <f>KickstarterTable[[#This Row],[pledged]]/KickstarterTable[[#This Row],[goal]]</f>
        <v>4.9199999999999999E-3</v>
      </c>
      <c r="P694" s="8">
        <f>KickstarterTable[[#This Row],[pledged]]/KickstarterTable[[#This Row],[backers_count]]</f>
        <v>20.5</v>
      </c>
      <c r="Q694" t="str">
        <f t="shared" si="60"/>
        <v>technology</v>
      </c>
      <c r="R694" t="str">
        <f t="shared" si="61"/>
        <v>web</v>
      </c>
      <c r="S694" s="13">
        <f t="shared" si="62"/>
        <v>41927.386469907404</v>
      </c>
      <c r="T694" s="13">
        <f t="shared" si="63"/>
        <v>41955.34480324074</v>
      </c>
      <c r="U694">
        <f t="shared" si="64"/>
        <v>2014</v>
      </c>
      <c r="V694" s="15" t="str">
        <f t="shared" si="65"/>
        <v>Oct</v>
      </c>
    </row>
    <row r="695" spans="1:22" ht="48">
      <c r="A695">
        <v>565</v>
      </c>
      <c r="B695" s="3" t="s">
        <v>566</v>
      </c>
      <c r="C695" s="3" t="s">
        <v>4675</v>
      </c>
      <c r="D695">
        <v>25000</v>
      </c>
      <c r="E695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8271</v>
      </c>
      <c r="O695" s="6">
        <f>KickstarterTable[[#This Row],[pledged]]/KickstarterTable[[#This Row],[goal]]</f>
        <v>0</v>
      </c>
      <c r="P695" s="8" t="e">
        <f>KickstarterTable[[#This Row],[pledged]]/KickstarterTable[[#This Row],[backers_count]]</f>
        <v>#DIV/0!</v>
      </c>
      <c r="Q695" t="str">
        <f t="shared" si="60"/>
        <v>technology</v>
      </c>
      <c r="R695" t="str">
        <f t="shared" si="61"/>
        <v>web</v>
      </c>
      <c r="S695" s="13">
        <f t="shared" si="62"/>
        <v>42165.451956018514</v>
      </c>
      <c r="T695" s="13">
        <f t="shared" si="63"/>
        <v>42193.368622685193</v>
      </c>
      <c r="U695">
        <f t="shared" si="64"/>
        <v>2015</v>
      </c>
      <c r="V695" s="15" t="str">
        <f t="shared" si="65"/>
        <v>Jun</v>
      </c>
    </row>
    <row r="696" spans="1:22" ht="48">
      <c r="A696">
        <v>571</v>
      </c>
      <c r="B696" s="3" t="s">
        <v>572</v>
      </c>
      <c r="C696" s="3" t="s">
        <v>4681</v>
      </c>
      <c r="D696">
        <v>25000</v>
      </c>
      <c r="E696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8271</v>
      </c>
      <c r="O696" s="6">
        <f>KickstarterTable[[#This Row],[pledged]]/KickstarterTable[[#This Row],[goal]]</f>
        <v>4.2399999999999998E-3</v>
      </c>
      <c r="P696" s="8">
        <f>KickstarterTable[[#This Row],[pledged]]/KickstarterTable[[#This Row],[backers_count]]</f>
        <v>53</v>
      </c>
      <c r="Q696" t="str">
        <f t="shared" si="60"/>
        <v>technology</v>
      </c>
      <c r="R696" t="str">
        <f t="shared" si="61"/>
        <v>web</v>
      </c>
      <c r="S696" s="13">
        <f t="shared" si="62"/>
        <v>42192.482905092591</v>
      </c>
      <c r="T696" s="13">
        <f t="shared" si="63"/>
        <v>42209.749305555561</v>
      </c>
      <c r="U696">
        <f t="shared" si="64"/>
        <v>2015</v>
      </c>
      <c r="V696" s="15" t="str">
        <f t="shared" si="65"/>
        <v>Jul</v>
      </c>
    </row>
    <row r="697" spans="1:22" ht="32">
      <c r="A697">
        <v>594</v>
      </c>
      <c r="B697" s="3" t="s">
        <v>595</v>
      </c>
      <c r="C697" s="3" t="s">
        <v>4704</v>
      </c>
      <c r="D697">
        <v>25000</v>
      </c>
      <c r="E69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8271</v>
      </c>
      <c r="O697" s="6">
        <f>KickstarterTable[[#This Row],[pledged]]/KickstarterTable[[#This Row],[goal]]</f>
        <v>1.0399999999999999E-3</v>
      </c>
      <c r="P697" s="8">
        <f>KickstarterTable[[#This Row],[pledged]]/KickstarterTable[[#This Row],[backers_count]]</f>
        <v>13</v>
      </c>
      <c r="Q697" t="str">
        <f t="shared" si="60"/>
        <v>technology</v>
      </c>
      <c r="R697" t="str">
        <f t="shared" si="61"/>
        <v>web</v>
      </c>
      <c r="S697" s="13">
        <f t="shared" si="62"/>
        <v>42446.446828703702</v>
      </c>
      <c r="T697" s="13">
        <f t="shared" si="63"/>
        <v>42474.363495370373</v>
      </c>
      <c r="U697">
        <f t="shared" si="64"/>
        <v>2016</v>
      </c>
      <c r="V697" s="15" t="str">
        <f t="shared" si="65"/>
        <v>Mar</v>
      </c>
    </row>
    <row r="698" spans="1:22" ht="48">
      <c r="A698">
        <v>621</v>
      </c>
      <c r="B698" s="3" t="s">
        <v>622</v>
      </c>
      <c r="C698" s="3" t="s">
        <v>4731</v>
      </c>
      <c r="D698">
        <v>25000</v>
      </c>
      <c r="E69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8271</v>
      </c>
      <c r="O698" s="6">
        <f>KickstarterTable[[#This Row],[pledged]]/KickstarterTable[[#This Row],[goal]]</f>
        <v>1.044E-2</v>
      </c>
      <c r="P698" s="8">
        <f>KickstarterTable[[#This Row],[pledged]]/KickstarterTable[[#This Row],[backers_count]]</f>
        <v>87</v>
      </c>
      <c r="Q698" t="str">
        <f t="shared" si="60"/>
        <v>technology</v>
      </c>
      <c r="R698" t="str">
        <f t="shared" si="61"/>
        <v>web</v>
      </c>
      <c r="S698" s="13">
        <f t="shared" si="62"/>
        <v>42528.654363425921</v>
      </c>
      <c r="T698" s="13">
        <f t="shared" si="63"/>
        <v>42556.571030092593</v>
      </c>
      <c r="U698">
        <f t="shared" si="64"/>
        <v>2016</v>
      </c>
      <c r="V698" s="15" t="str">
        <f t="shared" si="65"/>
        <v>Jun</v>
      </c>
    </row>
    <row r="699" spans="1:22" ht="48">
      <c r="A699">
        <v>625</v>
      </c>
      <c r="B699" s="3" t="s">
        <v>626</v>
      </c>
      <c r="C699" s="3" t="s">
        <v>4735</v>
      </c>
      <c r="D699">
        <v>25000</v>
      </c>
      <c r="E699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8271</v>
      </c>
      <c r="O699" s="6">
        <f>KickstarterTable[[#This Row],[pledged]]/KickstarterTable[[#This Row],[goal]]</f>
        <v>0</v>
      </c>
      <c r="P699" s="8" t="e">
        <f>KickstarterTable[[#This Row],[pledged]]/KickstarterTable[[#This Row],[backers_count]]</f>
        <v>#DIV/0!</v>
      </c>
      <c r="Q699" t="str">
        <f t="shared" si="60"/>
        <v>technology</v>
      </c>
      <c r="R699" t="str">
        <f t="shared" si="61"/>
        <v>web</v>
      </c>
      <c r="S699" s="13">
        <f t="shared" si="62"/>
        <v>42790.562233796292</v>
      </c>
      <c r="T699" s="13">
        <f t="shared" si="63"/>
        <v>42818.4372337963</v>
      </c>
      <c r="U699">
        <f t="shared" si="64"/>
        <v>2017</v>
      </c>
      <c r="V699" s="15" t="str">
        <f t="shared" si="65"/>
        <v>Feb</v>
      </c>
    </row>
    <row r="700" spans="1:22" ht="48">
      <c r="A700">
        <v>626</v>
      </c>
      <c r="B700" s="3" t="s">
        <v>627</v>
      </c>
      <c r="C700" s="3" t="s">
        <v>4736</v>
      </c>
      <c r="D700">
        <v>25000</v>
      </c>
      <c r="E700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8271</v>
      </c>
      <c r="O700" s="6">
        <f>KickstarterTable[[#This Row],[pledged]]/KickstarterTable[[#This Row],[goal]]</f>
        <v>0.17380000000000001</v>
      </c>
      <c r="P700" s="8">
        <f>KickstarterTable[[#This Row],[pledged]]/KickstarterTable[[#This Row],[backers_count]]</f>
        <v>111.41025641025641</v>
      </c>
      <c r="Q700" t="str">
        <f t="shared" si="60"/>
        <v>technology</v>
      </c>
      <c r="R700" t="str">
        <f t="shared" si="61"/>
        <v>web</v>
      </c>
      <c r="S700" s="13">
        <f t="shared" si="62"/>
        <v>42198.226145833331</v>
      </c>
      <c r="T700" s="13">
        <f t="shared" si="63"/>
        <v>42229.140277777777</v>
      </c>
      <c r="U700">
        <f t="shared" si="64"/>
        <v>2015</v>
      </c>
      <c r="V700" s="15" t="str">
        <f t="shared" si="65"/>
        <v>Jul</v>
      </c>
    </row>
    <row r="701" spans="1:22" ht="32">
      <c r="A701">
        <v>635</v>
      </c>
      <c r="B701" s="3" t="s">
        <v>636</v>
      </c>
      <c r="C701" s="3" t="s">
        <v>4745</v>
      </c>
      <c r="D701">
        <v>25000</v>
      </c>
      <c r="E701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8271</v>
      </c>
      <c r="O701" s="6">
        <f>KickstarterTable[[#This Row],[pledged]]/KickstarterTable[[#This Row],[goal]]</f>
        <v>8.0000000000000007E-5</v>
      </c>
      <c r="P701" s="8">
        <f>KickstarterTable[[#This Row],[pledged]]/KickstarterTable[[#This Row],[backers_count]]</f>
        <v>2</v>
      </c>
      <c r="Q701" t="str">
        <f t="shared" si="60"/>
        <v>technology</v>
      </c>
      <c r="R701" t="str">
        <f t="shared" si="61"/>
        <v>web</v>
      </c>
      <c r="S701" s="13">
        <f t="shared" si="62"/>
        <v>42075.758819444447</v>
      </c>
      <c r="T701" s="13">
        <f t="shared" si="63"/>
        <v>42103.675486111119</v>
      </c>
      <c r="U701">
        <f t="shared" si="64"/>
        <v>2015</v>
      </c>
      <c r="V701" s="15" t="str">
        <f t="shared" si="65"/>
        <v>Mar</v>
      </c>
    </row>
    <row r="702" spans="1:22" ht="32">
      <c r="A702">
        <v>643</v>
      </c>
      <c r="B702" s="3" t="s">
        <v>644</v>
      </c>
      <c r="C702" s="3" t="s">
        <v>4753</v>
      </c>
      <c r="D702">
        <v>25000</v>
      </c>
      <c r="E702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8272</v>
      </c>
      <c r="O702" s="6">
        <f>KickstarterTable[[#This Row],[pledged]]/KickstarterTable[[#This Row],[goal]]</f>
        <v>1.0580799999999999</v>
      </c>
      <c r="P702" s="8">
        <f>KickstarterTable[[#This Row],[pledged]]/KickstarterTable[[#This Row],[backers_count]]</f>
        <v>174.02631578947367</v>
      </c>
      <c r="Q702" t="str">
        <f t="shared" si="60"/>
        <v>technology</v>
      </c>
      <c r="R702" t="str">
        <f t="shared" si="61"/>
        <v>wearables</v>
      </c>
      <c r="S702" s="13">
        <f t="shared" si="62"/>
        <v>42100.30873842592</v>
      </c>
      <c r="T702" s="13">
        <f t="shared" si="63"/>
        <v>42153.225405092591</v>
      </c>
      <c r="U702">
        <f t="shared" si="64"/>
        <v>2015</v>
      </c>
      <c r="V702" s="15" t="str">
        <f t="shared" si="65"/>
        <v>Apr</v>
      </c>
    </row>
    <row r="703" spans="1:22" ht="48">
      <c r="A703">
        <v>644</v>
      </c>
      <c r="B703" s="3" t="s">
        <v>645</v>
      </c>
      <c r="C703" s="3" t="s">
        <v>4754</v>
      </c>
      <c r="D703">
        <v>25000</v>
      </c>
      <c r="E703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8272</v>
      </c>
      <c r="O703" s="6">
        <f>KickstarterTable[[#This Row],[pledged]]/KickstarterTable[[#This Row],[goal]]</f>
        <v>3.0011791999999997</v>
      </c>
      <c r="P703" s="8">
        <f>KickstarterTable[[#This Row],[pledged]]/KickstarterTable[[#This Row],[backers_count]]</f>
        <v>73.486268364348675</v>
      </c>
      <c r="Q703" t="str">
        <f t="shared" si="60"/>
        <v>technology</v>
      </c>
      <c r="R703" t="str">
        <f t="shared" si="61"/>
        <v>wearables</v>
      </c>
      <c r="S703" s="13">
        <f t="shared" si="62"/>
        <v>41898.332627314812</v>
      </c>
      <c r="T703" s="13">
        <f t="shared" si="63"/>
        <v>41938.625</v>
      </c>
      <c r="U703">
        <f t="shared" si="64"/>
        <v>2014</v>
      </c>
      <c r="V703" s="15" t="str">
        <f t="shared" si="65"/>
        <v>Sep</v>
      </c>
    </row>
    <row r="704" spans="1:22" ht="48">
      <c r="A704">
        <v>651</v>
      </c>
      <c r="B704" s="3" t="s">
        <v>652</v>
      </c>
      <c r="C704" s="3" t="s">
        <v>4761</v>
      </c>
      <c r="D704">
        <v>25000</v>
      </c>
      <c r="E704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8272</v>
      </c>
      <c r="O704" s="6">
        <f>KickstarterTable[[#This Row],[pledged]]/KickstarterTable[[#This Row],[goal]]</f>
        <v>1.00528</v>
      </c>
      <c r="P704" s="8">
        <f>KickstarterTable[[#This Row],[pledged]]/KickstarterTable[[#This Row],[backers_count]]</f>
        <v>239.35238095238094</v>
      </c>
      <c r="Q704" t="str">
        <f t="shared" si="60"/>
        <v>technology</v>
      </c>
      <c r="R704" t="str">
        <f t="shared" si="61"/>
        <v>wearables</v>
      </c>
      <c r="S704" s="13">
        <f t="shared" si="62"/>
        <v>41955.684155092589</v>
      </c>
      <c r="T704" s="13">
        <f t="shared" si="63"/>
        <v>41983.600821759261</v>
      </c>
      <c r="U704">
        <f t="shared" si="64"/>
        <v>2014</v>
      </c>
      <c r="V704" s="15" t="str">
        <f t="shared" si="65"/>
        <v>Nov</v>
      </c>
    </row>
    <row r="705" spans="1:22" ht="48">
      <c r="A705">
        <v>713</v>
      </c>
      <c r="B705" s="3" t="s">
        <v>714</v>
      </c>
      <c r="C705" s="3" t="s">
        <v>4823</v>
      </c>
      <c r="D705">
        <v>25000</v>
      </c>
      <c r="E705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8272</v>
      </c>
      <c r="O705" s="6">
        <f>KickstarterTable[[#This Row],[pledged]]/KickstarterTable[[#This Row],[goal]]</f>
        <v>7.9600000000000001E-3</v>
      </c>
      <c r="P705" s="8">
        <f>KickstarterTable[[#This Row],[pledged]]/KickstarterTable[[#This Row],[backers_count]]</f>
        <v>199</v>
      </c>
      <c r="Q705" t="str">
        <f t="shared" si="60"/>
        <v>technology</v>
      </c>
      <c r="R705" t="str">
        <f t="shared" si="61"/>
        <v>wearables</v>
      </c>
      <c r="S705" s="13">
        <f t="shared" si="62"/>
        <v>42496.195972222216</v>
      </c>
      <c r="T705" s="13">
        <f t="shared" si="63"/>
        <v>42524.112638888888</v>
      </c>
      <c r="U705">
        <f t="shared" si="64"/>
        <v>2016</v>
      </c>
      <c r="V705" s="15" t="str">
        <f t="shared" si="65"/>
        <v>May</v>
      </c>
    </row>
    <row r="706" spans="1:22" ht="48">
      <c r="A706">
        <v>722</v>
      </c>
      <c r="B706" s="3" t="s">
        <v>723</v>
      </c>
      <c r="C706" s="3" t="s">
        <v>4832</v>
      </c>
      <c r="D706">
        <v>25000</v>
      </c>
      <c r="E706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8273</v>
      </c>
      <c r="O706" s="6">
        <f>KickstarterTable[[#This Row],[pledged]]/KickstarterTable[[#This Row],[goal]]</f>
        <v>1.3202400000000001</v>
      </c>
      <c r="P706" s="8">
        <f>KickstarterTable[[#This Row],[pledged]]/KickstarterTable[[#This Row],[backers_count]]</f>
        <v>215.72549019607843</v>
      </c>
      <c r="Q706" t="str">
        <f t="shared" ref="Q706:Q769" si="66">LEFT(N706, SEARCH("/",N706,1) -1)</f>
        <v>publishing</v>
      </c>
      <c r="R706" t="str">
        <f t="shared" ref="R706:R769" si="67">MID(N706,FIND("/",N706)+1,LEN(N706))</f>
        <v>nonfiction</v>
      </c>
      <c r="S706" s="13">
        <f t="shared" ref="S706:S769" si="68">(J706/86400)+25569+(-8/24)</f>
        <v>40977.471967592588</v>
      </c>
      <c r="T706" s="13">
        <f t="shared" ref="T706:T769" si="69">(((I706/60)/60)/24)+DATE(1970,1,1)+(-58/24)</f>
        <v>41005.346967592595</v>
      </c>
      <c r="U706">
        <f t="shared" ref="U706:U769" si="70">YEAR(T706)</f>
        <v>2012</v>
      </c>
      <c r="V706" s="15" t="str">
        <f t="shared" ref="V706:V769" si="71">TEXT(S706,"mmm")</f>
        <v>Mar</v>
      </c>
    </row>
    <row r="707" spans="1:22" ht="48">
      <c r="A707">
        <v>889</v>
      </c>
      <c r="B707" s="3" t="s">
        <v>890</v>
      </c>
      <c r="C707" s="3" t="s">
        <v>4999</v>
      </c>
      <c r="D707">
        <v>25000</v>
      </c>
      <c r="E70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8278</v>
      </c>
      <c r="O707" s="6">
        <f>KickstarterTable[[#This Row],[pledged]]/KickstarterTable[[#This Row],[goal]]</f>
        <v>9.4412800000000005E-2</v>
      </c>
      <c r="P707" s="8">
        <f>KickstarterTable[[#This Row],[pledged]]/KickstarterTable[[#This Row],[backers_count]]</f>
        <v>73.760000000000005</v>
      </c>
      <c r="Q707" t="str">
        <f t="shared" si="66"/>
        <v>music</v>
      </c>
      <c r="R707" t="str">
        <f t="shared" si="67"/>
        <v>indie rock</v>
      </c>
      <c r="S707" s="13">
        <f t="shared" si="68"/>
        <v>41887.450729166667</v>
      </c>
      <c r="T707" s="13">
        <f t="shared" si="69"/>
        <v>41915.367395833338</v>
      </c>
      <c r="U707">
        <f t="shared" si="70"/>
        <v>2014</v>
      </c>
      <c r="V707" s="15" t="str">
        <f t="shared" si="71"/>
        <v>Sep</v>
      </c>
    </row>
    <row r="708" spans="1:22" ht="48">
      <c r="A708">
        <v>965</v>
      </c>
      <c r="B708" s="3" t="s">
        <v>966</v>
      </c>
      <c r="C708" s="3" t="s">
        <v>5075</v>
      </c>
      <c r="D708">
        <v>25000</v>
      </c>
      <c r="E70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8272</v>
      </c>
      <c r="O708" s="6">
        <f>KickstarterTable[[#This Row],[pledged]]/KickstarterTable[[#This Row],[goal]]</f>
        <v>1.192E-2</v>
      </c>
      <c r="P708" s="8">
        <f>KickstarterTable[[#This Row],[pledged]]/KickstarterTable[[#This Row],[backers_count]]</f>
        <v>49.666666666666664</v>
      </c>
      <c r="Q708" t="str">
        <f t="shared" si="66"/>
        <v>technology</v>
      </c>
      <c r="R708" t="str">
        <f t="shared" si="67"/>
        <v>wearables</v>
      </c>
      <c r="S708" s="13">
        <f t="shared" si="68"/>
        <v>42636.683402777773</v>
      </c>
      <c r="T708" s="13">
        <f t="shared" si="69"/>
        <v>42666.749305555561</v>
      </c>
      <c r="U708">
        <f t="shared" si="70"/>
        <v>2016</v>
      </c>
      <c r="V708" s="15" t="str">
        <f t="shared" si="71"/>
        <v>Sep</v>
      </c>
    </row>
    <row r="709" spans="1:22" ht="48">
      <c r="A709">
        <v>990</v>
      </c>
      <c r="B709" s="3" t="s">
        <v>991</v>
      </c>
      <c r="C709" s="3" t="s">
        <v>5100</v>
      </c>
      <c r="D709">
        <v>25000</v>
      </c>
      <c r="E709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8272</v>
      </c>
      <c r="O709" s="6">
        <f>KickstarterTable[[#This Row],[pledged]]/KickstarterTable[[#This Row],[goal]]</f>
        <v>1.0399999999999999E-3</v>
      </c>
      <c r="P709" s="8">
        <f>KickstarterTable[[#This Row],[pledged]]/KickstarterTable[[#This Row],[backers_count]]</f>
        <v>13</v>
      </c>
      <c r="Q709" t="str">
        <f t="shared" si="66"/>
        <v>technology</v>
      </c>
      <c r="R709" t="str">
        <f t="shared" si="67"/>
        <v>wearables</v>
      </c>
      <c r="S709" s="13">
        <f t="shared" si="68"/>
        <v>41855.450972222221</v>
      </c>
      <c r="T709" s="13">
        <f t="shared" si="69"/>
        <v>41883.367638888893</v>
      </c>
      <c r="U709">
        <f t="shared" si="70"/>
        <v>2014</v>
      </c>
      <c r="V709" s="15" t="str">
        <f t="shared" si="71"/>
        <v>Aug</v>
      </c>
    </row>
    <row r="710" spans="1:22" ht="32">
      <c r="A710">
        <v>1004</v>
      </c>
      <c r="B710" s="3" t="s">
        <v>1005</v>
      </c>
      <c r="C710" s="3" t="s">
        <v>5114</v>
      </c>
      <c r="D710">
        <v>25000</v>
      </c>
      <c r="E710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8272</v>
      </c>
      <c r="O710" s="6">
        <f>KickstarterTable[[#This Row],[pledged]]/KickstarterTable[[#This Row],[goal]]</f>
        <v>0.82208000000000003</v>
      </c>
      <c r="P710" s="8">
        <f>KickstarterTable[[#This Row],[pledged]]/KickstarterTable[[#This Row],[backers_count]]</f>
        <v>216.33684210526314</v>
      </c>
      <c r="Q710" t="str">
        <f t="shared" si="66"/>
        <v>technology</v>
      </c>
      <c r="R710" t="str">
        <f t="shared" si="67"/>
        <v>wearables</v>
      </c>
      <c r="S710" s="13">
        <f t="shared" si="68"/>
        <v>42388.3753125</v>
      </c>
      <c r="T710" s="13">
        <f t="shared" si="69"/>
        <v>42416.291979166672</v>
      </c>
      <c r="U710">
        <f t="shared" si="70"/>
        <v>2016</v>
      </c>
      <c r="V710" s="15" t="str">
        <f t="shared" si="71"/>
        <v>Jan</v>
      </c>
    </row>
    <row r="711" spans="1:22" ht="48">
      <c r="A711">
        <v>1013</v>
      </c>
      <c r="B711" s="3" t="s">
        <v>1014</v>
      </c>
      <c r="C711" s="3" t="s">
        <v>5123</v>
      </c>
      <c r="D711">
        <v>25000</v>
      </c>
      <c r="E711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8272</v>
      </c>
      <c r="O711" s="6">
        <f>KickstarterTable[[#This Row],[pledged]]/KickstarterTable[[#This Row],[goal]]</f>
        <v>0.34527999999999998</v>
      </c>
      <c r="P711" s="8">
        <f>KickstarterTable[[#This Row],[pledged]]/KickstarterTable[[#This Row],[backers_count]]</f>
        <v>95.911111111111111</v>
      </c>
      <c r="Q711" t="str">
        <f t="shared" si="66"/>
        <v>technology</v>
      </c>
      <c r="R711" t="str">
        <f t="shared" si="67"/>
        <v>wearables</v>
      </c>
      <c r="S711" s="13">
        <f t="shared" si="68"/>
        <v>42339.500648148147</v>
      </c>
      <c r="T711" s="13">
        <f t="shared" si="69"/>
        <v>42365.416666666664</v>
      </c>
      <c r="U711">
        <f t="shared" si="70"/>
        <v>2015</v>
      </c>
      <c r="V711" s="15" t="str">
        <f t="shared" si="71"/>
        <v>Dec</v>
      </c>
    </row>
    <row r="712" spans="1:22" ht="48">
      <c r="A712">
        <v>1077</v>
      </c>
      <c r="B712" s="3" t="s">
        <v>1078</v>
      </c>
      <c r="C712" s="3" t="s">
        <v>5187</v>
      </c>
      <c r="D712">
        <v>25000</v>
      </c>
      <c r="E712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8281</v>
      </c>
      <c r="O712" s="6">
        <f>KickstarterTable[[#This Row],[pledged]]/KickstarterTable[[#This Row],[goal]]</f>
        <v>0.29376000000000002</v>
      </c>
      <c r="P712" s="8">
        <f>KickstarterTable[[#This Row],[pledged]]/KickstarterTable[[#This Row],[backers_count]]</f>
        <v>43.976047904191617</v>
      </c>
      <c r="Q712" t="str">
        <f t="shared" si="66"/>
        <v>games</v>
      </c>
      <c r="R712" t="str">
        <f t="shared" si="67"/>
        <v>video games</v>
      </c>
      <c r="S712" s="13">
        <f t="shared" si="68"/>
        <v>42352.833460648144</v>
      </c>
      <c r="T712" s="13">
        <f t="shared" si="69"/>
        <v>42380.750127314815</v>
      </c>
      <c r="U712">
        <f t="shared" si="70"/>
        <v>2016</v>
      </c>
      <c r="V712" s="15" t="str">
        <f t="shared" si="71"/>
        <v>Dec</v>
      </c>
    </row>
    <row r="713" spans="1:22" ht="32">
      <c r="A713">
        <v>1098</v>
      </c>
      <c r="B713" s="3" t="s">
        <v>1099</v>
      </c>
      <c r="C713" s="3" t="s">
        <v>5208</v>
      </c>
      <c r="D713">
        <v>25000</v>
      </c>
      <c r="E713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8281</v>
      </c>
      <c r="O713" s="6">
        <f>KickstarterTable[[#This Row],[pledged]]/KickstarterTable[[#This Row],[goal]]</f>
        <v>7.2120000000000004E-2</v>
      </c>
      <c r="P713" s="8">
        <f>KickstarterTable[[#This Row],[pledged]]/KickstarterTable[[#This Row],[backers_count]]</f>
        <v>81.954545454545453</v>
      </c>
      <c r="Q713" t="str">
        <f t="shared" si="66"/>
        <v>games</v>
      </c>
      <c r="R713" t="str">
        <f t="shared" si="67"/>
        <v>video games</v>
      </c>
      <c r="S713" s="13">
        <f t="shared" si="68"/>
        <v>41712.429340277777</v>
      </c>
      <c r="T713" s="13">
        <f t="shared" si="69"/>
        <v>41740.346006944448</v>
      </c>
      <c r="U713">
        <f t="shared" si="70"/>
        <v>2014</v>
      </c>
      <c r="V713" s="15" t="str">
        <f t="shared" si="71"/>
        <v>Mar</v>
      </c>
    </row>
    <row r="714" spans="1:22" ht="48">
      <c r="A714">
        <v>1108</v>
      </c>
      <c r="B714" s="3" t="s">
        <v>1109</v>
      </c>
      <c r="C714" s="3" t="s">
        <v>5218</v>
      </c>
      <c r="D714">
        <v>25000</v>
      </c>
      <c r="E714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8281</v>
      </c>
      <c r="O714" s="6">
        <f>KickstarterTable[[#This Row],[pledged]]/KickstarterTable[[#This Row],[goal]]</f>
        <v>2.93E-2</v>
      </c>
      <c r="P714" s="8">
        <f>KickstarterTable[[#This Row],[pledged]]/KickstarterTable[[#This Row],[backers_count]]</f>
        <v>34.88095238095238</v>
      </c>
      <c r="Q714" t="str">
        <f t="shared" si="66"/>
        <v>games</v>
      </c>
      <c r="R714" t="str">
        <f t="shared" si="67"/>
        <v>video games</v>
      </c>
      <c r="S714" s="13">
        <f t="shared" si="68"/>
        <v>40952.30364583333</v>
      </c>
      <c r="T714" s="13">
        <f t="shared" si="69"/>
        <v>41010.178645833337</v>
      </c>
      <c r="U714">
        <f t="shared" si="70"/>
        <v>2012</v>
      </c>
      <c r="V714" s="15" t="str">
        <f t="shared" si="71"/>
        <v>Feb</v>
      </c>
    </row>
    <row r="715" spans="1:22" ht="32">
      <c r="A715">
        <v>1120</v>
      </c>
      <c r="B715" s="3" t="s">
        <v>1121</v>
      </c>
      <c r="C715" s="3" t="s">
        <v>5230</v>
      </c>
      <c r="D715">
        <v>25000</v>
      </c>
      <c r="E715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8281</v>
      </c>
      <c r="O715" s="6">
        <f>KickstarterTable[[#This Row],[pledged]]/KickstarterTable[[#This Row],[goal]]</f>
        <v>0</v>
      </c>
      <c r="P715" s="8" t="e">
        <f>KickstarterTable[[#This Row],[pledged]]/KickstarterTable[[#This Row],[backers_count]]</f>
        <v>#DIV/0!</v>
      </c>
      <c r="Q715" t="str">
        <f t="shared" si="66"/>
        <v>games</v>
      </c>
      <c r="R715" t="str">
        <f t="shared" si="67"/>
        <v>video games</v>
      </c>
      <c r="S715" s="13">
        <f t="shared" si="68"/>
        <v>40799.539351851847</v>
      </c>
      <c r="T715" s="13">
        <f t="shared" si="69"/>
        <v>40842.456018518518</v>
      </c>
      <c r="U715">
        <f t="shared" si="70"/>
        <v>2011</v>
      </c>
      <c r="V715" s="15" t="str">
        <f t="shared" si="71"/>
        <v>Sep</v>
      </c>
    </row>
    <row r="716" spans="1:22" ht="48">
      <c r="A716">
        <v>1134</v>
      </c>
      <c r="B716" s="3" t="s">
        <v>1135</v>
      </c>
      <c r="C716" s="3" t="s">
        <v>5244</v>
      </c>
      <c r="D716">
        <v>25000</v>
      </c>
      <c r="E716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8282</v>
      </c>
      <c r="O716" s="6">
        <f>KickstarterTable[[#This Row],[pledged]]/KickstarterTable[[#This Row],[goal]]</f>
        <v>4.0000000000000003E-5</v>
      </c>
      <c r="P716" s="8">
        <f>KickstarterTable[[#This Row],[pledged]]/KickstarterTable[[#This Row],[backers_count]]</f>
        <v>1</v>
      </c>
      <c r="Q716" t="str">
        <f t="shared" si="66"/>
        <v>games</v>
      </c>
      <c r="R716" t="str">
        <f t="shared" si="67"/>
        <v>mobile games</v>
      </c>
      <c r="S716" s="13">
        <f t="shared" si="68"/>
        <v>41957.95171296296</v>
      </c>
      <c r="T716" s="13">
        <f t="shared" si="69"/>
        <v>41969.772916666669</v>
      </c>
      <c r="U716">
        <f t="shared" si="70"/>
        <v>2014</v>
      </c>
      <c r="V716" s="15" t="str">
        <f t="shared" si="71"/>
        <v>Nov</v>
      </c>
    </row>
    <row r="717" spans="1:22" ht="48">
      <c r="A717">
        <v>1137</v>
      </c>
      <c r="B717" s="3" t="s">
        <v>1138</v>
      </c>
      <c r="C717" s="3" t="s">
        <v>5247</v>
      </c>
      <c r="D717">
        <v>25000</v>
      </c>
      <c r="E71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8282</v>
      </c>
      <c r="O717" s="6">
        <f>KickstarterTable[[#This Row],[pledged]]/KickstarterTable[[#This Row],[goal]]</f>
        <v>0.39500000000000002</v>
      </c>
      <c r="P717" s="8">
        <f>KickstarterTable[[#This Row],[pledged]]/KickstarterTable[[#This Row],[backers_count]]</f>
        <v>253.2051282051282</v>
      </c>
      <c r="Q717" t="str">
        <f t="shared" si="66"/>
        <v>games</v>
      </c>
      <c r="R717" t="str">
        <f t="shared" si="67"/>
        <v>mobile games</v>
      </c>
      <c r="S717" s="13">
        <f t="shared" si="68"/>
        <v>42453.486354166664</v>
      </c>
      <c r="T717" s="13">
        <f t="shared" si="69"/>
        <v>42481.403020833335</v>
      </c>
      <c r="U717">
        <f t="shared" si="70"/>
        <v>2016</v>
      </c>
      <c r="V717" s="15" t="str">
        <f t="shared" si="71"/>
        <v>Mar</v>
      </c>
    </row>
    <row r="718" spans="1:22" ht="48">
      <c r="A718">
        <v>1147</v>
      </c>
      <c r="B718" s="3" t="s">
        <v>1148</v>
      </c>
      <c r="C718" s="3" t="s">
        <v>5257</v>
      </c>
      <c r="D718">
        <v>25000</v>
      </c>
      <c r="E71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8283</v>
      </c>
      <c r="O718" s="6">
        <f>KickstarterTable[[#This Row],[pledged]]/KickstarterTable[[#This Row],[goal]]</f>
        <v>0</v>
      </c>
      <c r="P718" s="8" t="e">
        <f>KickstarterTable[[#This Row],[pledged]]/KickstarterTable[[#This Row],[backers_count]]</f>
        <v>#DIV/0!</v>
      </c>
      <c r="Q718" t="str">
        <f t="shared" si="66"/>
        <v>food</v>
      </c>
      <c r="R718" t="str">
        <f t="shared" si="67"/>
        <v>food trucks</v>
      </c>
      <c r="S718" s="13">
        <f t="shared" si="68"/>
        <v>41871.638692129629</v>
      </c>
      <c r="T718" s="13">
        <f t="shared" si="69"/>
        <v>41929.5553587963</v>
      </c>
      <c r="U718">
        <f t="shared" si="70"/>
        <v>2014</v>
      </c>
      <c r="V718" s="15" t="str">
        <f t="shared" si="71"/>
        <v>Aug</v>
      </c>
    </row>
    <row r="719" spans="1:22" ht="48">
      <c r="A719">
        <v>1151</v>
      </c>
      <c r="B719" s="3" t="s">
        <v>1152</v>
      </c>
      <c r="C719" s="3" t="s">
        <v>5261</v>
      </c>
      <c r="D719">
        <v>25000</v>
      </c>
      <c r="E719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8283</v>
      </c>
      <c r="O719" s="6">
        <f>KickstarterTable[[#This Row],[pledged]]/KickstarterTable[[#This Row],[goal]]</f>
        <v>0</v>
      </c>
      <c r="P719" s="8" t="e">
        <f>KickstarterTable[[#This Row],[pledged]]/KickstarterTable[[#This Row],[backers_count]]</f>
        <v>#DIV/0!</v>
      </c>
      <c r="Q719" t="str">
        <f t="shared" si="66"/>
        <v>food</v>
      </c>
      <c r="R719" t="str">
        <f t="shared" si="67"/>
        <v>food trucks</v>
      </c>
      <c r="S719" s="13">
        <f t="shared" si="68"/>
        <v>42223.769247685188</v>
      </c>
      <c r="T719" s="13">
        <f t="shared" si="69"/>
        <v>42251.685914351852</v>
      </c>
      <c r="U719">
        <f t="shared" si="70"/>
        <v>2015</v>
      </c>
      <c r="V719" s="15" t="str">
        <f t="shared" si="71"/>
        <v>Aug</v>
      </c>
    </row>
    <row r="720" spans="1:22" ht="48">
      <c r="A720">
        <v>1155</v>
      </c>
      <c r="B720" s="3" t="s">
        <v>1156</v>
      </c>
      <c r="C720" s="3" t="s">
        <v>5265</v>
      </c>
      <c r="D720">
        <v>25000</v>
      </c>
      <c r="E720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8283</v>
      </c>
      <c r="O720" s="6">
        <f>KickstarterTable[[#This Row],[pledged]]/KickstarterTable[[#This Row],[goal]]</f>
        <v>7.5199999999999998E-3</v>
      </c>
      <c r="P720" s="8">
        <f>KickstarterTable[[#This Row],[pledged]]/KickstarterTable[[#This Row],[backers_count]]</f>
        <v>23.5</v>
      </c>
      <c r="Q720" t="str">
        <f t="shared" si="66"/>
        <v>food</v>
      </c>
      <c r="R720" t="str">
        <f t="shared" si="67"/>
        <v>food trucks</v>
      </c>
      <c r="S720" s="13">
        <f t="shared" si="68"/>
        <v>41835.430648148147</v>
      </c>
      <c r="T720" s="13">
        <f t="shared" si="69"/>
        <v>41863.347314814819</v>
      </c>
      <c r="U720">
        <f t="shared" si="70"/>
        <v>2014</v>
      </c>
      <c r="V720" s="15" t="str">
        <f t="shared" si="71"/>
        <v>Jul</v>
      </c>
    </row>
    <row r="721" spans="1:22" ht="48">
      <c r="A721">
        <v>1170</v>
      </c>
      <c r="B721" s="3" t="s">
        <v>1171</v>
      </c>
      <c r="C721" s="3" t="s">
        <v>5280</v>
      </c>
      <c r="D721">
        <v>25000</v>
      </c>
      <c r="E721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8283</v>
      </c>
      <c r="O721" s="6">
        <f>KickstarterTable[[#This Row],[pledged]]/KickstarterTable[[#This Row],[goal]]</f>
        <v>4.0000000000000001E-3</v>
      </c>
      <c r="P721" s="8">
        <f>KickstarterTable[[#This Row],[pledged]]/KickstarterTable[[#This Row],[backers_count]]</f>
        <v>50</v>
      </c>
      <c r="Q721" t="str">
        <f t="shared" si="66"/>
        <v>food</v>
      </c>
      <c r="R721" t="str">
        <f t="shared" si="67"/>
        <v>food trucks</v>
      </c>
      <c r="S721" s="13">
        <f t="shared" si="68"/>
        <v>42124.559849537036</v>
      </c>
      <c r="T721" s="13">
        <f t="shared" si="69"/>
        <v>42152.476516203707</v>
      </c>
      <c r="U721">
        <f t="shared" si="70"/>
        <v>2015</v>
      </c>
      <c r="V721" s="15" t="str">
        <f t="shared" si="71"/>
        <v>Apr</v>
      </c>
    </row>
    <row r="722" spans="1:22" ht="32">
      <c r="A722">
        <v>1171</v>
      </c>
      <c r="B722" s="3" t="s">
        <v>1172</v>
      </c>
      <c r="C722" s="3" t="s">
        <v>5281</v>
      </c>
      <c r="D722">
        <v>25000</v>
      </c>
      <c r="E722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8283</v>
      </c>
      <c r="O722" s="6">
        <f>KickstarterTable[[#This Row],[pledged]]/KickstarterTable[[#This Row],[goal]]</f>
        <v>1E-3</v>
      </c>
      <c r="P722" s="8">
        <f>KickstarterTable[[#This Row],[pledged]]/KickstarterTable[[#This Row],[backers_count]]</f>
        <v>25</v>
      </c>
      <c r="Q722" t="str">
        <f t="shared" si="66"/>
        <v>food</v>
      </c>
      <c r="R722" t="str">
        <f t="shared" si="67"/>
        <v>food trucks</v>
      </c>
      <c r="S722" s="13">
        <f t="shared" si="68"/>
        <v>41938.471377314811</v>
      </c>
      <c r="T722" s="13">
        <f t="shared" si="69"/>
        <v>41954.429710648146</v>
      </c>
      <c r="U722">
        <f t="shared" si="70"/>
        <v>2014</v>
      </c>
      <c r="V722" s="15" t="str">
        <f t="shared" si="71"/>
        <v>Oct</v>
      </c>
    </row>
    <row r="723" spans="1:22" ht="48">
      <c r="A723">
        <v>1202</v>
      </c>
      <c r="B723" s="3" t="s">
        <v>1203</v>
      </c>
      <c r="C723" s="3" t="s">
        <v>5312</v>
      </c>
      <c r="D723">
        <v>25000</v>
      </c>
      <c r="E723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8284</v>
      </c>
      <c r="O723" s="6">
        <f>KickstarterTable[[#This Row],[pledged]]/KickstarterTable[[#This Row],[goal]]</f>
        <v>1.99244</v>
      </c>
      <c r="P723" s="8">
        <f>KickstarterTable[[#This Row],[pledged]]/KickstarterTable[[#This Row],[backers_count]]</f>
        <v>183.80442804428046</v>
      </c>
      <c r="Q723" t="str">
        <f t="shared" si="66"/>
        <v>photography</v>
      </c>
      <c r="R723" t="str">
        <f t="shared" si="67"/>
        <v>photobooks</v>
      </c>
      <c r="S723" s="13">
        <f t="shared" si="68"/>
        <v>42151.95548611111</v>
      </c>
      <c r="T723" s="13">
        <f t="shared" si="69"/>
        <v>42179.872152777774</v>
      </c>
      <c r="U723">
        <f t="shared" si="70"/>
        <v>2015</v>
      </c>
      <c r="V723" s="15" t="str">
        <f t="shared" si="71"/>
        <v>May</v>
      </c>
    </row>
    <row r="724" spans="1:22" ht="48">
      <c r="A724">
        <v>1237</v>
      </c>
      <c r="B724" s="3" t="s">
        <v>1238</v>
      </c>
      <c r="C724" s="3" t="s">
        <v>5347</v>
      </c>
      <c r="D724">
        <v>25000</v>
      </c>
      <c r="E724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8285</v>
      </c>
      <c r="O724" s="6">
        <f>KickstarterTable[[#This Row],[pledged]]/KickstarterTable[[#This Row],[goal]]</f>
        <v>0</v>
      </c>
      <c r="P724" s="8" t="e">
        <f>KickstarterTable[[#This Row],[pledged]]/KickstarterTable[[#This Row],[backers_count]]</f>
        <v>#DIV/0!</v>
      </c>
      <c r="Q724" t="str">
        <f t="shared" si="66"/>
        <v>music</v>
      </c>
      <c r="R724" t="str">
        <f t="shared" si="67"/>
        <v>world music</v>
      </c>
      <c r="S724" s="13">
        <f t="shared" si="68"/>
        <v>41124.949826388889</v>
      </c>
      <c r="T724" s="13">
        <f t="shared" si="69"/>
        <v>41142.866493055561</v>
      </c>
      <c r="U724">
        <f t="shared" si="70"/>
        <v>2012</v>
      </c>
      <c r="V724" s="15" t="str">
        <f t="shared" si="71"/>
        <v>Aug</v>
      </c>
    </row>
    <row r="725" spans="1:22" ht="48">
      <c r="A725">
        <v>1274</v>
      </c>
      <c r="B725" s="3" t="s">
        <v>1275</v>
      </c>
      <c r="C725" s="3" t="s">
        <v>5384</v>
      </c>
      <c r="D725">
        <v>25000</v>
      </c>
      <c r="E725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8275</v>
      </c>
      <c r="O725" s="6">
        <f>KickstarterTable[[#This Row],[pledged]]/KickstarterTable[[#This Row],[goal]]</f>
        <v>1.5497535999999998</v>
      </c>
      <c r="P725" s="8">
        <f>KickstarterTable[[#This Row],[pledged]]/KickstarterTable[[#This Row],[backers_count]]</f>
        <v>82.963254817987149</v>
      </c>
      <c r="Q725" t="str">
        <f t="shared" si="66"/>
        <v>music</v>
      </c>
      <c r="R725" t="str">
        <f t="shared" si="67"/>
        <v>rock</v>
      </c>
      <c r="S725" s="13">
        <f t="shared" si="68"/>
        <v>41116.356770833328</v>
      </c>
      <c r="T725" s="13">
        <f t="shared" si="69"/>
        <v>41149.2734375</v>
      </c>
      <c r="U725">
        <f t="shared" si="70"/>
        <v>2012</v>
      </c>
      <c r="V725" s="15" t="str">
        <f t="shared" si="71"/>
        <v>Jul</v>
      </c>
    </row>
    <row r="726" spans="1:22" ht="48">
      <c r="A726">
        <v>1335</v>
      </c>
      <c r="B726" s="3" t="s">
        <v>1336</v>
      </c>
      <c r="C726" s="3" t="s">
        <v>5445</v>
      </c>
      <c r="D726">
        <v>25000</v>
      </c>
      <c r="E726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8272</v>
      </c>
      <c r="O726" s="6">
        <f>KickstarterTable[[#This Row],[pledged]]/KickstarterTable[[#This Row],[goal]]</f>
        <v>0.1976</v>
      </c>
      <c r="P726" s="8">
        <f>KickstarterTable[[#This Row],[pledged]]/KickstarterTable[[#This Row],[backers_count]]</f>
        <v>308.75</v>
      </c>
      <c r="Q726" t="str">
        <f t="shared" si="66"/>
        <v>technology</v>
      </c>
      <c r="R726" t="str">
        <f t="shared" si="67"/>
        <v>wearables</v>
      </c>
      <c r="S726" s="13">
        <f t="shared" si="68"/>
        <v>42313.603032407402</v>
      </c>
      <c r="T726" s="13">
        <f t="shared" si="69"/>
        <v>42341.519699074073</v>
      </c>
      <c r="U726">
        <f t="shared" si="70"/>
        <v>2015</v>
      </c>
      <c r="V726" s="15" t="str">
        <f t="shared" si="71"/>
        <v>Nov</v>
      </c>
    </row>
    <row r="727" spans="1:22" ht="48">
      <c r="A727">
        <v>1341</v>
      </c>
      <c r="B727" s="3" t="s">
        <v>1342</v>
      </c>
      <c r="C727" s="3" t="s">
        <v>5451</v>
      </c>
      <c r="D727">
        <v>25000</v>
      </c>
      <c r="E72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8272</v>
      </c>
      <c r="O727" s="6">
        <f>KickstarterTable[[#This Row],[pledged]]/KickstarterTable[[#This Row],[goal]]</f>
        <v>0.7036</v>
      </c>
      <c r="P727" s="8">
        <f>KickstarterTable[[#This Row],[pledged]]/KickstarterTable[[#This Row],[backers_count]]</f>
        <v>382.39130434782606</v>
      </c>
      <c r="Q727" t="str">
        <f t="shared" si="66"/>
        <v>technology</v>
      </c>
      <c r="R727" t="str">
        <f t="shared" si="67"/>
        <v>wearables</v>
      </c>
      <c r="S727" s="13">
        <f t="shared" si="68"/>
        <v>42612.290706018517</v>
      </c>
      <c r="T727" s="13">
        <f t="shared" si="69"/>
        <v>42642.207372685189</v>
      </c>
      <c r="U727">
        <f t="shared" si="70"/>
        <v>2016</v>
      </c>
      <c r="V727" s="15" t="str">
        <f t="shared" si="71"/>
        <v>Aug</v>
      </c>
    </row>
    <row r="728" spans="1:22" ht="32">
      <c r="A728">
        <v>1405</v>
      </c>
      <c r="B728" s="3" t="s">
        <v>1406</v>
      </c>
      <c r="C728" s="3" t="s">
        <v>5515</v>
      </c>
      <c r="D728">
        <v>25000</v>
      </c>
      <c r="E72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8286</v>
      </c>
      <c r="O728" s="6">
        <f>KickstarterTable[[#This Row],[pledged]]/KickstarterTable[[#This Row],[goal]]</f>
        <v>4.1999999999999997E-3</v>
      </c>
      <c r="P728" s="8">
        <f>KickstarterTable[[#This Row],[pledged]]/KickstarterTable[[#This Row],[backers_count]]</f>
        <v>6.1764705882352944</v>
      </c>
      <c r="Q728" t="str">
        <f t="shared" si="66"/>
        <v>publishing</v>
      </c>
      <c r="R728" t="str">
        <f t="shared" si="67"/>
        <v>translations</v>
      </c>
      <c r="S728" s="13">
        <f t="shared" si="68"/>
        <v>41941.347233796296</v>
      </c>
      <c r="T728" s="13">
        <f t="shared" si="69"/>
        <v>41969.305567129632</v>
      </c>
      <c r="U728">
        <f t="shared" si="70"/>
        <v>2014</v>
      </c>
      <c r="V728" s="15" t="str">
        <f t="shared" si="71"/>
        <v>Oct</v>
      </c>
    </row>
    <row r="729" spans="1:22" ht="48">
      <c r="A729">
        <v>1422</v>
      </c>
      <c r="B729" s="3" t="s">
        <v>1423</v>
      </c>
      <c r="C729" s="3" t="s">
        <v>5532</v>
      </c>
      <c r="D729">
        <v>25000</v>
      </c>
      <c r="E729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8286</v>
      </c>
      <c r="O729" s="6">
        <f>KickstarterTable[[#This Row],[pledged]]/KickstarterTable[[#This Row],[goal]]</f>
        <v>1.0399999999999999E-3</v>
      </c>
      <c r="P729" s="8">
        <f>KickstarterTable[[#This Row],[pledged]]/KickstarterTable[[#This Row],[backers_count]]</f>
        <v>13</v>
      </c>
      <c r="Q729" t="str">
        <f t="shared" si="66"/>
        <v>publishing</v>
      </c>
      <c r="R729" t="str">
        <f t="shared" si="67"/>
        <v>translations</v>
      </c>
      <c r="S729" s="13">
        <f t="shared" si="68"/>
        <v>42603.906296296293</v>
      </c>
      <c r="T729" s="13">
        <f t="shared" si="69"/>
        <v>42631.822962962964</v>
      </c>
      <c r="U729">
        <f t="shared" si="70"/>
        <v>2016</v>
      </c>
      <c r="V729" s="15" t="str">
        <f t="shared" si="71"/>
        <v>Aug</v>
      </c>
    </row>
    <row r="730" spans="1:22" ht="48">
      <c r="A730">
        <v>1453</v>
      </c>
      <c r="B730" s="3" t="s">
        <v>1454</v>
      </c>
      <c r="C730" s="3" t="s">
        <v>5563</v>
      </c>
      <c r="D730">
        <v>25000</v>
      </c>
      <c r="E730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8286</v>
      </c>
      <c r="O730" s="6">
        <f>KickstarterTable[[#This Row],[pledged]]/KickstarterTable[[#This Row],[goal]]</f>
        <v>0</v>
      </c>
      <c r="P730" s="8" t="e">
        <f>KickstarterTable[[#This Row],[pledged]]/KickstarterTable[[#This Row],[backers_count]]</f>
        <v>#DIV/0!</v>
      </c>
      <c r="Q730" t="str">
        <f t="shared" si="66"/>
        <v>publishing</v>
      </c>
      <c r="R730" t="str">
        <f t="shared" si="67"/>
        <v>translations</v>
      </c>
      <c r="S730" s="13">
        <f t="shared" si="68"/>
        <v>42795.362812499996</v>
      </c>
      <c r="T730" s="13">
        <f t="shared" si="69"/>
        <v>42838.237812500003</v>
      </c>
      <c r="U730">
        <f t="shared" si="70"/>
        <v>2017</v>
      </c>
      <c r="V730" s="15" t="str">
        <f t="shared" si="71"/>
        <v>Mar</v>
      </c>
    </row>
    <row r="731" spans="1:22" ht="48">
      <c r="A731">
        <v>1472</v>
      </c>
      <c r="B731" s="3" t="s">
        <v>1473</v>
      </c>
      <c r="C731" s="3" t="s">
        <v>5582</v>
      </c>
      <c r="D731">
        <v>25000</v>
      </c>
      <c r="E731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8287</v>
      </c>
      <c r="O731" s="6">
        <f>KickstarterTable[[#This Row],[pledged]]/KickstarterTable[[#This Row],[goal]]</f>
        <v>1.3870400000000001</v>
      </c>
      <c r="P731" s="8">
        <f>KickstarterTable[[#This Row],[pledged]]/KickstarterTable[[#This Row],[backers_count]]</f>
        <v>103.20238095238095</v>
      </c>
      <c r="Q731" t="str">
        <f t="shared" si="66"/>
        <v>publishing</v>
      </c>
      <c r="R731" t="str">
        <f t="shared" si="67"/>
        <v>radio &amp; podcasts</v>
      </c>
      <c r="S731" s="13">
        <f t="shared" si="68"/>
        <v>41533.20952546296</v>
      </c>
      <c r="T731" s="13">
        <f t="shared" si="69"/>
        <v>41561.126192129632</v>
      </c>
      <c r="U731">
        <f t="shared" si="70"/>
        <v>2013</v>
      </c>
      <c r="V731" s="15" t="str">
        <f t="shared" si="71"/>
        <v>Sep</v>
      </c>
    </row>
    <row r="732" spans="1:22" ht="48">
      <c r="A732">
        <v>1514</v>
      </c>
      <c r="B732" s="3" t="s">
        <v>1515</v>
      </c>
      <c r="C732" s="3" t="s">
        <v>5624</v>
      </c>
      <c r="D732">
        <v>25000</v>
      </c>
      <c r="E732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8284</v>
      </c>
      <c r="O732" s="6">
        <f>KickstarterTable[[#This Row],[pledged]]/KickstarterTable[[#This Row],[goal]]</f>
        <v>1.0647599999999999</v>
      </c>
      <c r="P732" s="8">
        <f>KickstarterTable[[#This Row],[pledged]]/KickstarterTable[[#This Row],[backers_count]]</f>
        <v>151.24431818181819</v>
      </c>
      <c r="Q732" t="str">
        <f t="shared" si="66"/>
        <v>photography</v>
      </c>
      <c r="R732" t="str">
        <f t="shared" si="67"/>
        <v>photobooks</v>
      </c>
      <c r="S732" s="13">
        <f t="shared" si="68"/>
        <v>42234.264351851853</v>
      </c>
      <c r="T732" s="13">
        <f t="shared" si="69"/>
        <v>42272.181018518524</v>
      </c>
      <c r="U732">
        <f t="shared" si="70"/>
        <v>2015</v>
      </c>
      <c r="V732" s="15" t="str">
        <f t="shared" si="71"/>
        <v>Aug</v>
      </c>
    </row>
    <row r="733" spans="1:22" ht="48">
      <c r="A733">
        <v>1568</v>
      </c>
      <c r="B733" s="3" t="s">
        <v>1569</v>
      </c>
      <c r="C733" s="3" t="s">
        <v>5678</v>
      </c>
      <c r="D733">
        <v>25000</v>
      </c>
      <c r="E733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8289</v>
      </c>
      <c r="O733" s="6">
        <f>KickstarterTable[[#This Row],[pledged]]/KickstarterTable[[#This Row],[goal]]</f>
        <v>0.13639999999999999</v>
      </c>
      <c r="P733" s="8">
        <f>KickstarterTable[[#This Row],[pledged]]/KickstarterTable[[#This Row],[backers_count]]</f>
        <v>155</v>
      </c>
      <c r="Q733" t="str">
        <f t="shared" si="66"/>
        <v>publishing</v>
      </c>
      <c r="R733" t="str">
        <f t="shared" si="67"/>
        <v>art books</v>
      </c>
      <c r="S733" s="13">
        <f t="shared" si="68"/>
        <v>41961.728993055549</v>
      </c>
      <c r="T733" s="13">
        <f t="shared" si="69"/>
        <v>41994.64565972222</v>
      </c>
      <c r="U733">
        <f t="shared" si="70"/>
        <v>2014</v>
      </c>
      <c r="V733" s="15" t="str">
        <f t="shared" si="71"/>
        <v>Nov</v>
      </c>
    </row>
    <row r="734" spans="1:22" ht="48">
      <c r="A734">
        <v>1657</v>
      </c>
      <c r="B734" s="3" t="s">
        <v>1658</v>
      </c>
      <c r="C734" s="3" t="s">
        <v>5767</v>
      </c>
      <c r="D734">
        <v>25000</v>
      </c>
      <c r="E734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8291</v>
      </c>
      <c r="O734" s="6">
        <f>KickstarterTable[[#This Row],[pledged]]/KickstarterTable[[#This Row],[goal]]</f>
        <v>1.0493380000000001</v>
      </c>
      <c r="P734" s="8">
        <f>KickstarterTable[[#This Row],[pledged]]/KickstarterTable[[#This Row],[backers_count]]</f>
        <v>118.70339366515837</v>
      </c>
      <c r="Q734" t="str">
        <f t="shared" si="66"/>
        <v>music</v>
      </c>
      <c r="R734" t="str">
        <f t="shared" si="67"/>
        <v>pop</v>
      </c>
      <c r="S734" s="13">
        <f t="shared" si="68"/>
        <v>41023.448703703703</v>
      </c>
      <c r="T734" s="13">
        <f t="shared" si="69"/>
        <v>41051.365370370375</v>
      </c>
      <c r="U734">
        <f t="shared" si="70"/>
        <v>2012</v>
      </c>
      <c r="V734" s="15" t="str">
        <f t="shared" si="71"/>
        <v>Apr</v>
      </c>
    </row>
    <row r="735" spans="1:22" ht="48">
      <c r="A735">
        <v>1714</v>
      </c>
      <c r="B735" s="3" t="s">
        <v>1715</v>
      </c>
      <c r="C735" s="3" t="s">
        <v>5824</v>
      </c>
      <c r="D735">
        <v>25000</v>
      </c>
      <c r="E735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8292</v>
      </c>
      <c r="O735" s="6">
        <f>KickstarterTable[[#This Row],[pledged]]/KickstarterTable[[#This Row],[goal]]</f>
        <v>7.868E-2</v>
      </c>
      <c r="P735" s="8">
        <f>KickstarterTable[[#This Row],[pledged]]/KickstarterTable[[#This Row],[backers_count]]</f>
        <v>115.70588235294117</v>
      </c>
      <c r="Q735" t="str">
        <f t="shared" si="66"/>
        <v>music</v>
      </c>
      <c r="R735" t="str">
        <f t="shared" si="67"/>
        <v>faith</v>
      </c>
      <c r="S735" s="13">
        <f t="shared" si="68"/>
        <v>42095.585196759253</v>
      </c>
      <c r="T735" s="13">
        <f t="shared" si="69"/>
        <v>42123.501863425925</v>
      </c>
      <c r="U735">
        <f t="shared" si="70"/>
        <v>2015</v>
      </c>
      <c r="V735" s="15" t="str">
        <f t="shared" si="71"/>
        <v>Apr</v>
      </c>
    </row>
    <row r="736" spans="1:22" ht="32">
      <c r="A736">
        <v>1792</v>
      </c>
      <c r="B736" s="3" t="s">
        <v>1793</v>
      </c>
      <c r="C736" s="3" t="s">
        <v>5902</v>
      </c>
      <c r="D736">
        <v>25000</v>
      </c>
      <c r="E736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8284</v>
      </c>
      <c r="O736" s="6">
        <f>KickstarterTable[[#This Row],[pledged]]/KickstarterTable[[#This Row],[goal]]</f>
        <v>0.61124000000000001</v>
      </c>
      <c r="P736" s="8">
        <f>KickstarterTable[[#This Row],[pledged]]/KickstarterTable[[#This Row],[backers_count]]</f>
        <v>109.93525179856115</v>
      </c>
      <c r="Q736" t="str">
        <f t="shared" si="66"/>
        <v>photography</v>
      </c>
      <c r="R736" t="str">
        <f t="shared" si="67"/>
        <v>photobooks</v>
      </c>
      <c r="S736" s="13">
        <f t="shared" si="68"/>
        <v>42188.697708333326</v>
      </c>
      <c r="T736" s="13">
        <f t="shared" si="69"/>
        <v>42223.874305555561</v>
      </c>
      <c r="U736">
        <f t="shared" si="70"/>
        <v>2015</v>
      </c>
      <c r="V736" s="15" t="str">
        <f t="shared" si="71"/>
        <v>Jul</v>
      </c>
    </row>
    <row r="737" spans="1:22" ht="48">
      <c r="A737">
        <v>1816</v>
      </c>
      <c r="B737" s="3" t="s">
        <v>1817</v>
      </c>
      <c r="C737" s="3" t="s">
        <v>5926</v>
      </c>
      <c r="D737">
        <v>25000</v>
      </c>
      <c r="E73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8284</v>
      </c>
      <c r="O737" s="6">
        <f>KickstarterTable[[#This Row],[pledged]]/KickstarterTable[[#This Row],[goal]]</f>
        <v>2.036E-2</v>
      </c>
      <c r="P737" s="8">
        <f>KickstarterTable[[#This Row],[pledged]]/KickstarterTable[[#This Row],[backers_count]]</f>
        <v>84.833333333333329</v>
      </c>
      <c r="Q737" t="str">
        <f t="shared" si="66"/>
        <v>photography</v>
      </c>
      <c r="R737" t="str">
        <f t="shared" si="67"/>
        <v>photobooks</v>
      </c>
      <c r="S737" s="13">
        <f t="shared" si="68"/>
        <v>42548.542858796289</v>
      </c>
      <c r="T737" s="13">
        <f t="shared" si="69"/>
        <v>42574.375000000007</v>
      </c>
      <c r="U737">
        <f t="shared" si="70"/>
        <v>2016</v>
      </c>
      <c r="V737" s="15" t="str">
        <f t="shared" si="71"/>
        <v>Jun</v>
      </c>
    </row>
    <row r="738" spans="1:22" ht="48">
      <c r="A738">
        <v>1866</v>
      </c>
      <c r="B738" s="3" t="s">
        <v>1867</v>
      </c>
      <c r="C738" s="3" t="s">
        <v>5976</v>
      </c>
      <c r="D738">
        <v>25000</v>
      </c>
      <c r="E73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8282</v>
      </c>
      <c r="O738" s="6">
        <f>KickstarterTable[[#This Row],[pledged]]/KickstarterTable[[#This Row],[goal]]</f>
        <v>5.0000000000000001E-3</v>
      </c>
      <c r="P738" s="8">
        <f>KickstarterTable[[#This Row],[pledged]]/KickstarterTable[[#This Row],[backers_count]]</f>
        <v>62.5</v>
      </c>
      <c r="Q738" t="str">
        <f t="shared" si="66"/>
        <v>games</v>
      </c>
      <c r="R738" t="str">
        <f t="shared" si="67"/>
        <v>mobile games</v>
      </c>
      <c r="S738" s="13">
        <f t="shared" si="68"/>
        <v>42741.913159722222</v>
      </c>
      <c r="T738" s="13">
        <f t="shared" si="69"/>
        <v>42792.750000000007</v>
      </c>
      <c r="U738">
        <f t="shared" si="70"/>
        <v>2017</v>
      </c>
      <c r="V738" s="15" t="str">
        <f t="shared" si="71"/>
        <v>Jan</v>
      </c>
    </row>
    <row r="739" spans="1:22" ht="48">
      <c r="A739">
        <v>1868</v>
      </c>
      <c r="B739" s="3" t="s">
        <v>1869</v>
      </c>
      <c r="C739" s="3" t="s">
        <v>5978</v>
      </c>
      <c r="D739">
        <v>25000</v>
      </c>
      <c r="E739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8282</v>
      </c>
      <c r="O739" s="6">
        <f>KickstarterTable[[#This Row],[pledged]]/KickstarterTable[[#This Row],[goal]]</f>
        <v>4.8680000000000001E-2</v>
      </c>
      <c r="P739" s="8">
        <f>KickstarterTable[[#This Row],[pledged]]/KickstarterTable[[#This Row],[backers_count]]</f>
        <v>71.588235294117652</v>
      </c>
      <c r="Q739" t="str">
        <f t="shared" si="66"/>
        <v>games</v>
      </c>
      <c r="R739" t="str">
        <f t="shared" si="67"/>
        <v>mobile games</v>
      </c>
      <c r="S739" s="13">
        <f t="shared" si="68"/>
        <v>42328.445891203701</v>
      </c>
      <c r="T739" s="13">
        <f t="shared" si="69"/>
        <v>42350.915972222225</v>
      </c>
      <c r="U739">
        <f t="shared" si="70"/>
        <v>2015</v>
      </c>
      <c r="V739" s="15" t="str">
        <f t="shared" si="71"/>
        <v>Nov</v>
      </c>
    </row>
    <row r="740" spans="1:22" ht="48">
      <c r="A740">
        <v>1905</v>
      </c>
      <c r="B740" s="3" t="s">
        <v>1906</v>
      </c>
      <c r="C740" s="3" t="s">
        <v>6015</v>
      </c>
      <c r="D740">
        <v>25000</v>
      </c>
      <c r="E740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8293</v>
      </c>
      <c r="O740" s="6">
        <f>KickstarterTable[[#This Row],[pledged]]/KickstarterTable[[#This Row],[goal]]</f>
        <v>1.6800000000000001E-3</v>
      </c>
      <c r="P740" s="8">
        <f>KickstarterTable[[#This Row],[pledged]]/KickstarterTable[[#This Row],[backers_count]]</f>
        <v>10.5</v>
      </c>
      <c r="Q740" t="str">
        <f t="shared" si="66"/>
        <v>technology</v>
      </c>
      <c r="R740" t="str">
        <f t="shared" si="67"/>
        <v>gadgets</v>
      </c>
      <c r="S740" s="13">
        <f t="shared" si="68"/>
        <v>41859.592523148145</v>
      </c>
      <c r="T740" s="13">
        <f t="shared" si="69"/>
        <v>41887.509189814817</v>
      </c>
      <c r="U740">
        <f t="shared" si="70"/>
        <v>2014</v>
      </c>
      <c r="V740" s="15" t="str">
        <f t="shared" si="71"/>
        <v>Aug</v>
      </c>
    </row>
    <row r="741" spans="1:22" ht="48">
      <c r="A741">
        <v>1908</v>
      </c>
      <c r="B741" s="3" t="s">
        <v>1909</v>
      </c>
      <c r="C741" s="3" t="s">
        <v>6018</v>
      </c>
      <c r="D741">
        <v>25000</v>
      </c>
      <c r="E741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8293</v>
      </c>
      <c r="O741" s="6">
        <f>KickstarterTable[[#This Row],[pledged]]/KickstarterTable[[#This Row],[goal]]</f>
        <v>1.7319999999999999E-2</v>
      </c>
      <c r="P741" s="8">
        <f>KickstarterTable[[#This Row],[pledged]]/KickstarterTable[[#This Row],[backers_count]]</f>
        <v>108.25</v>
      </c>
      <c r="Q741" t="str">
        <f t="shared" si="66"/>
        <v>technology</v>
      </c>
      <c r="R741" t="str">
        <f t="shared" si="67"/>
        <v>gadgets</v>
      </c>
      <c r="S741" s="13">
        <f t="shared" si="68"/>
        <v>42703.584490740737</v>
      </c>
      <c r="T741" s="13">
        <f t="shared" si="69"/>
        <v>42731.501157407409</v>
      </c>
      <c r="U741">
        <f t="shared" si="70"/>
        <v>2016</v>
      </c>
      <c r="V741" s="15" t="str">
        <f t="shared" si="71"/>
        <v>Nov</v>
      </c>
    </row>
    <row r="742" spans="1:22" ht="48">
      <c r="A742">
        <v>1918</v>
      </c>
      <c r="B742" s="3" t="s">
        <v>1919</v>
      </c>
      <c r="C742" s="3" t="s">
        <v>6028</v>
      </c>
      <c r="D742">
        <v>25000</v>
      </c>
      <c r="E742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8293</v>
      </c>
      <c r="O742" s="6">
        <f>KickstarterTable[[#This Row],[pledged]]/KickstarterTable[[#This Row],[goal]]</f>
        <v>1.04E-2</v>
      </c>
      <c r="P742" s="8">
        <f>KickstarterTable[[#This Row],[pledged]]/KickstarterTable[[#This Row],[backers_count]]</f>
        <v>28.888888888888889</v>
      </c>
      <c r="Q742" t="str">
        <f t="shared" si="66"/>
        <v>technology</v>
      </c>
      <c r="R742" t="str">
        <f t="shared" si="67"/>
        <v>gadgets</v>
      </c>
      <c r="S742" s="13">
        <f t="shared" si="68"/>
        <v>41828.456608796296</v>
      </c>
      <c r="T742" s="13">
        <f t="shared" si="69"/>
        <v>41861.373275462967</v>
      </c>
      <c r="U742">
        <f t="shared" si="70"/>
        <v>2014</v>
      </c>
      <c r="V742" s="15" t="str">
        <f t="shared" si="71"/>
        <v>Jul</v>
      </c>
    </row>
    <row r="743" spans="1:22" ht="48">
      <c r="A743">
        <v>2017</v>
      </c>
      <c r="B743" s="3" t="s">
        <v>2018</v>
      </c>
      <c r="C743" s="3" t="s">
        <v>6127</v>
      </c>
      <c r="D743">
        <v>25000</v>
      </c>
      <c r="E743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8294</v>
      </c>
      <c r="O743" s="6">
        <f>KickstarterTable[[#This Row],[pledged]]/KickstarterTable[[#This Row],[goal]]</f>
        <v>1.2510239999999999</v>
      </c>
      <c r="P743" s="8">
        <f>KickstarterTable[[#This Row],[pledged]]/KickstarterTable[[#This Row],[backers_count]]</f>
        <v>73.416901408450698</v>
      </c>
      <c r="Q743" t="str">
        <f t="shared" si="66"/>
        <v>technology</v>
      </c>
      <c r="R743" t="str">
        <f t="shared" si="67"/>
        <v>hardware</v>
      </c>
      <c r="S743" s="13">
        <f t="shared" si="68"/>
        <v>40960.724016203698</v>
      </c>
      <c r="T743" s="13">
        <f t="shared" si="69"/>
        <v>40989.75</v>
      </c>
      <c r="U743">
        <f t="shared" si="70"/>
        <v>2012</v>
      </c>
      <c r="V743" s="15" t="str">
        <f t="shared" si="71"/>
        <v>Feb</v>
      </c>
    </row>
    <row r="744" spans="1:22" ht="32">
      <c r="A744">
        <v>2026</v>
      </c>
      <c r="B744" s="3" t="s">
        <v>2027</v>
      </c>
      <c r="C744" s="3" t="s">
        <v>6136</v>
      </c>
      <c r="D744">
        <v>25000</v>
      </c>
      <c r="E744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8294</v>
      </c>
      <c r="O744" s="6">
        <f>KickstarterTable[[#This Row],[pledged]]/KickstarterTable[[#This Row],[goal]]</f>
        <v>1.3348307999999998</v>
      </c>
      <c r="P744" s="8">
        <f>KickstarterTable[[#This Row],[pledged]]/KickstarterTable[[#This Row],[backers_count]]</f>
        <v>73.503898678414089</v>
      </c>
      <c r="Q744" t="str">
        <f t="shared" si="66"/>
        <v>technology</v>
      </c>
      <c r="R744" t="str">
        <f t="shared" si="67"/>
        <v>hardware</v>
      </c>
      <c r="S744" s="13">
        <f t="shared" si="68"/>
        <v>41704.402604166666</v>
      </c>
      <c r="T744" s="13">
        <f t="shared" si="69"/>
        <v>41747.749305555561</v>
      </c>
      <c r="U744">
        <f t="shared" si="70"/>
        <v>2014</v>
      </c>
      <c r="V744" s="15" t="str">
        <f t="shared" si="71"/>
        <v>Mar</v>
      </c>
    </row>
    <row r="745" spans="1:22" ht="48">
      <c r="A745">
        <v>2032</v>
      </c>
      <c r="B745" s="3" t="s">
        <v>2033</v>
      </c>
      <c r="C745" s="3" t="s">
        <v>6142</v>
      </c>
      <c r="D745">
        <v>25000</v>
      </c>
      <c r="E745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8294</v>
      </c>
      <c r="O745" s="6">
        <f>KickstarterTable[[#This Row],[pledged]]/KickstarterTable[[#This Row],[goal]]</f>
        <v>3.0418799999999999</v>
      </c>
      <c r="P745" s="8">
        <f>KickstarterTable[[#This Row],[pledged]]/KickstarterTable[[#This Row],[backers_count]]</f>
        <v>143.21468926553672</v>
      </c>
      <c r="Q745" t="str">
        <f t="shared" si="66"/>
        <v>technology</v>
      </c>
      <c r="R745" t="str">
        <f t="shared" si="67"/>
        <v>hardware</v>
      </c>
      <c r="S745" s="13">
        <f t="shared" si="68"/>
        <v>42689.23233796296</v>
      </c>
      <c r="T745" s="13">
        <f t="shared" si="69"/>
        <v>42716.791666666664</v>
      </c>
      <c r="U745">
        <f t="shared" si="70"/>
        <v>2016</v>
      </c>
      <c r="V745" s="15" t="str">
        <f t="shared" si="71"/>
        <v>Nov</v>
      </c>
    </row>
    <row r="746" spans="1:22" ht="48">
      <c r="A746">
        <v>2033</v>
      </c>
      <c r="B746" s="3" t="s">
        <v>2034</v>
      </c>
      <c r="C746" s="3" t="s">
        <v>6143</v>
      </c>
      <c r="D746">
        <v>25000</v>
      </c>
      <c r="E746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8294</v>
      </c>
      <c r="O746" s="6">
        <f>KickstarterTable[[#This Row],[pledged]]/KickstarterTable[[#This Row],[goal]]</f>
        <v>1.7867599999999999</v>
      </c>
      <c r="P746" s="8">
        <f>KickstarterTable[[#This Row],[pledged]]/KickstarterTable[[#This Row],[backers_count]]</f>
        <v>282.71518987341773</v>
      </c>
      <c r="Q746" t="str">
        <f t="shared" si="66"/>
        <v>technology</v>
      </c>
      <c r="R746" t="str">
        <f t="shared" si="67"/>
        <v>hardware</v>
      </c>
      <c r="S746" s="13">
        <f t="shared" si="68"/>
        <v>41724.749050925922</v>
      </c>
      <c r="T746" s="13">
        <f t="shared" si="69"/>
        <v>41752.665717592594</v>
      </c>
      <c r="U746">
        <f t="shared" si="70"/>
        <v>2014</v>
      </c>
      <c r="V746" s="15" t="str">
        <f t="shared" si="71"/>
        <v>Mar</v>
      </c>
    </row>
    <row r="747" spans="1:22" ht="48">
      <c r="A747">
        <v>2060</v>
      </c>
      <c r="B747" s="3" t="s">
        <v>2061</v>
      </c>
      <c r="C747" s="3" t="s">
        <v>6170</v>
      </c>
      <c r="D747">
        <v>25000</v>
      </c>
      <c r="E74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8294</v>
      </c>
      <c r="O747" s="6">
        <f>KickstarterTable[[#This Row],[pledged]]/KickstarterTable[[#This Row],[goal]]</f>
        <v>1.964</v>
      </c>
      <c r="P747" s="8">
        <f>KickstarterTable[[#This Row],[pledged]]/KickstarterTable[[#This Row],[backers_count]]</f>
        <v>35.997067448680355</v>
      </c>
      <c r="Q747" t="str">
        <f t="shared" si="66"/>
        <v>technology</v>
      </c>
      <c r="R747" t="str">
        <f t="shared" si="67"/>
        <v>hardware</v>
      </c>
      <c r="S747" s="13">
        <f t="shared" si="68"/>
        <v>41783.309606481482</v>
      </c>
      <c r="T747" s="13">
        <f t="shared" si="69"/>
        <v>41841.226273148153</v>
      </c>
      <c r="U747">
        <f t="shared" si="70"/>
        <v>2014</v>
      </c>
      <c r="V747" s="15" t="str">
        <f t="shared" si="71"/>
        <v>May</v>
      </c>
    </row>
    <row r="748" spans="1:22" ht="48">
      <c r="A748">
        <v>2068</v>
      </c>
      <c r="B748" s="3" t="s">
        <v>2069</v>
      </c>
      <c r="C748" s="3" t="s">
        <v>6178</v>
      </c>
      <c r="D748">
        <v>25000</v>
      </c>
      <c r="E74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8294</v>
      </c>
      <c r="O748" s="6">
        <f>KickstarterTable[[#This Row],[pledged]]/KickstarterTable[[#This Row],[goal]]</f>
        <v>1.0522388</v>
      </c>
      <c r="P748" s="8">
        <f>KickstarterTable[[#This Row],[pledged]]/KickstarterTable[[#This Row],[backers_count]]</f>
        <v>346.13118421052633</v>
      </c>
      <c r="Q748" t="str">
        <f t="shared" si="66"/>
        <v>technology</v>
      </c>
      <c r="R748" t="str">
        <f t="shared" si="67"/>
        <v>hardware</v>
      </c>
      <c r="S748" s="13">
        <f t="shared" si="68"/>
        <v>42633.508275462962</v>
      </c>
      <c r="T748" s="13">
        <f t="shared" si="69"/>
        <v>42661.424942129634</v>
      </c>
      <c r="U748">
        <f t="shared" si="70"/>
        <v>2016</v>
      </c>
      <c r="V748" s="15" t="str">
        <f t="shared" si="71"/>
        <v>Sep</v>
      </c>
    </row>
    <row r="749" spans="1:22" ht="48">
      <c r="A749">
        <v>2178</v>
      </c>
      <c r="B749" s="3" t="s">
        <v>2179</v>
      </c>
      <c r="C749" s="3" t="s">
        <v>6288</v>
      </c>
      <c r="D749">
        <v>25000</v>
      </c>
      <c r="E749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8275</v>
      </c>
      <c r="O749" s="6">
        <f>KickstarterTable[[#This Row],[pledged]]/KickstarterTable[[#This Row],[goal]]</f>
        <v>1.3864000000000001</v>
      </c>
      <c r="P749" s="8">
        <f>KickstarterTable[[#This Row],[pledged]]/KickstarterTable[[#This Row],[backers_count]]</f>
        <v>40.349243306169967</v>
      </c>
      <c r="Q749" t="str">
        <f t="shared" si="66"/>
        <v>music</v>
      </c>
      <c r="R749" t="str">
        <f t="shared" si="67"/>
        <v>rock</v>
      </c>
      <c r="S749" s="13">
        <f t="shared" si="68"/>
        <v>42723.303206018514</v>
      </c>
      <c r="T749" s="13">
        <f t="shared" si="69"/>
        <v>42751.219872685186</v>
      </c>
      <c r="U749">
        <f t="shared" si="70"/>
        <v>2017</v>
      </c>
      <c r="V749" s="15" t="str">
        <f t="shared" si="71"/>
        <v>Dec</v>
      </c>
    </row>
    <row r="750" spans="1:22" ht="32">
      <c r="A750">
        <v>2239</v>
      </c>
      <c r="B750" s="3" t="s">
        <v>2240</v>
      </c>
      <c r="C750" s="3" t="s">
        <v>6349</v>
      </c>
      <c r="D750">
        <v>25000</v>
      </c>
      <c r="E750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8296</v>
      </c>
      <c r="O750" s="6">
        <f>KickstarterTable[[#This Row],[pledged]]/KickstarterTable[[#This Row],[goal]]</f>
        <v>1.2802667999999999</v>
      </c>
      <c r="P750" s="8">
        <f>KickstarterTable[[#This Row],[pledged]]/KickstarterTable[[#This Row],[backers_count]]</f>
        <v>75.133028169014082</v>
      </c>
      <c r="Q750" t="str">
        <f t="shared" si="66"/>
        <v>games</v>
      </c>
      <c r="R750" t="str">
        <f t="shared" si="67"/>
        <v>tabletop games</v>
      </c>
      <c r="S750" s="13">
        <f t="shared" si="68"/>
        <v>41572.625162037039</v>
      </c>
      <c r="T750" s="13">
        <f t="shared" si="69"/>
        <v>41606.751388888893</v>
      </c>
      <c r="U750">
        <f t="shared" si="70"/>
        <v>2013</v>
      </c>
      <c r="V750" s="15" t="str">
        <f t="shared" si="71"/>
        <v>Oct</v>
      </c>
    </row>
    <row r="751" spans="1:22" ht="48">
      <c r="A751">
        <v>2250</v>
      </c>
      <c r="B751" s="3" t="s">
        <v>2251</v>
      </c>
      <c r="C751" s="3" t="s">
        <v>6360</v>
      </c>
      <c r="D751">
        <v>25000</v>
      </c>
      <c r="E751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8296</v>
      </c>
      <c r="O751" s="6">
        <f>KickstarterTable[[#This Row],[pledged]]/KickstarterTable[[#This Row],[goal]]</f>
        <v>9.7511200000000002</v>
      </c>
      <c r="P751" s="8">
        <f>KickstarterTable[[#This Row],[pledged]]/KickstarterTable[[#This Row],[backers_count]]</f>
        <v>426.93169877408059</v>
      </c>
      <c r="Q751" t="str">
        <f t="shared" si="66"/>
        <v>games</v>
      </c>
      <c r="R751" t="str">
        <f t="shared" si="67"/>
        <v>tabletop games</v>
      </c>
      <c r="S751" s="13">
        <f t="shared" si="68"/>
        <v>42676.6721412037</v>
      </c>
      <c r="T751" s="13">
        <f t="shared" si="69"/>
        <v>42704.630474537036</v>
      </c>
      <c r="U751">
        <f t="shared" si="70"/>
        <v>2016</v>
      </c>
      <c r="V751" s="15" t="str">
        <f t="shared" si="71"/>
        <v>Nov</v>
      </c>
    </row>
    <row r="752" spans="1:22" ht="48">
      <c r="A752">
        <v>2270</v>
      </c>
      <c r="B752" s="3" t="s">
        <v>2271</v>
      </c>
      <c r="C752" s="3" t="s">
        <v>6380</v>
      </c>
      <c r="D752">
        <v>25000</v>
      </c>
      <c r="E752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8296</v>
      </c>
      <c r="O752" s="6">
        <f>KickstarterTable[[#This Row],[pledged]]/KickstarterTable[[#This Row],[goal]]</f>
        <v>7.2024800000000004</v>
      </c>
      <c r="P752" s="8">
        <f>KickstarterTable[[#This Row],[pledged]]/KickstarterTable[[#This Row],[backers_count]]</f>
        <v>107.82155688622754</v>
      </c>
      <c r="Q752" t="str">
        <f t="shared" si="66"/>
        <v>games</v>
      </c>
      <c r="R752" t="str">
        <f t="shared" si="67"/>
        <v>tabletop games</v>
      </c>
      <c r="S752" s="13">
        <f t="shared" si="68"/>
        <v>42725.536030092589</v>
      </c>
      <c r="T752" s="13">
        <f t="shared" si="69"/>
        <v>42743.499305555561</v>
      </c>
      <c r="U752">
        <f t="shared" si="70"/>
        <v>2017</v>
      </c>
      <c r="V752" s="15" t="str">
        <f t="shared" si="71"/>
        <v>Dec</v>
      </c>
    </row>
    <row r="753" spans="1:22" ht="48">
      <c r="A753">
        <v>2329</v>
      </c>
      <c r="B753" s="3" t="s">
        <v>2330</v>
      </c>
      <c r="C753" s="3" t="s">
        <v>6439</v>
      </c>
      <c r="D753">
        <v>25000</v>
      </c>
      <c r="E753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8297</v>
      </c>
      <c r="O753" s="6">
        <f>KickstarterTable[[#This Row],[pledged]]/KickstarterTable[[#This Row],[goal]]</f>
        <v>1.0591999999999999</v>
      </c>
      <c r="P753" s="8">
        <f>KickstarterTable[[#This Row],[pledged]]/KickstarterTable[[#This Row],[backers_count]]</f>
        <v>211.84</v>
      </c>
      <c r="Q753" t="str">
        <f t="shared" si="66"/>
        <v>food</v>
      </c>
      <c r="R753" t="str">
        <f t="shared" si="67"/>
        <v>small batch</v>
      </c>
      <c r="S753" s="13">
        <f t="shared" si="68"/>
        <v>41807.291041666664</v>
      </c>
      <c r="T753" s="13">
        <f t="shared" si="69"/>
        <v>41835.207708333335</v>
      </c>
      <c r="U753">
        <f t="shared" si="70"/>
        <v>2014</v>
      </c>
      <c r="V753" s="15" t="str">
        <f t="shared" si="71"/>
        <v>Jun</v>
      </c>
    </row>
    <row r="754" spans="1:22" ht="48">
      <c r="A754">
        <v>2332</v>
      </c>
      <c r="B754" s="3" t="s">
        <v>2333</v>
      </c>
      <c r="C754" s="3" t="s">
        <v>6442</v>
      </c>
      <c r="D754">
        <v>25000</v>
      </c>
      <c r="E754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8297</v>
      </c>
      <c r="O754" s="6">
        <f>KickstarterTable[[#This Row],[pledged]]/KickstarterTable[[#This Row],[goal]]</f>
        <v>1.06308</v>
      </c>
      <c r="P754" s="8">
        <f>KickstarterTable[[#This Row],[pledged]]/KickstarterTable[[#This Row],[backers_count]]</f>
        <v>75.502840909090907</v>
      </c>
      <c r="Q754" t="str">
        <f t="shared" si="66"/>
        <v>food</v>
      </c>
      <c r="R754" t="str">
        <f t="shared" si="67"/>
        <v>small batch</v>
      </c>
      <c r="S754" s="13">
        <f t="shared" si="68"/>
        <v>42011.294803240737</v>
      </c>
      <c r="T754" s="13">
        <f t="shared" si="69"/>
        <v>42039.211469907408</v>
      </c>
      <c r="U754">
        <f t="shared" si="70"/>
        <v>2015</v>
      </c>
      <c r="V754" s="15" t="str">
        <f t="shared" si="71"/>
        <v>Jan</v>
      </c>
    </row>
    <row r="755" spans="1:22" ht="48">
      <c r="A755">
        <v>2335</v>
      </c>
      <c r="B755" s="3" t="s">
        <v>2336</v>
      </c>
      <c r="C755" s="3" t="s">
        <v>6445</v>
      </c>
      <c r="D755">
        <v>25000</v>
      </c>
      <c r="E755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8297</v>
      </c>
      <c r="O755" s="6">
        <f>KickstarterTable[[#This Row],[pledged]]/KickstarterTable[[#This Row],[goal]]</f>
        <v>1.0227200000000001</v>
      </c>
      <c r="P755" s="8">
        <f>KickstarterTable[[#This Row],[pledged]]/KickstarterTable[[#This Row],[backers_count]]</f>
        <v>115.69230769230769</v>
      </c>
      <c r="Q755" t="str">
        <f t="shared" si="66"/>
        <v>food</v>
      </c>
      <c r="R755" t="str">
        <f t="shared" si="67"/>
        <v>small batch</v>
      </c>
      <c r="S755" s="13">
        <f t="shared" si="68"/>
        <v>41771.238923611112</v>
      </c>
      <c r="T755" s="13">
        <f t="shared" si="69"/>
        <v>41799.155590277784</v>
      </c>
      <c r="U755">
        <f t="shared" si="70"/>
        <v>2014</v>
      </c>
      <c r="V755" s="15" t="str">
        <f t="shared" si="71"/>
        <v>May</v>
      </c>
    </row>
    <row r="756" spans="1:22" ht="48">
      <c r="A756">
        <v>2339</v>
      </c>
      <c r="B756" s="3" t="s">
        <v>2340</v>
      </c>
      <c r="C756" s="3" t="s">
        <v>6449</v>
      </c>
      <c r="D756">
        <v>25000</v>
      </c>
      <c r="E756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8297</v>
      </c>
      <c r="O756" s="6">
        <f>KickstarterTable[[#This Row],[pledged]]/KickstarterTable[[#This Row],[goal]]</f>
        <v>2.9420799999999998</v>
      </c>
      <c r="P756" s="8">
        <f>KickstarterTable[[#This Row],[pledged]]/KickstarterTable[[#This Row],[backers_count]]</f>
        <v>66.623188405797094</v>
      </c>
      <c r="Q756" t="str">
        <f t="shared" si="66"/>
        <v>food</v>
      </c>
      <c r="R756" t="str">
        <f t="shared" si="67"/>
        <v>small batch</v>
      </c>
      <c r="S756" s="13">
        <f t="shared" si="68"/>
        <v>42692.466539351844</v>
      </c>
      <c r="T756" s="13">
        <f t="shared" si="69"/>
        <v>42720.915972222225</v>
      </c>
      <c r="U756">
        <f t="shared" si="70"/>
        <v>2016</v>
      </c>
      <c r="V756" s="15" t="str">
        <f t="shared" si="71"/>
        <v>Nov</v>
      </c>
    </row>
    <row r="757" spans="1:22" ht="48">
      <c r="A757">
        <v>2366</v>
      </c>
      <c r="B757" s="3" t="s">
        <v>2367</v>
      </c>
      <c r="C757" s="3" t="s">
        <v>6476</v>
      </c>
      <c r="D757">
        <v>25000</v>
      </c>
      <c r="E75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8271</v>
      </c>
      <c r="O757" s="6">
        <f>KickstarterTable[[#This Row],[pledged]]/KickstarterTable[[#This Row],[goal]]</f>
        <v>0.1052</v>
      </c>
      <c r="P757" s="8">
        <f>KickstarterTable[[#This Row],[pledged]]/KickstarterTable[[#This Row],[backers_count]]</f>
        <v>97.407407407407405</v>
      </c>
      <c r="Q757" t="str">
        <f t="shared" si="66"/>
        <v>technology</v>
      </c>
      <c r="R757" t="str">
        <f t="shared" si="67"/>
        <v>web</v>
      </c>
      <c r="S757" s="13">
        <f t="shared" si="68"/>
        <v>42268.198298611103</v>
      </c>
      <c r="T757" s="13">
        <f t="shared" si="69"/>
        <v>42296.114965277775</v>
      </c>
      <c r="U757">
        <f t="shared" si="70"/>
        <v>2015</v>
      </c>
      <c r="V757" s="15" t="str">
        <f t="shared" si="71"/>
        <v>Sep</v>
      </c>
    </row>
    <row r="758" spans="1:22" ht="48">
      <c r="A758">
        <v>2369</v>
      </c>
      <c r="B758" s="3" t="s">
        <v>2370</v>
      </c>
      <c r="C758" s="3" t="s">
        <v>6479</v>
      </c>
      <c r="D758">
        <v>25000</v>
      </c>
      <c r="E75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8271</v>
      </c>
      <c r="O758" s="6">
        <f>KickstarterTable[[#This Row],[pledged]]/KickstarterTable[[#This Row],[goal]]</f>
        <v>0</v>
      </c>
      <c r="P758" s="8" t="e">
        <f>KickstarterTable[[#This Row],[pledged]]/KickstarterTable[[#This Row],[backers_count]]</f>
        <v>#DIV/0!</v>
      </c>
      <c r="Q758" t="str">
        <f t="shared" si="66"/>
        <v>technology</v>
      </c>
      <c r="R758" t="str">
        <f t="shared" si="67"/>
        <v>web</v>
      </c>
      <c r="S758" s="13">
        <f t="shared" si="68"/>
        <v>42380.47929398148</v>
      </c>
      <c r="T758" s="13">
        <f t="shared" si="69"/>
        <v>42408.395960648151</v>
      </c>
      <c r="U758">
        <f t="shared" si="70"/>
        <v>2016</v>
      </c>
      <c r="V758" s="15" t="str">
        <f t="shared" si="71"/>
        <v>Jan</v>
      </c>
    </row>
    <row r="759" spans="1:22" ht="48">
      <c r="A759">
        <v>2370</v>
      </c>
      <c r="B759" s="3" t="s">
        <v>2371</v>
      </c>
      <c r="C759" s="3" t="s">
        <v>6480</v>
      </c>
      <c r="D759">
        <v>25000</v>
      </c>
      <c r="E759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8271</v>
      </c>
      <c r="O759" s="6">
        <f>KickstarterTable[[#This Row],[pledged]]/KickstarterTable[[#This Row],[goal]]</f>
        <v>3.2799999999999999E-3</v>
      </c>
      <c r="P759" s="8">
        <f>KickstarterTable[[#This Row],[pledged]]/KickstarterTable[[#This Row],[backers_count]]</f>
        <v>20.5</v>
      </c>
      <c r="Q759" t="str">
        <f t="shared" si="66"/>
        <v>technology</v>
      </c>
      <c r="R759" t="str">
        <f t="shared" si="67"/>
        <v>web</v>
      </c>
      <c r="S759" s="13">
        <f t="shared" si="68"/>
        <v>41960.855798611105</v>
      </c>
      <c r="T759" s="13">
        <f t="shared" si="69"/>
        <v>41988.772465277776</v>
      </c>
      <c r="U759">
        <f t="shared" si="70"/>
        <v>2014</v>
      </c>
      <c r="V759" s="15" t="str">
        <f t="shared" si="71"/>
        <v>Nov</v>
      </c>
    </row>
    <row r="760" spans="1:22" ht="32">
      <c r="A760">
        <v>2409</v>
      </c>
      <c r="B760" s="3" t="s">
        <v>2410</v>
      </c>
      <c r="C760" s="3" t="s">
        <v>6519</v>
      </c>
      <c r="D760">
        <v>25000</v>
      </c>
      <c r="E760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8283</v>
      </c>
      <c r="O760" s="6">
        <f>KickstarterTable[[#This Row],[pledged]]/KickstarterTable[[#This Row],[goal]]</f>
        <v>1.84E-2</v>
      </c>
      <c r="P760" s="8">
        <f>KickstarterTable[[#This Row],[pledged]]/KickstarterTable[[#This Row],[backers_count]]</f>
        <v>76.666666666666671</v>
      </c>
      <c r="Q760" t="str">
        <f t="shared" si="66"/>
        <v>food</v>
      </c>
      <c r="R760" t="str">
        <f t="shared" si="67"/>
        <v>food trucks</v>
      </c>
      <c r="S760" s="13">
        <f t="shared" si="68"/>
        <v>42204.542534722219</v>
      </c>
      <c r="T760" s="13">
        <f t="shared" si="69"/>
        <v>42232.459201388891</v>
      </c>
      <c r="U760">
        <f t="shared" si="70"/>
        <v>2015</v>
      </c>
      <c r="V760" s="15" t="str">
        <f t="shared" si="71"/>
        <v>Jul</v>
      </c>
    </row>
    <row r="761" spans="1:22" ht="48">
      <c r="A761">
        <v>2411</v>
      </c>
      <c r="B761" s="3" t="s">
        <v>2412</v>
      </c>
      <c r="C761" s="3" t="s">
        <v>6521</v>
      </c>
      <c r="D761">
        <v>25000</v>
      </c>
      <c r="E761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8283</v>
      </c>
      <c r="O761" s="6">
        <f>KickstarterTable[[#This Row],[pledged]]/KickstarterTable[[#This Row],[goal]]</f>
        <v>6.0400000000000002E-3</v>
      </c>
      <c r="P761" s="8">
        <f>KickstarterTable[[#This Row],[pledged]]/KickstarterTable[[#This Row],[backers_count]]</f>
        <v>50.333333333333336</v>
      </c>
      <c r="Q761" t="str">
        <f t="shared" si="66"/>
        <v>food</v>
      </c>
      <c r="R761" t="str">
        <f t="shared" si="67"/>
        <v>food trucks</v>
      </c>
      <c r="S761" s="13">
        <f t="shared" si="68"/>
        <v>42211.399097222216</v>
      </c>
      <c r="T761" s="13">
        <f t="shared" si="69"/>
        <v>42239.315763888888</v>
      </c>
      <c r="U761">
        <f t="shared" si="70"/>
        <v>2015</v>
      </c>
      <c r="V761" s="15" t="str">
        <f t="shared" si="71"/>
        <v>Jul</v>
      </c>
    </row>
    <row r="762" spans="1:22" ht="16">
      <c r="A762">
        <v>2418</v>
      </c>
      <c r="B762" s="3" t="s">
        <v>2419</v>
      </c>
      <c r="C762" s="3" t="s">
        <v>6528</v>
      </c>
      <c r="D762">
        <v>25000</v>
      </c>
      <c r="E762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8283</v>
      </c>
      <c r="O762" s="6">
        <f>KickstarterTable[[#This Row],[pledged]]/KickstarterTable[[#This Row],[goal]]</f>
        <v>2.0000000000000001E-4</v>
      </c>
      <c r="P762" s="8">
        <f>KickstarterTable[[#This Row],[pledged]]/KickstarterTable[[#This Row],[backers_count]]</f>
        <v>1</v>
      </c>
      <c r="Q762" t="str">
        <f t="shared" si="66"/>
        <v>food</v>
      </c>
      <c r="R762" t="str">
        <f t="shared" si="67"/>
        <v>food trucks</v>
      </c>
      <c r="S762" s="13">
        <f t="shared" si="68"/>
        <v>42027.523657407401</v>
      </c>
      <c r="T762" s="13">
        <f t="shared" si="69"/>
        <v>42085.398657407415</v>
      </c>
      <c r="U762">
        <f t="shared" si="70"/>
        <v>2015</v>
      </c>
      <c r="V762" s="15" t="str">
        <f t="shared" si="71"/>
        <v>Jan</v>
      </c>
    </row>
    <row r="763" spans="1:22" ht="32">
      <c r="A763">
        <v>2424</v>
      </c>
      <c r="B763" s="3" t="s">
        <v>2425</v>
      </c>
      <c r="C763" s="3" t="s">
        <v>6534</v>
      </c>
      <c r="D763">
        <v>25000</v>
      </c>
      <c r="E763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8283</v>
      </c>
      <c r="O763" s="6">
        <f>KickstarterTable[[#This Row],[pledged]]/KickstarterTable[[#This Row],[goal]]</f>
        <v>1.24E-2</v>
      </c>
      <c r="P763" s="8">
        <f>KickstarterTable[[#This Row],[pledged]]/KickstarterTable[[#This Row],[backers_count]]</f>
        <v>34.444444444444443</v>
      </c>
      <c r="Q763" t="str">
        <f t="shared" si="66"/>
        <v>food</v>
      </c>
      <c r="R763" t="str">
        <f t="shared" si="67"/>
        <v>food trucks</v>
      </c>
      <c r="S763" s="13">
        <f t="shared" si="68"/>
        <v>41909.559120370366</v>
      </c>
      <c r="T763" s="13">
        <f t="shared" si="69"/>
        <v>41937.475787037038</v>
      </c>
      <c r="U763">
        <f t="shared" si="70"/>
        <v>2014</v>
      </c>
      <c r="V763" s="15" t="str">
        <f t="shared" si="71"/>
        <v>Sep</v>
      </c>
    </row>
    <row r="764" spans="1:22" ht="48">
      <c r="A764">
        <v>2616</v>
      </c>
      <c r="B764" s="3" t="s">
        <v>2616</v>
      </c>
      <c r="C764" s="3" t="s">
        <v>6726</v>
      </c>
      <c r="D764">
        <v>25000</v>
      </c>
      <c r="E764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8300</v>
      </c>
      <c r="O764" s="6">
        <f>KickstarterTable[[#This Row],[pledged]]/KickstarterTable[[#This Row],[goal]]</f>
        <v>1.14534</v>
      </c>
      <c r="P764" s="8">
        <f>KickstarterTable[[#This Row],[pledged]]/KickstarterTable[[#This Row],[backers_count]]</f>
        <v>120.30882352941177</v>
      </c>
      <c r="Q764" t="str">
        <f t="shared" si="66"/>
        <v>technology</v>
      </c>
      <c r="R764" t="str">
        <f t="shared" si="67"/>
        <v>space exploration</v>
      </c>
      <c r="S764" s="13">
        <f t="shared" si="68"/>
        <v>42211.661215277774</v>
      </c>
      <c r="T764" s="13">
        <f t="shared" si="69"/>
        <v>42239.577881944446</v>
      </c>
      <c r="U764">
        <f t="shared" si="70"/>
        <v>2015</v>
      </c>
      <c r="V764" s="15" t="str">
        <f t="shared" si="71"/>
        <v>Jul</v>
      </c>
    </row>
    <row r="765" spans="1:22" ht="48">
      <c r="A765">
        <v>2671</v>
      </c>
      <c r="B765" s="3" t="s">
        <v>2671</v>
      </c>
      <c r="C765" s="3" t="s">
        <v>6781</v>
      </c>
      <c r="D765">
        <v>25000</v>
      </c>
      <c r="E765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8301</v>
      </c>
      <c r="O765" s="6">
        <f>KickstarterTable[[#This Row],[pledged]]/KickstarterTable[[#This Row],[goal]]</f>
        <v>0.11344</v>
      </c>
      <c r="P765" s="8">
        <f>KickstarterTable[[#This Row],[pledged]]/KickstarterTable[[#This Row],[backers_count]]</f>
        <v>33.761904761904759</v>
      </c>
      <c r="Q765" t="str">
        <f t="shared" si="66"/>
        <v>technology</v>
      </c>
      <c r="R765" t="str">
        <f t="shared" si="67"/>
        <v>makerspaces</v>
      </c>
      <c r="S765" s="13">
        <f t="shared" si="68"/>
        <v>41962.41569444444</v>
      </c>
      <c r="T765" s="13">
        <f t="shared" si="69"/>
        <v>41990.401388888895</v>
      </c>
      <c r="U765">
        <f t="shared" si="70"/>
        <v>2014</v>
      </c>
      <c r="V765" s="15" t="str">
        <f t="shared" si="71"/>
        <v>Nov</v>
      </c>
    </row>
    <row r="766" spans="1:22" ht="48">
      <c r="A766">
        <v>2675</v>
      </c>
      <c r="B766" s="3" t="s">
        <v>2675</v>
      </c>
      <c r="C766" s="3" t="s">
        <v>6785</v>
      </c>
      <c r="D766">
        <v>25000</v>
      </c>
      <c r="E766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8301</v>
      </c>
      <c r="O766" s="6">
        <f>KickstarterTable[[#This Row],[pledged]]/KickstarterTable[[#This Row],[goal]]</f>
        <v>7.5880000000000003E-2</v>
      </c>
      <c r="P766" s="8">
        <f>KickstarterTable[[#This Row],[pledged]]/KickstarterTable[[#This Row],[backers_count]]</f>
        <v>65.41379310344827</v>
      </c>
      <c r="Q766" t="str">
        <f t="shared" si="66"/>
        <v>technology</v>
      </c>
      <c r="R766" t="str">
        <f t="shared" si="67"/>
        <v>makerspaces</v>
      </c>
      <c r="S766" s="13">
        <f t="shared" si="68"/>
        <v>41923.524178240739</v>
      </c>
      <c r="T766" s="13">
        <f t="shared" si="69"/>
        <v>41951.482511574075</v>
      </c>
      <c r="U766">
        <f t="shared" si="70"/>
        <v>2014</v>
      </c>
      <c r="V766" s="15" t="str">
        <f t="shared" si="71"/>
        <v>Oct</v>
      </c>
    </row>
    <row r="767" spans="1:22" ht="32">
      <c r="A767">
        <v>2714</v>
      </c>
      <c r="B767" s="3" t="s">
        <v>2714</v>
      </c>
      <c r="C767" s="3" t="s">
        <v>6824</v>
      </c>
      <c r="D767">
        <v>25000</v>
      </c>
      <c r="E76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8302</v>
      </c>
      <c r="O767" s="6">
        <f>KickstarterTable[[#This Row],[pledged]]/KickstarterTable[[#This Row],[goal]]</f>
        <v>1.1635599999999999</v>
      </c>
      <c r="P767" s="8">
        <f>KickstarterTable[[#This Row],[pledged]]/KickstarterTable[[#This Row],[backers_count]]</f>
        <v>95.373770491803285</v>
      </c>
      <c r="Q767" t="str">
        <f t="shared" si="66"/>
        <v>theater</v>
      </c>
      <c r="R767" t="str">
        <f t="shared" si="67"/>
        <v>spaces</v>
      </c>
      <c r="S767" s="13">
        <f t="shared" si="68"/>
        <v>42629.321712962956</v>
      </c>
      <c r="T767" s="13">
        <f t="shared" si="69"/>
        <v>42655.541666666664</v>
      </c>
      <c r="U767">
        <f t="shared" si="70"/>
        <v>2016</v>
      </c>
      <c r="V767" s="15" t="str">
        <f t="shared" si="71"/>
        <v>Sep</v>
      </c>
    </row>
    <row r="768" spans="1:22" ht="48">
      <c r="A768">
        <v>2717</v>
      </c>
      <c r="B768" s="3" t="s">
        <v>2717</v>
      </c>
      <c r="C768" s="3" t="s">
        <v>6827</v>
      </c>
      <c r="D768">
        <v>25000</v>
      </c>
      <c r="E76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8302</v>
      </c>
      <c r="O768" s="6">
        <f>KickstarterTable[[#This Row],[pledged]]/KickstarterTable[[#This Row],[goal]]</f>
        <v>1.2010400000000001</v>
      </c>
      <c r="P768" s="8">
        <f>KickstarterTable[[#This Row],[pledged]]/KickstarterTable[[#This Row],[backers_count]]</f>
        <v>92.387692307692305</v>
      </c>
      <c r="Q768" t="str">
        <f t="shared" si="66"/>
        <v>theater</v>
      </c>
      <c r="R768" t="str">
        <f t="shared" si="67"/>
        <v>spaces</v>
      </c>
      <c r="S768" s="13">
        <f t="shared" si="68"/>
        <v>41934.581585648142</v>
      </c>
      <c r="T768" s="13">
        <f t="shared" si="69"/>
        <v>41977.539918981485</v>
      </c>
      <c r="U768">
        <f t="shared" si="70"/>
        <v>2014</v>
      </c>
      <c r="V768" s="15" t="str">
        <f t="shared" si="71"/>
        <v>Oct</v>
      </c>
    </row>
    <row r="769" spans="1:22" ht="48">
      <c r="A769">
        <v>2720</v>
      </c>
      <c r="B769" s="3" t="s">
        <v>2720</v>
      </c>
      <c r="C769" s="3" t="s">
        <v>6830</v>
      </c>
      <c r="D769">
        <v>25000</v>
      </c>
      <c r="E769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8302</v>
      </c>
      <c r="O769" s="6">
        <f>KickstarterTable[[#This Row],[pledged]]/KickstarterTable[[#This Row],[goal]]</f>
        <v>1.1812400000000001</v>
      </c>
      <c r="P769" s="8">
        <f>KickstarterTable[[#This Row],[pledged]]/KickstarterTable[[#This Row],[backers_count]]</f>
        <v>170.69942196531792</v>
      </c>
      <c r="Q769" t="str">
        <f t="shared" si="66"/>
        <v>theater</v>
      </c>
      <c r="R769" t="str">
        <f t="shared" si="67"/>
        <v>spaces</v>
      </c>
      <c r="S769" s="13">
        <f t="shared" si="68"/>
        <v>42655.132557870369</v>
      </c>
      <c r="T769" s="13">
        <f t="shared" si="69"/>
        <v>42683.090891203705</v>
      </c>
      <c r="U769">
        <f t="shared" si="70"/>
        <v>2016</v>
      </c>
      <c r="V769" s="15" t="str">
        <f t="shared" si="71"/>
        <v>Oct</v>
      </c>
    </row>
    <row r="770" spans="1:22" ht="32">
      <c r="A770">
        <v>2914</v>
      </c>
      <c r="B770" s="3" t="s">
        <v>2914</v>
      </c>
      <c r="C770" s="3" t="s">
        <v>7024</v>
      </c>
      <c r="D770">
        <v>25000</v>
      </c>
      <c r="E770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8270</v>
      </c>
      <c r="O770" s="6">
        <f>KickstarterTable[[#This Row],[pledged]]/KickstarterTable[[#This Row],[goal]]</f>
        <v>4.0000000000000003E-5</v>
      </c>
      <c r="P770" s="8">
        <f>KickstarterTable[[#This Row],[pledged]]/KickstarterTable[[#This Row],[backers_count]]</f>
        <v>1</v>
      </c>
      <c r="Q770" t="str">
        <f t="shared" ref="Q770:Q833" si="72">LEFT(N770, SEARCH("/",N770,1) -1)</f>
        <v>theater</v>
      </c>
      <c r="R770" t="str">
        <f t="shared" ref="R770:R833" si="73">MID(N770,FIND("/",N770)+1,LEN(N770))</f>
        <v>plays</v>
      </c>
      <c r="S770" s="13">
        <f t="shared" ref="S770:S833" si="74">(J770/86400)+25569+(-8/24)</f>
        <v>42017.574004629627</v>
      </c>
      <c r="T770" s="13">
        <f t="shared" ref="T770:T833" si="75">(((I770/60)/60)/24)+DATE(1970,1,1)+(-58/24)</f>
        <v>42075.449004629634</v>
      </c>
      <c r="U770">
        <f t="shared" ref="U770:U833" si="76">YEAR(T770)</f>
        <v>2015</v>
      </c>
      <c r="V770" s="15" t="str">
        <f t="shared" ref="V770:V833" si="77">TEXT(S770,"mmm")</f>
        <v>Jan</v>
      </c>
    </row>
    <row r="771" spans="1:22" ht="48">
      <c r="A771">
        <v>2924</v>
      </c>
      <c r="B771" s="3" t="s">
        <v>2924</v>
      </c>
      <c r="C771" s="3" t="s">
        <v>7034</v>
      </c>
      <c r="D771">
        <v>25000</v>
      </c>
      <c r="E771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8304</v>
      </c>
      <c r="O771" s="6">
        <f>KickstarterTable[[#This Row],[pledged]]/KickstarterTable[[#This Row],[goal]]</f>
        <v>1.032</v>
      </c>
      <c r="P771" s="8">
        <f>KickstarterTable[[#This Row],[pledged]]/KickstarterTable[[#This Row],[backers_count]]</f>
        <v>175.51020408163265</v>
      </c>
      <c r="Q771" t="str">
        <f t="shared" si="72"/>
        <v>theater</v>
      </c>
      <c r="R771" t="str">
        <f t="shared" si="73"/>
        <v>musical</v>
      </c>
      <c r="S771" s="13">
        <f t="shared" si="74"/>
        <v>42103.223495370366</v>
      </c>
      <c r="T771" s="13">
        <f t="shared" si="75"/>
        <v>42130.749305555561</v>
      </c>
      <c r="U771">
        <f t="shared" si="76"/>
        <v>2015</v>
      </c>
      <c r="V771" s="15" t="str">
        <f t="shared" si="77"/>
        <v>Apr</v>
      </c>
    </row>
    <row r="772" spans="1:22" ht="48">
      <c r="A772">
        <v>2941</v>
      </c>
      <c r="B772" s="3" t="s">
        <v>2941</v>
      </c>
      <c r="C772" s="3" t="s">
        <v>7051</v>
      </c>
      <c r="D772">
        <v>25000</v>
      </c>
      <c r="E772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8302</v>
      </c>
      <c r="O772" s="6">
        <f>KickstarterTable[[#This Row],[pledged]]/KickstarterTable[[#This Row],[goal]]</f>
        <v>4.0000000000000003E-5</v>
      </c>
      <c r="P772" s="8">
        <f>KickstarterTable[[#This Row],[pledged]]/KickstarterTable[[#This Row],[backers_count]]</f>
        <v>1</v>
      </c>
      <c r="Q772" t="str">
        <f t="shared" si="72"/>
        <v>theater</v>
      </c>
      <c r="R772" t="str">
        <f t="shared" si="73"/>
        <v>spaces</v>
      </c>
      <c r="S772" s="13">
        <f t="shared" si="74"/>
        <v>42034.626793981479</v>
      </c>
      <c r="T772" s="13">
        <f t="shared" si="75"/>
        <v>42062.54346064815</v>
      </c>
      <c r="U772">
        <f t="shared" si="76"/>
        <v>2015</v>
      </c>
      <c r="V772" s="15" t="str">
        <f t="shared" si="77"/>
        <v>Jan</v>
      </c>
    </row>
    <row r="773" spans="1:22" ht="48">
      <c r="A773">
        <v>2947</v>
      </c>
      <c r="B773" s="3" t="s">
        <v>2947</v>
      </c>
      <c r="C773" s="3" t="s">
        <v>7057</v>
      </c>
      <c r="D773">
        <v>25000</v>
      </c>
      <c r="E773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8302</v>
      </c>
      <c r="O773" s="6">
        <f>KickstarterTable[[#This Row],[pledged]]/KickstarterTable[[#This Row],[goal]]</f>
        <v>4.2880000000000001E-2</v>
      </c>
      <c r="P773" s="8">
        <f>KickstarterTable[[#This Row],[pledged]]/KickstarterTable[[#This Row],[backers_count]]</f>
        <v>82.461538461538467</v>
      </c>
      <c r="Q773" t="str">
        <f t="shared" si="72"/>
        <v>theater</v>
      </c>
      <c r="R773" t="str">
        <f t="shared" si="73"/>
        <v>spaces</v>
      </c>
      <c r="S773" s="13">
        <f t="shared" si="74"/>
        <v>42649.228784722225</v>
      </c>
      <c r="T773" s="13">
        <f t="shared" si="75"/>
        <v>42696.299305555563</v>
      </c>
      <c r="U773">
        <f t="shared" si="76"/>
        <v>2016</v>
      </c>
      <c r="V773" s="15" t="str">
        <f t="shared" si="77"/>
        <v>Oct</v>
      </c>
    </row>
    <row r="774" spans="1:22" ht="48">
      <c r="A774">
        <v>2984</v>
      </c>
      <c r="B774" s="3" t="s">
        <v>2984</v>
      </c>
      <c r="C774" s="3" t="s">
        <v>7094</v>
      </c>
      <c r="D774">
        <v>25000</v>
      </c>
      <c r="E774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8302</v>
      </c>
      <c r="O774" s="6">
        <f>KickstarterTable[[#This Row],[pledged]]/KickstarterTable[[#This Row],[goal]]</f>
        <v>1.00352</v>
      </c>
      <c r="P774" s="8">
        <f>KickstarterTable[[#This Row],[pledged]]/KickstarterTable[[#This Row],[backers_count]]</f>
        <v>115.08256880733946</v>
      </c>
      <c r="Q774" t="str">
        <f t="shared" si="72"/>
        <v>theater</v>
      </c>
      <c r="R774" t="str">
        <f t="shared" si="73"/>
        <v>spaces</v>
      </c>
      <c r="S774" s="13">
        <f t="shared" si="74"/>
        <v>42575.945381944439</v>
      </c>
      <c r="T774" s="13">
        <f t="shared" si="75"/>
        <v>42603.86204861111</v>
      </c>
      <c r="U774">
        <f t="shared" si="76"/>
        <v>2016</v>
      </c>
      <c r="V774" s="15" t="str">
        <f t="shared" si="77"/>
        <v>Jul</v>
      </c>
    </row>
    <row r="775" spans="1:22" ht="48">
      <c r="A775">
        <v>2987</v>
      </c>
      <c r="B775" s="3" t="s">
        <v>2987</v>
      </c>
      <c r="C775" s="3" t="s">
        <v>7097</v>
      </c>
      <c r="D775">
        <v>25000</v>
      </c>
      <c r="E775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8302</v>
      </c>
      <c r="O775" s="6">
        <f>KickstarterTable[[#This Row],[pledged]]/KickstarterTable[[#This Row],[goal]]</f>
        <v>1.1040080000000001</v>
      </c>
      <c r="P775" s="8">
        <f>KickstarterTable[[#This Row],[pledged]]/KickstarterTable[[#This Row],[backers_count]]</f>
        <v>104.15169811320754</v>
      </c>
      <c r="Q775" t="str">
        <f t="shared" si="72"/>
        <v>theater</v>
      </c>
      <c r="R775" t="str">
        <f t="shared" si="73"/>
        <v>spaces</v>
      </c>
      <c r="S775" s="13">
        <f t="shared" si="74"/>
        <v>42626.973969907405</v>
      </c>
      <c r="T775" s="13">
        <f t="shared" si="75"/>
        <v>42653.583333333336</v>
      </c>
      <c r="U775">
        <f t="shared" si="76"/>
        <v>2016</v>
      </c>
      <c r="V775" s="15" t="str">
        <f t="shared" si="77"/>
        <v>Sep</v>
      </c>
    </row>
    <row r="776" spans="1:22" ht="48">
      <c r="A776">
        <v>3009</v>
      </c>
      <c r="B776" s="3" t="s">
        <v>3009</v>
      </c>
      <c r="C776" s="3" t="s">
        <v>7119</v>
      </c>
      <c r="D776">
        <v>25000</v>
      </c>
      <c r="E776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8302</v>
      </c>
      <c r="O776" s="6">
        <f>KickstarterTable[[#This Row],[pledged]]/KickstarterTable[[#This Row],[goal]]</f>
        <v>1.19756</v>
      </c>
      <c r="P776" s="8">
        <f>KickstarterTable[[#This Row],[pledged]]/KickstarterTable[[#This Row],[backers_count]]</f>
        <v>233.8984375</v>
      </c>
      <c r="Q776" t="str">
        <f t="shared" si="72"/>
        <v>theater</v>
      </c>
      <c r="R776" t="str">
        <f t="shared" si="73"/>
        <v>spaces</v>
      </c>
      <c r="S776" s="13">
        <f t="shared" si="74"/>
        <v>41939.236574074072</v>
      </c>
      <c r="T776" s="13">
        <f t="shared" si="75"/>
        <v>41967.194907407415</v>
      </c>
      <c r="U776">
        <f t="shared" si="76"/>
        <v>2014</v>
      </c>
      <c r="V776" s="15" t="str">
        <f t="shared" si="77"/>
        <v>Oct</v>
      </c>
    </row>
    <row r="777" spans="1:22" ht="48">
      <c r="A777">
        <v>3014</v>
      </c>
      <c r="B777" s="3" t="s">
        <v>3014</v>
      </c>
      <c r="C777" s="3" t="s">
        <v>7124</v>
      </c>
      <c r="D777">
        <v>25000</v>
      </c>
      <c r="E77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8302</v>
      </c>
      <c r="O777" s="6">
        <f>KickstarterTable[[#This Row],[pledged]]/KickstarterTable[[#This Row],[goal]]</f>
        <v>1.13104</v>
      </c>
      <c r="P777" s="8">
        <f>KickstarterTable[[#This Row],[pledged]]/KickstarterTable[[#This Row],[backers_count]]</f>
        <v>50.764811490125673</v>
      </c>
      <c r="Q777" t="str">
        <f t="shared" si="72"/>
        <v>theater</v>
      </c>
      <c r="R777" t="str">
        <f t="shared" si="73"/>
        <v>spaces</v>
      </c>
      <c r="S777" s="13">
        <f t="shared" si="74"/>
        <v>41919.790277777771</v>
      </c>
      <c r="T777" s="13">
        <f t="shared" si="75"/>
        <v>41945.791666666672</v>
      </c>
      <c r="U777">
        <f t="shared" si="76"/>
        <v>2014</v>
      </c>
      <c r="V777" s="15" t="str">
        <f t="shared" si="77"/>
        <v>Oct</v>
      </c>
    </row>
    <row r="778" spans="1:22" ht="32">
      <c r="A778">
        <v>3035</v>
      </c>
      <c r="B778" s="3" t="s">
        <v>3035</v>
      </c>
      <c r="C778" s="3" t="s">
        <v>7145</v>
      </c>
      <c r="D778">
        <v>25000</v>
      </c>
      <c r="E77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8302</v>
      </c>
      <c r="O778" s="6">
        <f>KickstarterTable[[#This Row],[pledged]]/KickstarterTable[[#This Row],[goal]]</f>
        <v>1.0878684000000001</v>
      </c>
      <c r="P778" s="8">
        <f>KickstarterTable[[#This Row],[pledged]]/KickstarterTable[[#This Row],[backers_count]]</f>
        <v>88.588631921824103</v>
      </c>
      <c r="Q778" t="str">
        <f t="shared" si="72"/>
        <v>theater</v>
      </c>
      <c r="R778" t="str">
        <f t="shared" si="73"/>
        <v>spaces</v>
      </c>
      <c r="S778" s="13">
        <f t="shared" si="74"/>
        <v>41368.226956018516</v>
      </c>
      <c r="T778" s="13">
        <f t="shared" si="75"/>
        <v>41396.143622685187</v>
      </c>
      <c r="U778">
        <f t="shared" si="76"/>
        <v>2013</v>
      </c>
      <c r="V778" s="15" t="str">
        <f t="shared" si="77"/>
        <v>Apr</v>
      </c>
    </row>
    <row r="779" spans="1:22" ht="48">
      <c r="A779">
        <v>3036</v>
      </c>
      <c r="B779" s="3" t="s">
        <v>3036</v>
      </c>
      <c r="C779" s="3" t="s">
        <v>7146</v>
      </c>
      <c r="D779">
        <v>25000</v>
      </c>
      <c r="E779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8302</v>
      </c>
      <c r="O779" s="6">
        <f>KickstarterTable[[#This Row],[pledged]]/KickstarterTable[[#This Row],[goal]]</f>
        <v>1.26732</v>
      </c>
      <c r="P779" s="8">
        <f>KickstarterTable[[#This Row],[pledged]]/KickstarterTable[[#This Row],[backers_count]]</f>
        <v>96.300911854103347</v>
      </c>
      <c r="Q779" t="str">
        <f t="shared" si="72"/>
        <v>theater</v>
      </c>
      <c r="R779" t="str">
        <f t="shared" si="73"/>
        <v>spaces</v>
      </c>
      <c r="S779" s="13">
        <f t="shared" si="74"/>
        <v>41466.451898148145</v>
      </c>
      <c r="T779" s="13">
        <f t="shared" si="75"/>
        <v>41500.082638888889</v>
      </c>
      <c r="U779">
        <f t="shared" si="76"/>
        <v>2013</v>
      </c>
      <c r="V779" s="15" t="str">
        <f t="shared" si="77"/>
        <v>Jul</v>
      </c>
    </row>
    <row r="780" spans="1:22" ht="48">
      <c r="A780">
        <v>3056</v>
      </c>
      <c r="B780" s="3" t="s">
        <v>3056</v>
      </c>
      <c r="C780" s="3" t="s">
        <v>7166</v>
      </c>
      <c r="D780">
        <v>25000</v>
      </c>
      <c r="E780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8302</v>
      </c>
      <c r="O780" s="6">
        <f>KickstarterTable[[#This Row],[pledged]]/KickstarterTable[[#This Row],[goal]]</f>
        <v>0</v>
      </c>
      <c r="P780" s="8" t="e">
        <f>KickstarterTable[[#This Row],[pledged]]/KickstarterTable[[#This Row],[backers_count]]</f>
        <v>#DIV/0!</v>
      </c>
      <c r="Q780" t="str">
        <f t="shared" si="72"/>
        <v>theater</v>
      </c>
      <c r="R780" t="str">
        <f t="shared" si="73"/>
        <v>spaces</v>
      </c>
      <c r="S780" s="13">
        <f t="shared" si="74"/>
        <v>41851.303055555552</v>
      </c>
      <c r="T780" s="13">
        <f t="shared" si="75"/>
        <v>41909.219722222224</v>
      </c>
      <c r="U780">
        <f t="shared" si="76"/>
        <v>2014</v>
      </c>
      <c r="V780" s="15" t="str">
        <f t="shared" si="77"/>
        <v>Jul</v>
      </c>
    </row>
    <row r="781" spans="1:22" ht="48">
      <c r="A781">
        <v>3065</v>
      </c>
      <c r="B781" s="3" t="s">
        <v>3065</v>
      </c>
      <c r="C781" s="3" t="s">
        <v>7175</v>
      </c>
      <c r="D781">
        <v>25000</v>
      </c>
      <c r="E781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8302</v>
      </c>
      <c r="O781" s="6">
        <f>KickstarterTable[[#This Row],[pledged]]/KickstarterTable[[#This Row],[goal]]</f>
        <v>4.0000000000000002E-4</v>
      </c>
      <c r="P781" s="8">
        <f>KickstarterTable[[#This Row],[pledged]]/KickstarterTable[[#This Row],[backers_count]]</f>
        <v>5</v>
      </c>
      <c r="Q781" t="str">
        <f t="shared" si="72"/>
        <v>theater</v>
      </c>
      <c r="R781" t="str">
        <f t="shared" si="73"/>
        <v>spaces</v>
      </c>
      <c r="S781" s="13">
        <f t="shared" si="74"/>
        <v>41824.721898148149</v>
      </c>
      <c r="T781" s="13">
        <f t="shared" si="75"/>
        <v>41847.638564814821</v>
      </c>
      <c r="U781">
        <f t="shared" si="76"/>
        <v>2014</v>
      </c>
      <c r="V781" s="15" t="str">
        <f t="shared" si="77"/>
        <v>Jul</v>
      </c>
    </row>
    <row r="782" spans="1:22" ht="64">
      <c r="A782">
        <v>3074</v>
      </c>
      <c r="B782" s="3" t="s">
        <v>3074</v>
      </c>
      <c r="C782" s="3" t="s">
        <v>7184</v>
      </c>
      <c r="D782">
        <v>25000</v>
      </c>
      <c r="E782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8302</v>
      </c>
      <c r="O782" s="6">
        <f>KickstarterTable[[#This Row],[pledged]]/KickstarterTable[[#This Row],[goal]]</f>
        <v>8.8000000000000003E-4</v>
      </c>
      <c r="P782" s="8">
        <f>KickstarterTable[[#This Row],[pledged]]/KickstarterTable[[#This Row],[backers_count]]</f>
        <v>7.333333333333333</v>
      </c>
      <c r="Q782" t="str">
        <f t="shared" si="72"/>
        <v>theater</v>
      </c>
      <c r="R782" t="str">
        <f t="shared" si="73"/>
        <v>spaces</v>
      </c>
      <c r="S782" s="13">
        <f t="shared" si="74"/>
        <v>42409.237951388888</v>
      </c>
      <c r="T782" s="13">
        <f t="shared" si="75"/>
        <v>42437.154618055552</v>
      </c>
      <c r="U782">
        <f t="shared" si="76"/>
        <v>2016</v>
      </c>
      <c r="V782" s="15" t="str">
        <f t="shared" si="77"/>
        <v>Feb</v>
      </c>
    </row>
    <row r="783" spans="1:22" ht="48">
      <c r="A783">
        <v>3085</v>
      </c>
      <c r="B783" s="3" t="s">
        <v>3085</v>
      </c>
      <c r="C783" s="3" t="s">
        <v>7195</v>
      </c>
      <c r="D783">
        <v>25000</v>
      </c>
      <c r="E783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8302</v>
      </c>
      <c r="O783" s="6">
        <f>KickstarterTable[[#This Row],[pledged]]/KickstarterTable[[#This Row],[goal]]</f>
        <v>2.4400000000000002E-2</v>
      </c>
      <c r="P783" s="8">
        <f>KickstarterTable[[#This Row],[pledged]]/KickstarterTable[[#This Row],[backers_count]]</f>
        <v>67.777777777777771</v>
      </c>
      <c r="Q783" t="str">
        <f t="shared" si="72"/>
        <v>theater</v>
      </c>
      <c r="R783" t="str">
        <f t="shared" si="73"/>
        <v>spaces</v>
      </c>
      <c r="S783" s="13">
        <f t="shared" si="74"/>
        <v>42246.550451388888</v>
      </c>
      <c r="T783" s="13">
        <f t="shared" si="75"/>
        <v>42274.467118055552</v>
      </c>
      <c r="U783">
        <f t="shared" si="76"/>
        <v>2015</v>
      </c>
      <c r="V783" s="15" t="str">
        <f t="shared" si="77"/>
        <v>Aug</v>
      </c>
    </row>
    <row r="784" spans="1:22" ht="32">
      <c r="A784">
        <v>3089</v>
      </c>
      <c r="B784" s="3" t="s">
        <v>3089</v>
      </c>
      <c r="C784" s="3" t="s">
        <v>7199</v>
      </c>
      <c r="D784">
        <v>25000</v>
      </c>
      <c r="E784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8302</v>
      </c>
      <c r="O784" s="6">
        <f>KickstarterTable[[#This Row],[pledged]]/KickstarterTable[[#This Row],[goal]]</f>
        <v>0.23416000000000001</v>
      </c>
      <c r="P784" s="8">
        <f>KickstarterTable[[#This Row],[pledged]]/KickstarterTable[[#This Row],[backers_count]]</f>
        <v>130.0888888888889</v>
      </c>
      <c r="Q784" t="str">
        <f t="shared" si="72"/>
        <v>theater</v>
      </c>
      <c r="R784" t="str">
        <f t="shared" si="73"/>
        <v>spaces</v>
      </c>
      <c r="S784" s="13">
        <f t="shared" si="74"/>
        <v>42528.209293981483</v>
      </c>
      <c r="T784" s="13">
        <f t="shared" si="75"/>
        <v>42557.665972222225</v>
      </c>
      <c r="U784">
        <f t="shared" si="76"/>
        <v>2016</v>
      </c>
      <c r="V784" s="15" t="str">
        <f t="shared" si="77"/>
        <v>Jun</v>
      </c>
    </row>
    <row r="785" spans="1:22" ht="48">
      <c r="A785">
        <v>3110</v>
      </c>
      <c r="B785" s="3" t="s">
        <v>3110</v>
      </c>
      <c r="C785" s="3" t="s">
        <v>7220</v>
      </c>
      <c r="D785">
        <v>25000</v>
      </c>
      <c r="E785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8302</v>
      </c>
      <c r="O785" s="6">
        <f>KickstarterTable[[#This Row],[pledged]]/KickstarterTable[[#This Row],[goal]]</f>
        <v>4.0000000000000002E-4</v>
      </c>
      <c r="P785" s="8">
        <f>KickstarterTable[[#This Row],[pledged]]/KickstarterTable[[#This Row],[backers_count]]</f>
        <v>10</v>
      </c>
      <c r="Q785" t="str">
        <f t="shared" si="72"/>
        <v>theater</v>
      </c>
      <c r="R785" t="str">
        <f t="shared" si="73"/>
        <v>spaces</v>
      </c>
      <c r="S785" s="13">
        <f t="shared" si="74"/>
        <v>42744.698136574072</v>
      </c>
      <c r="T785" s="13">
        <f t="shared" si="75"/>
        <v>42782.614803240744</v>
      </c>
      <c r="U785">
        <f t="shared" si="76"/>
        <v>2017</v>
      </c>
      <c r="V785" s="15" t="str">
        <f t="shared" si="77"/>
        <v>Jan</v>
      </c>
    </row>
    <row r="786" spans="1:22" ht="80">
      <c r="A786">
        <v>3126</v>
      </c>
      <c r="B786" s="3" t="s">
        <v>3126</v>
      </c>
      <c r="C786" s="3" t="s">
        <v>7236</v>
      </c>
      <c r="D786">
        <v>25000</v>
      </c>
      <c r="E786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8302</v>
      </c>
      <c r="O786" s="6">
        <f>KickstarterTable[[#This Row],[pledged]]/KickstarterTable[[#This Row],[goal]]</f>
        <v>4.1599999999999998E-2</v>
      </c>
      <c r="P786" s="8">
        <f>KickstarterTable[[#This Row],[pledged]]/KickstarterTable[[#This Row],[backers_count]]</f>
        <v>61.176470588235297</v>
      </c>
      <c r="Q786" t="str">
        <f t="shared" si="72"/>
        <v>theater</v>
      </c>
      <c r="R786" t="str">
        <f t="shared" si="73"/>
        <v>spaces</v>
      </c>
      <c r="S786" s="13">
        <f t="shared" si="74"/>
        <v>42426.684745370367</v>
      </c>
      <c r="T786" s="13">
        <f t="shared" si="75"/>
        <v>42454.559745370374</v>
      </c>
      <c r="U786">
        <f t="shared" si="76"/>
        <v>2016</v>
      </c>
      <c r="V786" s="15" t="str">
        <f t="shared" si="77"/>
        <v>Feb</v>
      </c>
    </row>
    <row r="787" spans="1:22" ht="32">
      <c r="A787">
        <v>3145</v>
      </c>
      <c r="B787" s="3" t="s">
        <v>3145</v>
      </c>
      <c r="C787" s="3" t="s">
        <v>7255</v>
      </c>
      <c r="D787">
        <v>25000</v>
      </c>
      <c r="E78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8270</v>
      </c>
      <c r="O787" s="6">
        <f>KickstarterTable[[#This Row],[pledged]]/KickstarterTable[[#This Row],[goal]]</f>
        <v>0</v>
      </c>
      <c r="P787" s="8" t="e">
        <f>KickstarterTable[[#This Row],[pledged]]/KickstarterTable[[#This Row],[backers_count]]</f>
        <v>#DIV/0!</v>
      </c>
      <c r="Q787" t="str">
        <f t="shared" si="72"/>
        <v>theater</v>
      </c>
      <c r="R787" t="str">
        <f t="shared" si="73"/>
        <v>plays</v>
      </c>
      <c r="S787" s="13">
        <f t="shared" si="74"/>
        <v>42761.707569444443</v>
      </c>
      <c r="T787" s="13">
        <f t="shared" si="75"/>
        <v>42819.582569444443</v>
      </c>
      <c r="U787">
        <f t="shared" si="76"/>
        <v>2017</v>
      </c>
      <c r="V787" s="15" t="str">
        <f t="shared" si="77"/>
        <v>Jan</v>
      </c>
    </row>
    <row r="788" spans="1:22" ht="48">
      <c r="A788">
        <v>3250</v>
      </c>
      <c r="B788" s="3" t="s">
        <v>3250</v>
      </c>
      <c r="C788" s="3" t="s">
        <v>7360</v>
      </c>
      <c r="D788">
        <v>25000</v>
      </c>
      <c r="E78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8270</v>
      </c>
      <c r="O788" s="6">
        <f>KickstarterTable[[#This Row],[pledged]]/KickstarterTable[[#This Row],[goal]]</f>
        <v>1.01552</v>
      </c>
      <c r="P788" s="8">
        <f>KickstarterTable[[#This Row],[pledged]]/KickstarterTable[[#This Row],[backers_count]]</f>
        <v>119.1924882629108</v>
      </c>
      <c r="Q788" t="str">
        <f t="shared" si="72"/>
        <v>theater</v>
      </c>
      <c r="R788" t="str">
        <f t="shared" si="73"/>
        <v>plays</v>
      </c>
      <c r="S788" s="13">
        <f t="shared" si="74"/>
        <v>41918.408842592587</v>
      </c>
      <c r="T788" s="13">
        <f t="shared" si="75"/>
        <v>41946.36717592593</v>
      </c>
      <c r="U788">
        <f t="shared" si="76"/>
        <v>2014</v>
      </c>
      <c r="V788" s="15" t="str">
        <f t="shared" si="77"/>
        <v>Oct</v>
      </c>
    </row>
    <row r="789" spans="1:22" ht="48">
      <c r="A789">
        <v>3639</v>
      </c>
      <c r="B789" s="3" t="s">
        <v>3637</v>
      </c>
      <c r="C789" s="3" t="s">
        <v>7749</v>
      </c>
      <c r="D789">
        <v>25000</v>
      </c>
      <c r="E789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8304</v>
      </c>
      <c r="O789" s="6">
        <f>KickstarterTable[[#This Row],[pledged]]/KickstarterTable[[#This Row],[goal]]</f>
        <v>4.0000000000000003E-5</v>
      </c>
      <c r="P789" s="8">
        <f>KickstarterTable[[#This Row],[pledged]]/KickstarterTable[[#This Row],[backers_count]]</f>
        <v>1</v>
      </c>
      <c r="Q789" t="str">
        <f t="shared" si="72"/>
        <v>theater</v>
      </c>
      <c r="R789" t="str">
        <f t="shared" si="73"/>
        <v>musical</v>
      </c>
      <c r="S789" s="13">
        <f t="shared" si="74"/>
        <v>42590.343819444439</v>
      </c>
      <c r="T789" s="13">
        <f t="shared" si="75"/>
        <v>42648.21597222222</v>
      </c>
      <c r="U789">
        <f t="shared" si="76"/>
        <v>2016</v>
      </c>
      <c r="V789" s="15" t="str">
        <f t="shared" si="77"/>
        <v>Aug</v>
      </c>
    </row>
    <row r="790" spans="1:22" ht="48">
      <c r="A790">
        <v>3643</v>
      </c>
      <c r="B790" s="3" t="s">
        <v>3641</v>
      </c>
      <c r="C790" s="3" t="s">
        <v>7753</v>
      </c>
      <c r="D790">
        <v>25000</v>
      </c>
      <c r="E790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8304</v>
      </c>
      <c r="O790" s="6">
        <f>KickstarterTable[[#This Row],[pledged]]/KickstarterTable[[#This Row],[goal]]</f>
        <v>0</v>
      </c>
      <c r="P790" s="8" t="e">
        <f>KickstarterTable[[#This Row],[pledged]]/KickstarterTable[[#This Row],[backers_count]]</f>
        <v>#DIV/0!</v>
      </c>
      <c r="Q790" t="str">
        <f t="shared" si="72"/>
        <v>theater</v>
      </c>
      <c r="R790" t="str">
        <f t="shared" si="73"/>
        <v>musical</v>
      </c>
      <c r="S790" s="13">
        <f t="shared" si="74"/>
        <v>42284.810636574075</v>
      </c>
      <c r="T790" s="13">
        <f t="shared" si="75"/>
        <v>42322.768969907411</v>
      </c>
      <c r="U790">
        <f t="shared" si="76"/>
        <v>2015</v>
      </c>
      <c r="V790" s="15" t="str">
        <f t="shared" si="77"/>
        <v>Oct</v>
      </c>
    </row>
    <row r="791" spans="1:22" ht="48">
      <c r="A791">
        <v>3877</v>
      </c>
      <c r="B791" s="3" t="s">
        <v>3874</v>
      </c>
      <c r="C791" s="3" t="s">
        <v>7986</v>
      </c>
      <c r="D791">
        <v>25000</v>
      </c>
      <c r="E791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8304</v>
      </c>
      <c r="O791" s="6">
        <f>KickstarterTable[[#This Row],[pledged]]/KickstarterTable[[#This Row],[goal]]</f>
        <v>4.9639999999999997E-2</v>
      </c>
      <c r="P791" s="8">
        <f>KickstarterTable[[#This Row],[pledged]]/KickstarterTable[[#This Row],[backers_count]]</f>
        <v>88.642857142857139</v>
      </c>
      <c r="Q791" t="str">
        <f t="shared" si="72"/>
        <v>theater</v>
      </c>
      <c r="R791" t="str">
        <f t="shared" si="73"/>
        <v>musical</v>
      </c>
      <c r="S791" s="13">
        <f t="shared" si="74"/>
        <v>42682.344351851854</v>
      </c>
      <c r="T791" s="13">
        <f t="shared" si="75"/>
        <v>42710.261018518526</v>
      </c>
      <c r="U791">
        <f t="shared" si="76"/>
        <v>2016</v>
      </c>
      <c r="V791" s="15" t="str">
        <f t="shared" si="77"/>
        <v>Nov</v>
      </c>
    </row>
    <row r="792" spans="1:22" ht="48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8270</v>
      </c>
      <c r="O792" s="6">
        <f>KickstarterTable[[#This Row],[pledged]]/KickstarterTable[[#This Row],[goal]]</f>
        <v>0</v>
      </c>
      <c r="P792" s="8" t="e">
        <f>KickstarterTable[[#This Row],[pledged]]/KickstarterTable[[#This Row],[backers_count]]</f>
        <v>#DIV/0!</v>
      </c>
      <c r="Q792" t="str">
        <f t="shared" si="72"/>
        <v>theater</v>
      </c>
      <c r="R792" t="str">
        <f t="shared" si="73"/>
        <v>plays</v>
      </c>
      <c r="S792" s="13">
        <f t="shared" si="74"/>
        <v>41774.317870370367</v>
      </c>
      <c r="T792" s="13">
        <f t="shared" si="75"/>
        <v>41832.234537037039</v>
      </c>
      <c r="U792">
        <f t="shared" si="76"/>
        <v>2014</v>
      </c>
      <c r="V792" s="15" t="str">
        <f t="shared" si="77"/>
        <v>May</v>
      </c>
    </row>
    <row r="793" spans="1:22" ht="48">
      <c r="A793">
        <v>504</v>
      </c>
      <c r="B793" s="3" t="s">
        <v>505</v>
      </c>
      <c r="C793" s="3" t="s">
        <v>4614</v>
      </c>
      <c r="D793">
        <v>24500</v>
      </c>
      <c r="E793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8269</v>
      </c>
      <c r="O793" s="6">
        <f>KickstarterTable[[#This Row],[pledged]]/KickstarterTable[[#This Row],[goal]]</f>
        <v>1.3673469387755101E-2</v>
      </c>
      <c r="P793" s="8">
        <f>KickstarterTable[[#This Row],[pledged]]/KickstarterTable[[#This Row],[backers_count]]</f>
        <v>67</v>
      </c>
      <c r="Q793" t="str">
        <f t="shared" si="72"/>
        <v>film &amp; video</v>
      </c>
      <c r="R793" t="str">
        <f t="shared" si="73"/>
        <v>animation</v>
      </c>
      <c r="S793" s="13">
        <f t="shared" si="74"/>
        <v>40949.650312499994</v>
      </c>
      <c r="T793" s="13">
        <f t="shared" si="75"/>
        <v>41007.525312500002</v>
      </c>
      <c r="U793">
        <f t="shared" si="76"/>
        <v>2012</v>
      </c>
      <c r="V793" s="15" t="str">
        <f t="shared" si="77"/>
        <v>Feb</v>
      </c>
    </row>
    <row r="794" spans="1:22" ht="64">
      <c r="A794">
        <v>568</v>
      </c>
      <c r="B794" s="3" t="s">
        <v>569</v>
      </c>
      <c r="C794" s="3" t="s">
        <v>4678</v>
      </c>
      <c r="D794">
        <v>24500</v>
      </c>
      <c r="E794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8271</v>
      </c>
      <c r="O794" s="6">
        <f>KickstarterTable[[#This Row],[pledged]]/KickstarterTable[[#This Row],[goal]]</f>
        <v>0.01</v>
      </c>
      <c r="P794" s="8">
        <f>KickstarterTable[[#This Row],[pledged]]/KickstarterTable[[#This Row],[backers_count]]</f>
        <v>49</v>
      </c>
      <c r="Q794" t="str">
        <f t="shared" si="72"/>
        <v>technology</v>
      </c>
      <c r="R794" t="str">
        <f t="shared" si="73"/>
        <v>web</v>
      </c>
      <c r="S794" s="13">
        <f t="shared" si="74"/>
        <v>42348.588229166664</v>
      </c>
      <c r="T794" s="13">
        <f t="shared" si="75"/>
        <v>42383.041666666664</v>
      </c>
      <c r="U794">
        <f t="shared" si="76"/>
        <v>2016</v>
      </c>
      <c r="V794" s="15" t="str">
        <f t="shared" si="77"/>
        <v>Dec</v>
      </c>
    </row>
    <row r="795" spans="1:22" ht="48">
      <c r="A795">
        <v>1770</v>
      </c>
      <c r="B795" s="3" t="s">
        <v>1771</v>
      </c>
      <c r="C795" s="3" t="s">
        <v>5880</v>
      </c>
      <c r="D795">
        <v>24500</v>
      </c>
      <c r="E795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8284</v>
      </c>
      <c r="O795" s="6">
        <f>KickstarterTable[[#This Row],[pledged]]/KickstarterTable[[#This Row],[goal]]</f>
        <v>0.56514285714285717</v>
      </c>
      <c r="P795" s="8">
        <f>KickstarterTable[[#This Row],[pledged]]/KickstarterTable[[#This Row],[backers_count]]</f>
        <v>150.5</v>
      </c>
      <c r="Q795" t="str">
        <f t="shared" si="72"/>
        <v>photography</v>
      </c>
      <c r="R795" t="str">
        <f t="shared" si="73"/>
        <v>photobooks</v>
      </c>
      <c r="S795" s="13">
        <f t="shared" si="74"/>
        <v>41891.446689814817</v>
      </c>
      <c r="T795" s="13">
        <f t="shared" si="75"/>
        <v>41924.363356481488</v>
      </c>
      <c r="U795">
        <f t="shared" si="76"/>
        <v>2014</v>
      </c>
      <c r="V795" s="15" t="str">
        <f t="shared" si="77"/>
        <v>Sep</v>
      </c>
    </row>
    <row r="796" spans="1:22" ht="48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8268</v>
      </c>
      <c r="O796" s="6">
        <f>KickstarterTable[[#This Row],[pledged]]/KickstarterTable[[#This Row],[goal]]</f>
        <v>1.0485537190082646</v>
      </c>
      <c r="P796" s="8">
        <f>KickstarterTable[[#This Row],[pledged]]/KickstarterTable[[#This Row],[backers_count]]</f>
        <v>84.023178807947019</v>
      </c>
      <c r="Q796" t="str">
        <f t="shared" si="72"/>
        <v>film &amp; video</v>
      </c>
      <c r="R796" t="str">
        <f t="shared" si="73"/>
        <v>documentary</v>
      </c>
      <c r="S796" s="13">
        <f t="shared" si="74"/>
        <v>41934.73715277778</v>
      </c>
      <c r="T796" s="13">
        <f t="shared" si="75"/>
        <v>41954.8</v>
      </c>
      <c r="U796">
        <f t="shared" si="76"/>
        <v>2014</v>
      </c>
      <c r="V796" s="15" t="str">
        <f t="shared" si="77"/>
        <v>Oct</v>
      </c>
    </row>
    <row r="797" spans="1:22" ht="48">
      <c r="A797">
        <v>254</v>
      </c>
      <c r="B797" s="3" t="s">
        <v>255</v>
      </c>
      <c r="C797" s="3" t="s">
        <v>4364</v>
      </c>
      <c r="D797">
        <v>24000</v>
      </c>
      <c r="E79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8268</v>
      </c>
      <c r="O797" s="6">
        <f>KickstarterTable[[#This Row],[pledged]]/KickstarterTable[[#This Row],[goal]]</f>
        <v>1.1694724999999999</v>
      </c>
      <c r="P797" s="8">
        <f>KickstarterTable[[#This Row],[pledged]]/KickstarterTable[[#This Row],[backers_count]]</f>
        <v>89.38643312101911</v>
      </c>
      <c r="Q797" t="str">
        <f t="shared" si="72"/>
        <v>film &amp; video</v>
      </c>
      <c r="R797" t="str">
        <f t="shared" si="73"/>
        <v>documentary</v>
      </c>
      <c r="S797" s="13">
        <f t="shared" si="74"/>
        <v>42263.619328703702</v>
      </c>
      <c r="T797" s="13">
        <f t="shared" si="75"/>
        <v>42291.666666666664</v>
      </c>
      <c r="U797">
        <f t="shared" si="76"/>
        <v>2015</v>
      </c>
      <c r="V797" s="15" t="str">
        <f t="shared" si="77"/>
        <v>Sep</v>
      </c>
    </row>
    <row r="798" spans="1:22" ht="48">
      <c r="A798">
        <v>1785</v>
      </c>
      <c r="B798" s="3" t="s">
        <v>1786</v>
      </c>
      <c r="C798" s="3" t="s">
        <v>5895</v>
      </c>
      <c r="D798">
        <v>24000</v>
      </c>
      <c r="E79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8284</v>
      </c>
      <c r="O798" s="6">
        <f>KickstarterTable[[#This Row],[pledged]]/KickstarterTable[[#This Row],[goal]]</f>
        <v>0.20220833333333332</v>
      </c>
      <c r="P798" s="8">
        <f>KickstarterTable[[#This Row],[pledged]]/KickstarterTable[[#This Row],[backers_count]]</f>
        <v>44.935185185185183</v>
      </c>
      <c r="Q798" t="str">
        <f t="shared" si="72"/>
        <v>photography</v>
      </c>
      <c r="R798" t="str">
        <f t="shared" si="73"/>
        <v>photobooks</v>
      </c>
      <c r="S798" s="13">
        <f t="shared" si="74"/>
        <v>41896.801562499997</v>
      </c>
      <c r="T798" s="13">
        <f t="shared" si="75"/>
        <v>41925.583333333336</v>
      </c>
      <c r="U798">
        <f t="shared" si="76"/>
        <v>2014</v>
      </c>
      <c r="V798" s="15" t="str">
        <f t="shared" si="77"/>
        <v>Sep</v>
      </c>
    </row>
    <row r="799" spans="1:22" ht="32">
      <c r="A799">
        <v>2442</v>
      </c>
      <c r="B799" s="3" t="s">
        <v>2443</v>
      </c>
      <c r="C799" s="3" t="s">
        <v>6552</v>
      </c>
      <c r="D799">
        <v>24000</v>
      </c>
      <c r="E799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8297</v>
      </c>
      <c r="O799" s="6">
        <f>KickstarterTable[[#This Row],[pledged]]/KickstarterTable[[#This Row],[goal]]</f>
        <v>1.2594166666666666</v>
      </c>
      <c r="P799" s="8">
        <f>KickstarterTable[[#This Row],[pledged]]/KickstarterTable[[#This Row],[backers_count]]</f>
        <v>81.252688172043008</v>
      </c>
      <c r="Q799" t="str">
        <f t="shared" si="72"/>
        <v>food</v>
      </c>
      <c r="R799" t="str">
        <f t="shared" si="73"/>
        <v>small batch</v>
      </c>
      <c r="S799" s="13">
        <f t="shared" si="74"/>
        <v>42052.333657407406</v>
      </c>
      <c r="T799" s="13">
        <f t="shared" si="75"/>
        <v>42080.208657407413</v>
      </c>
      <c r="U799">
        <f t="shared" si="76"/>
        <v>2015</v>
      </c>
      <c r="V799" s="15" t="str">
        <f t="shared" si="77"/>
        <v>Feb</v>
      </c>
    </row>
    <row r="800" spans="1:22" ht="48">
      <c r="A800">
        <v>4033</v>
      </c>
      <c r="B800" s="3" t="s">
        <v>4029</v>
      </c>
      <c r="C800" s="3" t="s">
        <v>8138</v>
      </c>
      <c r="D800">
        <v>23900</v>
      </c>
      <c r="E800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8270</v>
      </c>
      <c r="O800" s="6">
        <f>KickstarterTable[[#This Row],[pledged]]/KickstarterTable[[#This Row],[goal]]</f>
        <v>0.25698702928870293</v>
      </c>
      <c r="P800" s="8">
        <f>KickstarterTable[[#This Row],[pledged]]/KickstarterTable[[#This Row],[backers_count]]</f>
        <v>65.340319148936175</v>
      </c>
      <c r="Q800" t="str">
        <f t="shared" si="72"/>
        <v>theater</v>
      </c>
      <c r="R800" t="str">
        <f t="shared" si="73"/>
        <v>plays</v>
      </c>
      <c r="S800" s="13">
        <f t="shared" si="74"/>
        <v>42613.93546296296</v>
      </c>
      <c r="T800" s="13">
        <f t="shared" si="75"/>
        <v>42642.958333333336</v>
      </c>
      <c r="U800">
        <f t="shared" si="76"/>
        <v>2016</v>
      </c>
      <c r="V800" s="15" t="str">
        <f t="shared" si="77"/>
        <v>Aug</v>
      </c>
    </row>
    <row r="801" spans="1:22" ht="48">
      <c r="A801">
        <v>701</v>
      </c>
      <c r="B801" s="3" t="s">
        <v>702</v>
      </c>
      <c r="C801" s="3" t="s">
        <v>4811</v>
      </c>
      <c r="D801">
        <v>23000</v>
      </c>
      <c r="E801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8272</v>
      </c>
      <c r="O801" s="6">
        <f>KickstarterTable[[#This Row],[pledged]]/KickstarterTable[[#This Row],[goal]]</f>
        <v>0.26600000000000001</v>
      </c>
      <c r="P801" s="8">
        <f>KickstarterTable[[#This Row],[pledged]]/KickstarterTable[[#This Row],[backers_count]]</f>
        <v>291.33333333333331</v>
      </c>
      <c r="Q801" t="str">
        <f t="shared" si="72"/>
        <v>technology</v>
      </c>
      <c r="R801" t="str">
        <f t="shared" si="73"/>
        <v>wearables</v>
      </c>
      <c r="S801" s="13">
        <f t="shared" si="74"/>
        <v>41813.329629629625</v>
      </c>
      <c r="T801" s="13">
        <f t="shared" si="75"/>
        <v>41841.246296296296</v>
      </c>
      <c r="U801">
        <f t="shared" si="76"/>
        <v>2014</v>
      </c>
      <c r="V801" s="15" t="str">
        <f t="shared" si="77"/>
        <v>Jun</v>
      </c>
    </row>
    <row r="802" spans="1:22" ht="48">
      <c r="A802">
        <v>1526</v>
      </c>
      <c r="B802" s="3" t="s">
        <v>1527</v>
      </c>
      <c r="C802" s="3" t="s">
        <v>5636</v>
      </c>
      <c r="D802">
        <v>23000</v>
      </c>
      <c r="E802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8284</v>
      </c>
      <c r="O802" s="6">
        <f>KickstarterTable[[#This Row],[pledged]]/KickstarterTable[[#This Row],[goal]]</f>
        <v>1.2032608695652174</v>
      </c>
      <c r="P802" s="8">
        <f>KickstarterTable[[#This Row],[pledged]]/KickstarterTable[[#This Row],[backers_count]]</f>
        <v>98.839285714285708</v>
      </c>
      <c r="Q802" t="str">
        <f t="shared" si="72"/>
        <v>photography</v>
      </c>
      <c r="R802" t="str">
        <f t="shared" si="73"/>
        <v>photobooks</v>
      </c>
      <c r="S802" s="13">
        <f t="shared" si="74"/>
        <v>42338.942673611113</v>
      </c>
      <c r="T802" s="13">
        <f t="shared" si="75"/>
        <v>42385.859340277784</v>
      </c>
      <c r="U802">
        <f t="shared" si="76"/>
        <v>2016</v>
      </c>
      <c r="V802" s="15" t="str">
        <f t="shared" si="77"/>
        <v>Nov</v>
      </c>
    </row>
    <row r="803" spans="1:22" ht="48">
      <c r="A803">
        <v>2457</v>
      </c>
      <c r="B803" s="3" t="s">
        <v>2458</v>
      </c>
      <c r="C803" s="3" t="s">
        <v>6567</v>
      </c>
      <c r="D803">
        <v>23000</v>
      </c>
      <c r="E803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8297</v>
      </c>
      <c r="O803" s="6">
        <f>KickstarterTable[[#This Row],[pledged]]/KickstarterTable[[#This Row],[goal]]</f>
        <v>1.0230434782608695</v>
      </c>
      <c r="P803" s="8">
        <f>KickstarterTable[[#This Row],[pledged]]/KickstarterTable[[#This Row],[backers_count]]</f>
        <v>189.75806451612902</v>
      </c>
      <c r="Q803" t="str">
        <f t="shared" si="72"/>
        <v>food</v>
      </c>
      <c r="R803" t="str">
        <f t="shared" si="73"/>
        <v>small batch</v>
      </c>
      <c r="S803" s="13">
        <f t="shared" si="74"/>
        <v>42423.269166666665</v>
      </c>
      <c r="T803" s="13">
        <f t="shared" si="75"/>
        <v>42451.144166666672</v>
      </c>
      <c r="U803">
        <f t="shared" si="76"/>
        <v>2016</v>
      </c>
      <c r="V803" s="15" t="str">
        <f t="shared" si="77"/>
        <v>Feb</v>
      </c>
    </row>
    <row r="804" spans="1:22" ht="48">
      <c r="A804">
        <v>2697</v>
      </c>
      <c r="B804" s="3" t="s">
        <v>2697</v>
      </c>
      <c r="C804" s="3" t="s">
        <v>6807</v>
      </c>
      <c r="D804">
        <v>23000</v>
      </c>
      <c r="E804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8283</v>
      </c>
      <c r="O804" s="6">
        <f>KickstarterTable[[#This Row],[pledged]]/KickstarterTable[[#This Row],[goal]]</f>
        <v>0.26352173913043481</v>
      </c>
      <c r="P804" s="8">
        <f>KickstarterTable[[#This Row],[pledged]]/KickstarterTable[[#This Row],[backers_count]]</f>
        <v>116.55769230769231</v>
      </c>
      <c r="Q804" t="str">
        <f t="shared" si="72"/>
        <v>food</v>
      </c>
      <c r="R804" t="str">
        <f t="shared" si="73"/>
        <v>food trucks</v>
      </c>
      <c r="S804" s="13">
        <f t="shared" si="74"/>
        <v>42187.606747685182</v>
      </c>
      <c r="T804" s="13">
        <f t="shared" si="75"/>
        <v>42216.500000000007</v>
      </c>
      <c r="U804">
        <f t="shared" si="76"/>
        <v>2015</v>
      </c>
      <c r="V804" s="15" t="str">
        <f t="shared" si="77"/>
        <v>Jul</v>
      </c>
    </row>
    <row r="805" spans="1:22" ht="48">
      <c r="A805">
        <v>3211</v>
      </c>
      <c r="B805" s="3" t="s">
        <v>3211</v>
      </c>
      <c r="C805" s="3" t="s">
        <v>7321</v>
      </c>
      <c r="D805">
        <v>23000</v>
      </c>
      <c r="E805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8270</v>
      </c>
      <c r="O805" s="6">
        <f>KickstarterTable[[#This Row],[pledged]]/KickstarterTable[[#This Row],[goal]]</f>
        <v>1.1974347826086957</v>
      </c>
      <c r="P805" s="8">
        <f>KickstarterTable[[#This Row],[pledged]]/KickstarterTable[[#This Row],[backers_count]]</f>
        <v>85.531055900621112</v>
      </c>
      <c r="Q805" t="str">
        <f t="shared" si="72"/>
        <v>theater</v>
      </c>
      <c r="R805" t="str">
        <f t="shared" si="73"/>
        <v>plays</v>
      </c>
      <c r="S805" s="13">
        <f t="shared" si="74"/>
        <v>41834.253240740734</v>
      </c>
      <c r="T805" s="13">
        <f t="shared" si="75"/>
        <v>41863.666666666672</v>
      </c>
      <c r="U805">
        <f t="shared" si="76"/>
        <v>2014</v>
      </c>
      <c r="V805" s="15" t="str">
        <f t="shared" si="77"/>
        <v>Jul</v>
      </c>
    </row>
    <row r="806" spans="1:22" ht="48">
      <c r="A806">
        <v>3259</v>
      </c>
      <c r="B806" s="3" t="s">
        <v>3259</v>
      </c>
      <c r="C806" s="3" t="s">
        <v>7369</v>
      </c>
      <c r="D806">
        <v>23000</v>
      </c>
      <c r="E806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8270</v>
      </c>
      <c r="O806" s="6">
        <f>KickstarterTable[[#This Row],[pledged]]/KickstarterTable[[#This Row],[goal]]</f>
        <v>1.0616782608695652</v>
      </c>
      <c r="P806" s="8">
        <f>KickstarterTable[[#This Row],[pledged]]/KickstarterTable[[#This Row],[backers_count]]</f>
        <v>251.7381443298969</v>
      </c>
      <c r="Q806" t="str">
        <f t="shared" si="72"/>
        <v>theater</v>
      </c>
      <c r="R806" t="str">
        <f t="shared" si="73"/>
        <v>plays</v>
      </c>
      <c r="S806" s="13">
        <f t="shared" si="74"/>
        <v>42614.427604166667</v>
      </c>
      <c r="T806" s="13">
        <f t="shared" si="75"/>
        <v>42641.749305555561</v>
      </c>
      <c r="U806">
        <f t="shared" si="76"/>
        <v>2016</v>
      </c>
      <c r="V806" s="15" t="str">
        <f t="shared" si="77"/>
        <v>Sep</v>
      </c>
    </row>
    <row r="807" spans="1:22" ht="32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8300</v>
      </c>
      <c r="O807" s="6">
        <f>KickstarterTable[[#This Row],[pledged]]/KickstarterTable[[#This Row],[goal]]</f>
        <v>1.4132510432681749</v>
      </c>
      <c r="P807" s="8">
        <f>KickstarterTable[[#This Row],[pledged]]/KickstarterTable[[#This Row],[backers_count]]</f>
        <v>55.758509532062391</v>
      </c>
      <c r="Q807" t="str">
        <f t="shared" si="72"/>
        <v>technology</v>
      </c>
      <c r="R807" t="str">
        <f t="shared" si="73"/>
        <v>space exploration</v>
      </c>
      <c r="S807" s="13">
        <f t="shared" si="74"/>
        <v>42564.547743055555</v>
      </c>
      <c r="T807" s="13">
        <f t="shared" si="75"/>
        <v>42601.874305555561</v>
      </c>
      <c r="U807">
        <f t="shared" si="76"/>
        <v>2016</v>
      </c>
      <c r="V807" s="15" t="str">
        <f t="shared" si="77"/>
        <v>Jul</v>
      </c>
    </row>
    <row r="808" spans="1:22" ht="48">
      <c r="A808">
        <v>1805</v>
      </c>
      <c r="B808" s="3" t="s">
        <v>1806</v>
      </c>
      <c r="C808" s="3" t="s">
        <v>5915</v>
      </c>
      <c r="D808">
        <v>22500</v>
      </c>
      <c r="E80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8284</v>
      </c>
      <c r="O808" s="6">
        <f>KickstarterTable[[#This Row],[pledged]]/KickstarterTable[[#This Row],[goal]]</f>
        <v>0.36404444444444445</v>
      </c>
      <c r="P808" s="8">
        <f>KickstarterTable[[#This Row],[pledged]]/KickstarterTable[[#This Row],[backers_count]]</f>
        <v>67.139344262295083</v>
      </c>
      <c r="Q808" t="str">
        <f t="shared" si="72"/>
        <v>photography</v>
      </c>
      <c r="R808" t="str">
        <f t="shared" si="73"/>
        <v>photobooks</v>
      </c>
      <c r="S808" s="13">
        <f t="shared" si="74"/>
        <v>42247.470578703702</v>
      </c>
      <c r="T808" s="13">
        <f t="shared" si="75"/>
        <v>42277.333333333336</v>
      </c>
      <c r="U808">
        <f t="shared" si="76"/>
        <v>2015</v>
      </c>
      <c r="V808" s="15" t="str">
        <f t="shared" si="77"/>
        <v>Aug</v>
      </c>
    </row>
    <row r="809" spans="1:22" ht="48">
      <c r="A809">
        <v>3796</v>
      </c>
      <c r="B809" s="3" t="s">
        <v>3793</v>
      </c>
      <c r="C809" s="3" t="s">
        <v>7906</v>
      </c>
      <c r="D809">
        <v>22500</v>
      </c>
      <c r="E809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8304</v>
      </c>
      <c r="O809" s="6">
        <f>KickstarterTable[[#This Row],[pledged]]/KickstarterTable[[#This Row],[goal]]</f>
        <v>4.4444444444444447E-5</v>
      </c>
      <c r="P809" s="8">
        <f>KickstarterTable[[#This Row],[pledged]]/KickstarterTable[[#This Row],[backers_count]]</f>
        <v>1</v>
      </c>
      <c r="Q809" t="str">
        <f t="shared" si="72"/>
        <v>theater</v>
      </c>
      <c r="R809" t="str">
        <f t="shared" si="73"/>
        <v>musical</v>
      </c>
      <c r="S809" s="13">
        <f t="shared" si="74"/>
        <v>42688.696250000001</v>
      </c>
      <c r="T809" s="13">
        <f t="shared" si="75"/>
        <v>42746.612916666672</v>
      </c>
      <c r="U809">
        <f t="shared" si="76"/>
        <v>2017</v>
      </c>
      <c r="V809" s="15" t="str">
        <f t="shared" si="77"/>
        <v>Nov</v>
      </c>
    </row>
    <row r="810" spans="1:22" ht="48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8268</v>
      </c>
      <c r="O810" s="6">
        <f>KickstarterTable[[#This Row],[pledged]]/KickstarterTable[[#This Row],[goal]]</f>
        <v>1.0063392857142857</v>
      </c>
      <c r="P810" s="8">
        <f>KickstarterTable[[#This Row],[pledged]]/KickstarterTable[[#This Row],[backers_count]]</f>
        <v>216.75</v>
      </c>
      <c r="Q810" t="str">
        <f t="shared" si="72"/>
        <v>film &amp; video</v>
      </c>
      <c r="R810" t="str">
        <f t="shared" si="73"/>
        <v>documentary</v>
      </c>
      <c r="S810" s="13">
        <f t="shared" si="74"/>
        <v>42177.94903935185</v>
      </c>
      <c r="T810" s="13">
        <f t="shared" si="75"/>
        <v>42205.865706018521</v>
      </c>
      <c r="U810">
        <f t="shared" si="76"/>
        <v>2015</v>
      </c>
      <c r="V810" s="15" t="str">
        <f t="shared" si="77"/>
        <v>Jun</v>
      </c>
    </row>
    <row r="811" spans="1:22" ht="48">
      <c r="A811">
        <v>37</v>
      </c>
      <c r="B811" s="3" t="s">
        <v>39</v>
      </c>
      <c r="C811" s="3" t="s">
        <v>4148</v>
      </c>
      <c r="D811">
        <v>22000</v>
      </c>
      <c r="E811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8264</v>
      </c>
      <c r="O811" s="6">
        <f>KickstarterTable[[#This Row],[pledged]]/KickstarterTable[[#This Row],[goal]]</f>
        <v>1.8344090909090909</v>
      </c>
      <c r="P811" s="8">
        <f>KickstarterTable[[#This Row],[pledged]]/KickstarterTable[[#This Row],[backers_count]]</f>
        <v>159.51383399209487</v>
      </c>
      <c r="Q811" t="str">
        <f t="shared" si="72"/>
        <v>film &amp; video</v>
      </c>
      <c r="R811" t="str">
        <f t="shared" si="73"/>
        <v>television</v>
      </c>
      <c r="S811" s="13">
        <f t="shared" si="74"/>
        <v>42032.359710648147</v>
      </c>
      <c r="T811" s="13">
        <f t="shared" si="75"/>
        <v>42060.276377314818</v>
      </c>
      <c r="U811">
        <f t="shared" si="76"/>
        <v>2015</v>
      </c>
      <c r="V811" s="15" t="str">
        <f t="shared" si="77"/>
        <v>Jan</v>
      </c>
    </row>
    <row r="812" spans="1:22" ht="16">
      <c r="A812">
        <v>307</v>
      </c>
      <c r="B812" s="3" t="s">
        <v>308</v>
      </c>
      <c r="C812" s="3" t="s">
        <v>4417</v>
      </c>
      <c r="D812">
        <v>22000</v>
      </c>
      <c r="E812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8268</v>
      </c>
      <c r="O812" s="6">
        <f>KickstarterTable[[#This Row],[pledged]]/KickstarterTable[[#This Row],[goal]]</f>
        <v>1.1131818181818183</v>
      </c>
      <c r="P812" s="8">
        <f>KickstarterTable[[#This Row],[pledged]]/KickstarterTable[[#This Row],[backers_count]]</f>
        <v>42.517361111111114</v>
      </c>
      <c r="Q812" t="str">
        <f t="shared" si="72"/>
        <v>film &amp; video</v>
      </c>
      <c r="R812" t="str">
        <f t="shared" si="73"/>
        <v>documentary</v>
      </c>
      <c r="S812" s="13">
        <f t="shared" si="74"/>
        <v>41282.611122685186</v>
      </c>
      <c r="T812" s="13">
        <f t="shared" si="75"/>
        <v>41310.527789351851</v>
      </c>
      <c r="U812">
        <f t="shared" si="76"/>
        <v>2013</v>
      </c>
      <c r="V812" s="15" t="str">
        <f t="shared" si="77"/>
        <v>Jan</v>
      </c>
    </row>
    <row r="813" spans="1:22" ht="48">
      <c r="A813">
        <v>543</v>
      </c>
      <c r="B813" s="3" t="s">
        <v>544</v>
      </c>
      <c r="C813" s="3" t="s">
        <v>4653</v>
      </c>
      <c r="D813">
        <v>22000</v>
      </c>
      <c r="E813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8271</v>
      </c>
      <c r="O813" s="6">
        <f>KickstarterTable[[#This Row],[pledged]]/KickstarterTable[[#This Row],[goal]]</f>
        <v>3.1818181818181819E-3</v>
      </c>
      <c r="P813" s="8">
        <f>KickstarterTable[[#This Row],[pledged]]/KickstarterTable[[#This Row],[backers_count]]</f>
        <v>35</v>
      </c>
      <c r="Q813" t="str">
        <f t="shared" si="72"/>
        <v>technology</v>
      </c>
      <c r="R813" t="str">
        <f t="shared" si="73"/>
        <v>web</v>
      </c>
      <c r="S813" s="13">
        <f t="shared" si="74"/>
        <v>41913.75881944444</v>
      </c>
      <c r="T813" s="13">
        <f t="shared" si="75"/>
        <v>41941.675486111111</v>
      </c>
      <c r="U813">
        <f t="shared" si="76"/>
        <v>2014</v>
      </c>
      <c r="V813" s="15" t="str">
        <f t="shared" si="77"/>
        <v>Oct</v>
      </c>
    </row>
    <row r="814" spans="1:22" ht="48">
      <c r="A814">
        <v>1184</v>
      </c>
      <c r="B814" s="3" t="s">
        <v>1185</v>
      </c>
      <c r="C814" s="3" t="s">
        <v>5294</v>
      </c>
      <c r="D814">
        <v>22000</v>
      </c>
      <c r="E81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8284</v>
      </c>
      <c r="O814" s="6">
        <f>KickstarterTable[[#This Row],[pledged]]/KickstarterTable[[#This Row],[goal]]</f>
        <v>1.0493636363636363</v>
      </c>
      <c r="P814" s="8">
        <f>KickstarterTable[[#This Row],[pledged]]/KickstarterTable[[#This Row],[backers_count]]</f>
        <v>61.562666666666665</v>
      </c>
      <c r="Q814" t="str">
        <f t="shared" si="72"/>
        <v>photography</v>
      </c>
      <c r="R814" t="str">
        <f t="shared" si="73"/>
        <v>photobooks</v>
      </c>
      <c r="S814" s="13">
        <f t="shared" si="74"/>
        <v>42741.266331018516</v>
      </c>
      <c r="T814" s="13">
        <f t="shared" si="75"/>
        <v>42770.182997685188</v>
      </c>
      <c r="U814">
        <f t="shared" si="76"/>
        <v>2017</v>
      </c>
      <c r="V814" s="15" t="str">
        <f t="shared" si="77"/>
        <v>Jan</v>
      </c>
    </row>
    <row r="815" spans="1:22" ht="48">
      <c r="A815">
        <v>1267</v>
      </c>
      <c r="B815" s="3" t="s">
        <v>1268</v>
      </c>
      <c r="C815" s="3" t="s">
        <v>5377</v>
      </c>
      <c r="D815">
        <v>22000</v>
      </c>
      <c r="E815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8275</v>
      </c>
      <c r="O815" s="6">
        <f>KickstarterTable[[#This Row],[pledged]]/KickstarterTable[[#This Row],[goal]]</f>
        <v>1.018</v>
      </c>
      <c r="P815" s="8">
        <f>KickstarterTable[[#This Row],[pledged]]/KickstarterTable[[#This Row],[backers_count]]</f>
        <v>140.85534591194968</v>
      </c>
      <c r="Q815" t="str">
        <f t="shared" si="72"/>
        <v>music</v>
      </c>
      <c r="R815" t="str">
        <f t="shared" si="73"/>
        <v>rock</v>
      </c>
      <c r="S815" s="13">
        <f t="shared" si="74"/>
        <v>41449.251828703702</v>
      </c>
      <c r="T815" s="13">
        <f t="shared" si="75"/>
        <v>41477.168495370373</v>
      </c>
      <c r="U815">
        <f t="shared" si="76"/>
        <v>2013</v>
      </c>
      <c r="V815" s="15" t="str">
        <f t="shared" si="77"/>
        <v>Jun</v>
      </c>
    </row>
    <row r="816" spans="1:22" ht="48">
      <c r="A816">
        <v>1502</v>
      </c>
      <c r="B816" s="3" t="s">
        <v>1503</v>
      </c>
      <c r="C816" s="3" t="s">
        <v>5612</v>
      </c>
      <c r="D816">
        <v>22000</v>
      </c>
      <c r="E81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8284</v>
      </c>
      <c r="O816" s="6">
        <f>KickstarterTable[[#This Row],[pledged]]/KickstarterTable[[#This Row],[goal]]</f>
        <v>1.0144545454545455</v>
      </c>
      <c r="P816" s="8">
        <f>KickstarterTable[[#This Row],[pledged]]/KickstarterTable[[#This Row],[backers_count]]</f>
        <v>67.835866261398181</v>
      </c>
      <c r="Q816" t="str">
        <f t="shared" si="72"/>
        <v>photography</v>
      </c>
      <c r="R816" t="str">
        <f t="shared" si="73"/>
        <v>photobooks</v>
      </c>
      <c r="S816" s="13">
        <f t="shared" si="74"/>
        <v>42426.20925925926</v>
      </c>
      <c r="T816" s="13">
        <f t="shared" si="75"/>
        <v>42452.500000000007</v>
      </c>
      <c r="U816">
        <f t="shared" si="76"/>
        <v>2016</v>
      </c>
      <c r="V816" s="15" t="str">
        <f t="shared" si="77"/>
        <v>Feb</v>
      </c>
    </row>
    <row r="817" spans="1:22" ht="32">
      <c r="A817">
        <v>1593</v>
      </c>
      <c r="B817" s="3" t="s">
        <v>1594</v>
      </c>
      <c r="C817" s="3" t="s">
        <v>5703</v>
      </c>
      <c r="D817">
        <v>22000</v>
      </c>
      <c r="E81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8290</v>
      </c>
      <c r="O817" s="6">
        <f>KickstarterTable[[#This Row],[pledged]]/KickstarterTable[[#This Row],[goal]]</f>
        <v>1.3636363636363637E-4</v>
      </c>
      <c r="P817" s="8">
        <f>KickstarterTable[[#This Row],[pledged]]/KickstarterTable[[#This Row],[backers_count]]</f>
        <v>1</v>
      </c>
      <c r="Q817" t="str">
        <f t="shared" si="72"/>
        <v>photography</v>
      </c>
      <c r="R817" t="str">
        <f t="shared" si="73"/>
        <v>places</v>
      </c>
      <c r="S817" s="13">
        <f t="shared" si="74"/>
        <v>42033.51221064815</v>
      </c>
      <c r="T817" s="13">
        <f t="shared" si="75"/>
        <v>42061.428877314822</v>
      </c>
      <c r="U817">
        <f t="shared" si="76"/>
        <v>2015</v>
      </c>
      <c r="V817" s="15" t="str">
        <f t="shared" si="77"/>
        <v>Jan</v>
      </c>
    </row>
    <row r="818" spans="1:22" ht="48">
      <c r="A818">
        <v>2374</v>
      </c>
      <c r="B818" s="3" t="s">
        <v>2375</v>
      </c>
      <c r="C818" s="3" t="s">
        <v>6484</v>
      </c>
      <c r="D818">
        <v>22000</v>
      </c>
      <c r="E81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8271</v>
      </c>
      <c r="O818" s="6">
        <f>KickstarterTable[[#This Row],[pledged]]/KickstarterTable[[#This Row],[goal]]</f>
        <v>4.5454545454545455E-4</v>
      </c>
      <c r="P818" s="8">
        <f>KickstarterTable[[#This Row],[pledged]]/KickstarterTable[[#This Row],[backers_count]]</f>
        <v>10</v>
      </c>
      <c r="Q818" t="str">
        <f t="shared" si="72"/>
        <v>technology</v>
      </c>
      <c r="R818" t="str">
        <f t="shared" si="73"/>
        <v>web</v>
      </c>
      <c r="S818" s="13">
        <f t="shared" si="74"/>
        <v>42017.509953703702</v>
      </c>
      <c r="T818" s="13">
        <f t="shared" si="75"/>
        <v>42045.426620370366</v>
      </c>
      <c r="U818">
        <f t="shared" si="76"/>
        <v>2015</v>
      </c>
      <c r="V818" s="15" t="str">
        <f t="shared" si="77"/>
        <v>Jan</v>
      </c>
    </row>
    <row r="819" spans="1:22" ht="64">
      <c r="A819">
        <v>2407</v>
      </c>
      <c r="B819" s="3" t="s">
        <v>2408</v>
      </c>
      <c r="C819" s="3" t="s">
        <v>6517</v>
      </c>
      <c r="D819">
        <v>22000</v>
      </c>
      <c r="E819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8283</v>
      </c>
      <c r="O819" s="6">
        <f>KickstarterTable[[#This Row],[pledged]]/KickstarterTable[[#This Row],[goal]]</f>
        <v>0.25259090909090909</v>
      </c>
      <c r="P819" s="8">
        <f>KickstarterTable[[#This Row],[pledged]]/KickstarterTable[[#This Row],[backers_count]]</f>
        <v>168.39393939393941</v>
      </c>
      <c r="Q819" t="str">
        <f t="shared" si="72"/>
        <v>food</v>
      </c>
      <c r="R819" t="str">
        <f t="shared" si="73"/>
        <v>food trucks</v>
      </c>
      <c r="S819" s="13">
        <f t="shared" si="74"/>
        <v>42082.242222222216</v>
      </c>
      <c r="T819" s="13">
        <f t="shared" si="75"/>
        <v>42102.833333333336</v>
      </c>
      <c r="U819">
        <f t="shared" si="76"/>
        <v>2015</v>
      </c>
      <c r="V819" s="15" t="str">
        <f t="shared" si="77"/>
        <v>Mar</v>
      </c>
    </row>
    <row r="820" spans="1:22" ht="48">
      <c r="A820">
        <v>2516</v>
      </c>
      <c r="B820" s="3" t="s">
        <v>2516</v>
      </c>
      <c r="C820" s="3" t="s">
        <v>6626</v>
      </c>
      <c r="D820">
        <v>22000</v>
      </c>
      <c r="E820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8298</v>
      </c>
      <c r="O820" s="6">
        <f>KickstarterTable[[#This Row],[pledged]]/KickstarterTable[[#This Row],[goal]]</f>
        <v>0</v>
      </c>
      <c r="P820" s="8" t="e">
        <f>KickstarterTable[[#This Row],[pledged]]/KickstarterTable[[#This Row],[backers_count]]</f>
        <v>#DIV/0!</v>
      </c>
      <c r="Q820" t="str">
        <f t="shared" si="72"/>
        <v>food</v>
      </c>
      <c r="R820" t="str">
        <f t="shared" si="73"/>
        <v>restaurants</v>
      </c>
      <c r="S820" s="13">
        <f t="shared" si="74"/>
        <v>41942.320046296292</v>
      </c>
      <c r="T820" s="13">
        <f t="shared" si="75"/>
        <v>41970.278379629635</v>
      </c>
      <c r="U820">
        <f t="shared" si="76"/>
        <v>2014</v>
      </c>
      <c r="V820" s="15" t="str">
        <f t="shared" si="77"/>
        <v>Oct</v>
      </c>
    </row>
    <row r="821" spans="1:22" ht="48">
      <c r="A821">
        <v>3017</v>
      </c>
      <c r="B821" s="3" t="s">
        <v>3017</v>
      </c>
      <c r="C821" s="3" t="s">
        <v>7127</v>
      </c>
      <c r="D821">
        <v>22000</v>
      </c>
      <c r="E821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8302</v>
      </c>
      <c r="O821" s="6">
        <f>KickstarterTable[[#This Row],[pledged]]/KickstarterTable[[#This Row],[goal]]</f>
        <v>1.0584090909090909</v>
      </c>
      <c r="P821" s="8">
        <f>KickstarterTable[[#This Row],[pledged]]/KickstarterTable[[#This Row],[backers_count]]</f>
        <v>146.44654088050314</v>
      </c>
      <c r="Q821" t="str">
        <f t="shared" si="72"/>
        <v>theater</v>
      </c>
      <c r="R821" t="str">
        <f t="shared" si="73"/>
        <v>spaces</v>
      </c>
      <c r="S821" s="13">
        <f t="shared" si="74"/>
        <v>41841.516701388886</v>
      </c>
      <c r="T821" s="13">
        <f t="shared" si="75"/>
        <v>41869.433368055557</v>
      </c>
      <c r="U821">
        <f t="shared" si="76"/>
        <v>2014</v>
      </c>
      <c r="V821" s="15" t="str">
        <f t="shared" si="77"/>
        <v>Jul</v>
      </c>
    </row>
    <row r="822" spans="1:22" ht="48">
      <c r="A822">
        <v>3077</v>
      </c>
      <c r="B822" s="3" t="s">
        <v>3077</v>
      </c>
      <c r="C822" s="3" t="s">
        <v>7187</v>
      </c>
      <c r="D822">
        <v>22000</v>
      </c>
      <c r="E822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8302</v>
      </c>
      <c r="O822" s="6">
        <f>KickstarterTable[[#This Row],[pledged]]/KickstarterTable[[#This Row],[goal]]</f>
        <v>4.7727272727272731E-3</v>
      </c>
      <c r="P822" s="8">
        <f>KickstarterTable[[#This Row],[pledged]]/KickstarterTable[[#This Row],[backers_count]]</f>
        <v>52.5</v>
      </c>
      <c r="Q822" t="str">
        <f t="shared" si="72"/>
        <v>theater</v>
      </c>
      <c r="R822" t="str">
        <f t="shared" si="73"/>
        <v>spaces</v>
      </c>
      <c r="S822" s="13">
        <f t="shared" si="74"/>
        <v>42766.62358796296</v>
      </c>
      <c r="T822" s="13">
        <f t="shared" si="75"/>
        <v>42794.540254629632</v>
      </c>
      <c r="U822">
        <f t="shared" si="76"/>
        <v>2017</v>
      </c>
      <c r="V822" s="15" t="str">
        <f t="shared" si="77"/>
        <v>Jan</v>
      </c>
    </row>
    <row r="823" spans="1:22" ht="48">
      <c r="A823">
        <v>3800</v>
      </c>
      <c r="B823" s="3" t="s">
        <v>3797</v>
      </c>
      <c r="C823" s="3" t="s">
        <v>7910</v>
      </c>
      <c r="D823">
        <v>22000</v>
      </c>
      <c r="E823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8304</v>
      </c>
      <c r="O823" s="6">
        <f>KickstarterTable[[#This Row],[pledged]]/KickstarterTable[[#This Row],[goal]]</f>
        <v>4.0045454545454544E-2</v>
      </c>
      <c r="P823" s="8">
        <f>KickstarterTable[[#This Row],[pledged]]/KickstarterTable[[#This Row],[backers_count]]</f>
        <v>55.0625</v>
      </c>
      <c r="Q823" t="str">
        <f t="shared" si="72"/>
        <v>theater</v>
      </c>
      <c r="R823" t="str">
        <f t="shared" si="73"/>
        <v>musical</v>
      </c>
      <c r="S823" s="13">
        <f t="shared" si="74"/>
        <v>41982.403738425921</v>
      </c>
      <c r="T823" s="13">
        <f t="shared" si="75"/>
        <v>42012.790972222225</v>
      </c>
      <c r="U823">
        <f t="shared" si="76"/>
        <v>2015</v>
      </c>
      <c r="V823" s="15" t="str">
        <f t="shared" si="77"/>
        <v>Dec</v>
      </c>
    </row>
    <row r="824" spans="1:22" ht="48">
      <c r="A824">
        <v>1193</v>
      </c>
      <c r="B824" s="3" t="s">
        <v>1194</v>
      </c>
      <c r="C824" s="3" t="s">
        <v>5303</v>
      </c>
      <c r="D824">
        <v>21000</v>
      </c>
      <c r="E824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8284</v>
      </c>
      <c r="O824" s="6">
        <f>KickstarterTable[[#This Row],[pledged]]/KickstarterTable[[#This Row],[goal]]</f>
        <v>1.0395714285714286</v>
      </c>
      <c r="P824" s="8">
        <f>KickstarterTable[[#This Row],[pledged]]/KickstarterTable[[#This Row],[backers_count]]</f>
        <v>79.967032967032964</v>
      </c>
      <c r="Q824" t="str">
        <f t="shared" si="72"/>
        <v>photography</v>
      </c>
      <c r="R824" t="str">
        <f t="shared" si="73"/>
        <v>photobooks</v>
      </c>
      <c r="S824" s="13">
        <f t="shared" si="74"/>
        <v>42409.442743055552</v>
      </c>
      <c r="T824" s="13">
        <f t="shared" si="75"/>
        <v>42467.317743055559</v>
      </c>
      <c r="U824">
        <f t="shared" si="76"/>
        <v>2016</v>
      </c>
      <c r="V824" s="15" t="str">
        <f t="shared" si="77"/>
        <v>Feb</v>
      </c>
    </row>
    <row r="825" spans="1:22" ht="48">
      <c r="A825">
        <v>2225</v>
      </c>
      <c r="B825" s="3" t="s">
        <v>2226</v>
      </c>
      <c r="C825" s="3" t="s">
        <v>6335</v>
      </c>
      <c r="D825">
        <v>21000</v>
      </c>
      <c r="E825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8296</v>
      </c>
      <c r="O825" s="6">
        <f>KickstarterTable[[#This Row],[pledged]]/KickstarterTable[[#This Row],[goal]]</f>
        <v>9.4483338095238096</v>
      </c>
      <c r="P825" s="8">
        <f>KickstarterTable[[#This Row],[pledged]]/KickstarterTable[[#This Row],[backers_count]]</f>
        <v>164.79651993355483</v>
      </c>
      <c r="Q825" t="str">
        <f t="shared" si="72"/>
        <v>games</v>
      </c>
      <c r="R825" t="str">
        <f t="shared" si="73"/>
        <v>tabletop games</v>
      </c>
      <c r="S825" s="13">
        <f t="shared" si="74"/>
        <v>41873.458506944444</v>
      </c>
      <c r="T825" s="13">
        <f t="shared" si="75"/>
        <v>41901.375173611115</v>
      </c>
      <c r="U825">
        <f t="shared" si="76"/>
        <v>2014</v>
      </c>
      <c r="V825" s="15" t="str">
        <f t="shared" si="77"/>
        <v>Aug</v>
      </c>
    </row>
    <row r="826" spans="1:22" ht="48">
      <c r="A826">
        <v>2776</v>
      </c>
      <c r="B826" s="3" t="s">
        <v>2776</v>
      </c>
      <c r="C826" s="3" t="s">
        <v>6886</v>
      </c>
      <c r="D826">
        <v>21000</v>
      </c>
      <c r="E826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8303</v>
      </c>
      <c r="O826" s="6">
        <f>KickstarterTable[[#This Row],[pledged]]/KickstarterTable[[#This Row],[goal]]</f>
        <v>7.8809523809523815E-2</v>
      </c>
      <c r="P826" s="8">
        <f>KickstarterTable[[#This Row],[pledged]]/KickstarterTable[[#This Row],[backers_count]]</f>
        <v>45.972222222222221</v>
      </c>
      <c r="Q826" t="str">
        <f t="shared" si="72"/>
        <v>publishing</v>
      </c>
      <c r="R826" t="str">
        <f t="shared" si="73"/>
        <v>children's books</v>
      </c>
      <c r="S826" s="13">
        <f t="shared" si="74"/>
        <v>42135.963842592588</v>
      </c>
      <c r="T826" s="13">
        <f t="shared" si="75"/>
        <v>42164.880509259259</v>
      </c>
      <c r="U826">
        <f t="shared" si="76"/>
        <v>2015</v>
      </c>
      <c r="V826" s="15" t="str">
        <f t="shared" si="77"/>
        <v>May</v>
      </c>
    </row>
    <row r="827" spans="1:22" ht="48">
      <c r="A827">
        <v>3245</v>
      </c>
      <c r="B827" s="3" t="s">
        <v>3245</v>
      </c>
      <c r="C827" s="3" t="s">
        <v>7355</v>
      </c>
      <c r="D827">
        <v>21000</v>
      </c>
      <c r="E82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8270</v>
      </c>
      <c r="O827" s="6">
        <f>KickstarterTable[[#This Row],[pledged]]/KickstarterTable[[#This Row],[goal]]</f>
        <v>1.043047619047619</v>
      </c>
      <c r="P827" s="8">
        <f>KickstarterTable[[#This Row],[pledged]]/KickstarterTable[[#This Row],[backers_count]]</f>
        <v>81.125925925925927</v>
      </c>
      <c r="Q827" t="str">
        <f t="shared" si="72"/>
        <v>theater</v>
      </c>
      <c r="R827" t="str">
        <f t="shared" si="73"/>
        <v>plays</v>
      </c>
      <c r="S827" s="13">
        <f t="shared" si="74"/>
        <v>42135.266874999994</v>
      </c>
      <c r="T827" s="13">
        <f t="shared" si="75"/>
        <v>42164.666666666664</v>
      </c>
      <c r="U827">
        <f t="shared" si="76"/>
        <v>2015</v>
      </c>
      <c r="V827" s="15" t="str">
        <f t="shared" si="77"/>
        <v>May</v>
      </c>
    </row>
    <row r="828" spans="1:22" ht="48">
      <c r="A828">
        <v>27</v>
      </c>
      <c r="B828" s="3" t="s">
        <v>29</v>
      </c>
      <c r="C828" s="3" t="s">
        <v>4138</v>
      </c>
      <c r="D828">
        <v>20000</v>
      </c>
      <c r="E82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8264</v>
      </c>
      <c r="O828" s="6">
        <f>KickstarterTable[[#This Row],[pledged]]/KickstarterTable[[#This Row],[goal]]</f>
        <v>1.1172500000000001</v>
      </c>
      <c r="P828" s="8">
        <f>KickstarterTable[[#This Row],[pledged]]/KickstarterTable[[#This Row],[backers_count]]</f>
        <v>148.96666666666667</v>
      </c>
      <c r="Q828" t="str">
        <f t="shared" si="72"/>
        <v>film &amp; video</v>
      </c>
      <c r="R828" t="str">
        <f t="shared" si="73"/>
        <v>television</v>
      </c>
      <c r="S828" s="13">
        <f t="shared" si="74"/>
        <v>41928.831400462957</v>
      </c>
      <c r="T828" s="13">
        <f t="shared" si="75"/>
        <v>41956.7897337963</v>
      </c>
      <c r="U828">
        <f t="shared" si="76"/>
        <v>2014</v>
      </c>
      <c r="V828" s="15" t="str">
        <f t="shared" si="77"/>
        <v>Oct</v>
      </c>
    </row>
    <row r="829" spans="1:22" ht="48">
      <c r="A829">
        <v>59</v>
      </c>
      <c r="B829" s="3" t="s">
        <v>61</v>
      </c>
      <c r="C829" s="3" t="s">
        <v>4170</v>
      </c>
      <c r="D829">
        <v>20000</v>
      </c>
      <c r="E829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8264</v>
      </c>
      <c r="O829" s="6">
        <f>KickstarterTable[[#This Row],[pledged]]/KickstarterTable[[#This Row],[goal]]</f>
        <v>1.0012570000000001</v>
      </c>
      <c r="P829" s="8">
        <f>KickstarterTable[[#This Row],[pledged]]/KickstarterTable[[#This Row],[backers_count]]</f>
        <v>606.82242424242418</v>
      </c>
      <c r="Q829" t="str">
        <f t="shared" si="72"/>
        <v>film &amp; video</v>
      </c>
      <c r="R829" t="str">
        <f t="shared" si="73"/>
        <v>television</v>
      </c>
      <c r="S829" s="13">
        <f t="shared" si="74"/>
        <v>42229.902499999997</v>
      </c>
      <c r="T829" s="13">
        <f t="shared" si="75"/>
        <v>42259.458333333336</v>
      </c>
      <c r="U829">
        <f t="shared" si="76"/>
        <v>2015</v>
      </c>
      <c r="V829" s="15" t="str">
        <f t="shared" si="77"/>
        <v>Aug</v>
      </c>
    </row>
    <row r="830" spans="1:22" ht="48">
      <c r="A830">
        <v>129</v>
      </c>
      <c r="B830" s="3" t="s">
        <v>131</v>
      </c>
      <c r="C830" s="3" t="s">
        <v>4240</v>
      </c>
      <c r="D830">
        <v>20000</v>
      </c>
      <c r="E830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8266</v>
      </c>
      <c r="O830" s="6">
        <f>KickstarterTable[[#This Row],[pledged]]/KickstarterTable[[#This Row],[goal]]</f>
        <v>0</v>
      </c>
      <c r="P830" s="8" t="e">
        <f>KickstarterTable[[#This Row],[pledged]]/KickstarterTable[[#This Row],[backers_count]]</f>
        <v>#DIV/0!</v>
      </c>
      <c r="Q830" t="str">
        <f t="shared" si="72"/>
        <v>film &amp; video</v>
      </c>
      <c r="R830" t="str">
        <f t="shared" si="73"/>
        <v>science fiction</v>
      </c>
      <c r="S830" s="13">
        <f t="shared" si="74"/>
        <v>41882.603969907403</v>
      </c>
      <c r="T830" s="13">
        <f t="shared" si="75"/>
        <v>41940.520636574074</v>
      </c>
      <c r="U830">
        <f t="shared" si="76"/>
        <v>2014</v>
      </c>
      <c r="V830" s="15" t="str">
        <f t="shared" si="77"/>
        <v>Aug</v>
      </c>
    </row>
    <row r="831" spans="1:22" ht="48">
      <c r="A831">
        <v>146</v>
      </c>
      <c r="B831" s="3" t="s">
        <v>148</v>
      </c>
      <c r="C831" s="3" t="s">
        <v>4256</v>
      </c>
      <c r="D831">
        <v>20000</v>
      </c>
      <c r="E831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8266</v>
      </c>
      <c r="O831" s="6">
        <f>KickstarterTable[[#This Row],[pledged]]/KickstarterTable[[#This Row],[goal]]</f>
        <v>5.7499999999999999E-3</v>
      </c>
      <c r="P831" s="8">
        <f>KickstarterTable[[#This Row],[pledged]]/KickstarterTable[[#This Row],[backers_count]]</f>
        <v>38.333333333333336</v>
      </c>
      <c r="Q831" t="str">
        <f t="shared" si="72"/>
        <v>film &amp; video</v>
      </c>
      <c r="R831" t="str">
        <f t="shared" si="73"/>
        <v>science fiction</v>
      </c>
      <c r="S831" s="13">
        <f t="shared" si="74"/>
        <v>42692.682847222219</v>
      </c>
      <c r="T831" s="13">
        <f t="shared" si="75"/>
        <v>42750.59951388889</v>
      </c>
      <c r="U831">
        <f t="shared" si="76"/>
        <v>2017</v>
      </c>
      <c r="V831" s="15" t="str">
        <f t="shared" si="77"/>
        <v>Nov</v>
      </c>
    </row>
    <row r="832" spans="1:22" ht="48">
      <c r="A832">
        <v>175</v>
      </c>
      <c r="B832" s="3" t="s">
        <v>177</v>
      </c>
      <c r="C832" s="3" t="s">
        <v>4285</v>
      </c>
      <c r="D832">
        <v>20000</v>
      </c>
      <c r="E832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8267</v>
      </c>
      <c r="O832" s="6">
        <f>KickstarterTable[[#This Row],[pledged]]/KickstarterTable[[#This Row],[goal]]</f>
        <v>6.4850000000000005E-2</v>
      </c>
      <c r="P832" s="8">
        <f>KickstarterTable[[#This Row],[pledged]]/KickstarterTable[[#This Row],[backers_count]]</f>
        <v>49.884615384615387</v>
      </c>
      <c r="Q832" t="str">
        <f t="shared" si="72"/>
        <v>film &amp; video</v>
      </c>
      <c r="R832" t="str">
        <f t="shared" si="73"/>
        <v>drama</v>
      </c>
      <c r="S832" s="13">
        <f t="shared" si="74"/>
        <v>41855.444571759253</v>
      </c>
      <c r="T832" s="13">
        <f t="shared" si="75"/>
        <v>41878.361238425925</v>
      </c>
      <c r="U832">
        <f t="shared" si="76"/>
        <v>2014</v>
      </c>
      <c r="V832" s="15" t="str">
        <f t="shared" si="77"/>
        <v>Aug</v>
      </c>
    </row>
    <row r="833" spans="1:22" ht="32">
      <c r="A833">
        <v>261</v>
      </c>
      <c r="B833" s="3" t="s">
        <v>262</v>
      </c>
      <c r="C833" s="3" t="s">
        <v>4371</v>
      </c>
      <c r="D833">
        <v>20000</v>
      </c>
      <c r="E833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8268</v>
      </c>
      <c r="O833" s="6">
        <f>KickstarterTable[[#This Row],[pledged]]/KickstarterTable[[#This Row],[goal]]</f>
        <v>1.0740000000000001</v>
      </c>
      <c r="P833" s="8">
        <f>KickstarterTable[[#This Row],[pledged]]/KickstarterTable[[#This Row],[backers_count]]</f>
        <v>97.63636363636364</v>
      </c>
      <c r="Q833" t="str">
        <f t="shared" si="72"/>
        <v>film &amp; video</v>
      </c>
      <c r="R833" t="str">
        <f t="shared" si="73"/>
        <v>documentary</v>
      </c>
      <c r="S833" s="13">
        <f t="shared" si="74"/>
        <v>41017.552129629628</v>
      </c>
      <c r="T833" s="13">
        <f t="shared" si="75"/>
        <v>41065.204861111117</v>
      </c>
      <c r="U833">
        <f t="shared" si="76"/>
        <v>2012</v>
      </c>
      <c r="V833" s="15" t="str">
        <f t="shared" si="77"/>
        <v>Apr</v>
      </c>
    </row>
    <row r="834" spans="1:22" ht="48">
      <c r="A834">
        <v>275</v>
      </c>
      <c r="B834" s="3" t="s">
        <v>276</v>
      </c>
      <c r="C834" s="3" t="s">
        <v>4385</v>
      </c>
      <c r="D834">
        <v>20000</v>
      </c>
      <c r="E834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8268</v>
      </c>
      <c r="O834" s="6">
        <f>KickstarterTable[[#This Row],[pledged]]/KickstarterTable[[#This Row],[goal]]</f>
        <v>1.08395</v>
      </c>
      <c r="P834" s="8">
        <f>KickstarterTable[[#This Row],[pledged]]/KickstarterTable[[#This Row],[backers_count]]</f>
        <v>65.298192771084331</v>
      </c>
      <c r="Q834" t="str">
        <f t="shared" ref="Q834:Q897" si="78">LEFT(N834, SEARCH("/",N834,1) -1)</f>
        <v>film &amp; video</v>
      </c>
      <c r="R834" t="str">
        <f t="shared" ref="R834:R897" si="79">MID(N834,FIND("/",N834)+1,LEN(N834))</f>
        <v>documentary</v>
      </c>
      <c r="S834" s="13">
        <f t="shared" ref="S834:S897" si="80">(J834/86400)+25569+(-8/24)</f>
        <v>41192.698680555557</v>
      </c>
      <c r="T834" s="13">
        <f t="shared" ref="T834:T897" si="81">(((I834/60)/60)/24)+DATE(1970,1,1)+(-58/24)</f>
        <v>41220.657013888893</v>
      </c>
      <c r="U834">
        <f t="shared" ref="U834:U897" si="82">YEAR(T834)</f>
        <v>2012</v>
      </c>
      <c r="V834" s="15" t="str">
        <f t="shared" ref="V834:V897" si="83">TEXT(S834,"mmm")</f>
        <v>Oct</v>
      </c>
    </row>
    <row r="835" spans="1:22" ht="48">
      <c r="A835">
        <v>297</v>
      </c>
      <c r="B835" s="3" t="s">
        <v>298</v>
      </c>
      <c r="C835" s="3" t="s">
        <v>4407</v>
      </c>
      <c r="D835">
        <v>20000</v>
      </c>
      <c r="E835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8268</v>
      </c>
      <c r="O835" s="6">
        <f>KickstarterTable[[#This Row],[pledged]]/KickstarterTable[[#This Row],[goal]]</f>
        <v>1.0064</v>
      </c>
      <c r="P835" s="8">
        <f>KickstarterTable[[#This Row],[pledged]]/KickstarterTable[[#This Row],[backers_count]]</f>
        <v>141.74647887323943</v>
      </c>
      <c r="Q835" t="str">
        <f t="shared" si="78"/>
        <v>film &amp; video</v>
      </c>
      <c r="R835" t="str">
        <f t="shared" si="79"/>
        <v>documentary</v>
      </c>
      <c r="S835" s="13">
        <f t="shared" si="80"/>
        <v>42089.394687499997</v>
      </c>
      <c r="T835" s="13">
        <f t="shared" si="81"/>
        <v>42122.749305555561</v>
      </c>
      <c r="U835">
        <f t="shared" si="82"/>
        <v>2015</v>
      </c>
      <c r="V835" s="15" t="str">
        <f t="shared" si="83"/>
        <v>Mar</v>
      </c>
    </row>
    <row r="836" spans="1:22" ht="48">
      <c r="A836">
        <v>311</v>
      </c>
      <c r="B836" s="3" t="s">
        <v>312</v>
      </c>
      <c r="C836" s="3" t="s">
        <v>4421</v>
      </c>
      <c r="D836">
        <v>20000</v>
      </c>
      <c r="E836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8268</v>
      </c>
      <c r="O836" s="6">
        <f>KickstarterTable[[#This Row],[pledged]]/KickstarterTable[[#This Row],[goal]]</f>
        <v>1.0410165</v>
      </c>
      <c r="P836" s="8">
        <f>KickstarterTable[[#This Row],[pledged]]/KickstarterTable[[#This Row],[backers_count]]</f>
        <v>138.8022</v>
      </c>
      <c r="Q836" t="str">
        <f t="shared" si="78"/>
        <v>film &amp; video</v>
      </c>
      <c r="R836" t="str">
        <f t="shared" si="79"/>
        <v>documentary</v>
      </c>
      <c r="S836" s="13">
        <f t="shared" si="80"/>
        <v>40867.886481481481</v>
      </c>
      <c r="T836" s="13">
        <f t="shared" si="81"/>
        <v>40906.915972222225</v>
      </c>
      <c r="U836">
        <f t="shared" si="82"/>
        <v>2011</v>
      </c>
      <c r="V836" s="15" t="str">
        <f t="shared" si="83"/>
        <v>Nov</v>
      </c>
    </row>
    <row r="837" spans="1:22" ht="48">
      <c r="A837">
        <v>320</v>
      </c>
      <c r="B837" s="3" t="s">
        <v>321</v>
      </c>
      <c r="C837" s="3" t="s">
        <v>4430</v>
      </c>
      <c r="D837">
        <v>20000</v>
      </c>
      <c r="E83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8268</v>
      </c>
      <c r="O837" s="6">
        <f>KickstarterTable[[#This Row],[pledged]]/KickstarterTable[[#This Row],[goal]]</f>
        <v>1.0658000000000001</v>
      </c>
      <c r="P837" s="8">
        <f>KickstarterTable[[#This Row],[pledged]]/KickstarterTable[[#This Row],[backers_count]]</f>
        <v>134.91139240506328</v>
      </c>
      <c r="Q837" t="str">
        <f t="shared" si="78"/>
        <v>film &amp; video</v>
      </c>
      <c r="R837" t="str">
        <f t="shared" si="79"/>
        <v>documentary</v>
      </c>
      <c r="S837" s="13">
        <f t="shared" si="80"/>
        <v>42331.21797453703</v>
      </c>
      <c r="T837" s="13">
        <f t="shared" si="81"/>
        <v>42358.541666666664</v>
      </c>
      <c r="U837">
        <f t="shared" si="82"/>
        <v>2015</v>
      </c>
      <c r="V837" s="15" t="str">
        <f t="shared" si="83"/>
        <v>Nov</v>
      </c>
    </row>
    <row r="838" spans="1:22" ht="48">
      <c r="A838">
        <v>384</v>
      </c>
      <c r="B838" s="3" t="s">
        <v>385</v>
      </c>
      <c r="C838" s="3" t="s">
        <v>4494</v>
      </c>
      <c r="D838">
        <v>20000</v>
      </c>
      <c r="E83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8268</v>
      </c>
      <c r="O838" s="6">
        <f>KickstarterTable[[#This Row],[pledged]]/KickstarterTable[[#This Row],[goal]]</f>
        <v>1.1210500000000001</v>
      </c>
      <c r="P838" s="8">
        <f>KickstarterTable[[#This Row],[pledged]]/KickstarterTable[[#This Row],[backers_count]]</f>
        <v>58.540469973890339</v>
      </c>
      <c r="Q838" t="str">
        <f t="shared" si="78"/>
        <v>film &amp; video</v>
      </c>
      <c r="R838" t="str">
        <f t="shared" si="79"/>
        <v>documentary</v>
      </c>
      <c r="S838" s="13">
        <f t="shared" si="80"/>
        <v>41980.448460648149</v>
      </c>
      <c r="T838" s="13">
        <f t="shared" si="81"/>
        <v>42008.365127314821</v>
      </c>
      <c r="U838">
        <f t="shared" si="82"/>
        <v>2015</v>
      </c>
      <c r="V838" s="15" t="str">
        <f t="shared" si="83"/>
        <v>Dec</v>
      </c>
    </row>
    <row r="839" spans="1:22" ht="48">
      <c r="A839">
        <v>391</v>
      </c>
      <c r="B839" s="3" t="s">
        <v>392</v>
      </c>
      <c r="C839" s="3" t="s">
        <v>4501</v>
      </c>
      <c r="D839">
        <v>20000</v>
      </c>
      <c r="E839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8268</v>
      </c>
      <c r="O839" s="6">
        <f>KickstarterTable[[#This Row],[pledged]]/KickstarterTable[[#This Row],[goal]]</f>
        <v>1.0061</v>
      </c>
      <c r="P839" s="8">
        <f>KickstarterTable[[#This Row],[pledged]]/KickstarterTable[[#This Row],[backers_count]]</f>
        <v>104.25906735751295</v>
      </c>
      <c r="Q839" t="str">
        <f t="shared" si="78"/>
        <v>film &amp; video</v>
      </c>
      <c r="R839" t="str">
        <f t="shared" si="79"/>
        <v>documentary</v>
      </c>
      <c r="S839" s="13">
        <f t="shared" si="80"/>
        <v>40864.708923611106</v>
      </c>
      <c r="T839" s="13">
        <f t="shared" si="81"/>
        <v>40892.624305555561</v>
      </c>
      <c r="U839">
        <f t="shared" si="82"/>
        <v>2011</v>
      </c>
      <c r="V839" s="15" t="str">
        <f t="shared" si="83"/>
        <v>Nov</v>
      </c>
    </row>
    <row r="840" spans="1:22" ht="48">
      <c r="A840">
        <v>399</v>
      </c>
      <c r="B840" s="3" t="s">
        <v>400</v>
      </c>
      <c r="C840" s="3" t="s">
        <v>4509</v>
      </c>
      <c r="D840">
        <v>20000</v>
      </c>
      <c r="E840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8268</v>
      </c>
      <c r="O840" s="6">
        <f>KickstarterTable[[#This Row],[pledged]]/KickstarterTable[[#This Row],[goal]]</f>
        <v>1.0680499999999999</v>
      </c>
      <c r="P840" s="8">
        <f>KickstarterTable[[#This Row],[pledged]]/KickstarterTable[[#This Row],[backers_count]]</f>
        <v>224.85263157894738</v>
      </c>
      <c r="Q840" t="str">
        <f t="shared" si="78"/>
        <v>film &amp; video</v>
      </c>
      <c r="R840" t="str">
        <f t="shared" si="79"/>
        <v>documentary</v>
      </c>
      <c r="S840" s="13">
        <f t="shared" si="80"/>
        <v>42687.542442129627</v>
      </c>
      <c r="T840" s="13">
        <f t="shared" si="81"/>
        <v>42716.083333333336</v>
      </c>
      <c r="U840">
        <f t="shared" si="82"/>
        <v>2016</v>
      </c>
      <c r="V840" s="15" t="str">
        <f t="shared" si="83"/>
        <v>Nov</v>
      </c>
    </row>
    <row r="841" spans="1:22" ht="48">
      <c r="A841">
        <v>423</v>
      </c>
      <c r="B841" s="3" t="s">
        <v>424</v>
      </c>
      <c r="C841" s="3" t="s">
        <v>4533</v>
      </c>
      <c r="D841">
        <v>20000</v>
      </c>
      <c r="E841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8269</v>
      </c>
      <c r="O841" s="6">
        <f>KickstarterTable[[#This Row],[pledged]]/KickstarterTable[[#This Row],[goal]]</f>
        <v>7.6499999999999997E-3</v>
      </c>
      <c r="P841" s="8">
        <f>KickstarterTable[[#This Row],[pledged]]/KickstarterTable[[#This Row],[backers_count]]</f>
        <v>11.76923076923077</v>
      </c>
      <c r="Q841" t="str">
        <f t="shared" si="78"/>
        <v>film &amp; video</v>
      </c>
      <c r="R841" t="str">
        <f t="shared" si="79"/>
        <v>animation</v>
      </c>
      <c r="S841" s="13">
        <f t="shared" si="80"/>
        <v>41400.592939814815</v>
      </c>
      <c r="T841" s="13">
        <f t="shared" si="81"/>
        <v>41428.509606481486</v>
      </c>
      <c r="U841">
        <f t="shared" si="82"/>
        <v>2013</v>
      </c>
      <c r="V841" s="15" t="str">
        <f t="shared" si="83"/>
        <v>May</v>
      </c>
    </row>
    <row r="842" spans="1:22" ht="48">
      <c r="A842">
        <v>438</v>
      </c>
      <c r="B842" s="3" t="s">
        <v>439</v>
      </c>
      <c r="C842" s="3" t="s">
        <v>4548</v>
      </c>
      <c r="D842">
        <v>20000</v>
      </c>
      <c r="E842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8269</v>
      </c>
      <c r="O842" s="6">
        <f>KickstarterTable[[#This Row],[pledged]]/KickstarterTable[[#This Row],[goal]]</f>
        <v>9.3799999999999994E-2</v>
      </c>
      <c r="P842" s="8">
        <f>KickstarterTable[[#This Row],[pledged]]/KickstarterTable[[#This Row],[backers_count]]</f>
        <v>170.54545454545453</v>
      </c>
      <c r="Q842" t="str">
        <f t="shared" si="78"/>
        <v>film &amp; video</v>
      </c>
      <c r="R842" t="str">
        <f t="shared" si="79"/>
        <v>animation</v>
      </c>
      <c r="S842" s="13">
        <f t="shared" si="80"/>
        <v>42295.927754629629</v>
      </c>
      <c r="T842" s="13">
        <f t="shared" si="81"/>
        <v>42323.886087962965</v>
      </c>
      <c r="U842">
        <f t="shared" si="82"/>
        <v>2015</v>
      </c>
      <c r="V842" s="15" t="str">
        <f t="shared" si="83"/>
        <v>Oct</v>
      </c>
    </row>
    <row r="843" spans="1:22" ht="48">
      <c r="A843">
        <v>451</v>
      </c>
      <c r="B843" s="3" t="s">
        <v>452</v>
      </c>
      <c r="C843" s="3" t="s">
        <v>4561</v>
      </c>
      <c r="D843">
        <v>20000</v>
      </c>
      <c r="E843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8269</v>
      </c>
      <c r="O843" s="6">
        <f>KickstarterTable[[#This Row],[pledged]]/KickstarterTable[[#This Row],[goal]]</f>
        <v>0</v>
      </c>
      <c r="P843" s="8" t="e">
        <f>KickstarterTable[[#This Row],[pledged]]/KickstarterTable[[#This Row],[backers_count]]</f>
        <v>#DIV/0!</v>
      </c>
      <c r="Q843" t="str">
        <f t="shared" si="78"/>
        <v>film &amp; video</v>
      </c>
      <c r="R843" t="str">
        <f t="shared" si="79"/>
        <v>animation</v>
      </c>
      <c r="S843" s="13">
        <f t="shared" si="80"/>
        <v>41634.381840277776</v>
      </c>
      <c r="T843" s="13">
        <f t="shared" si="81"/>
        <v>41662.298506944448</v>
      </c>
      <c r="U843">
        <f t="shared" si="82"/>
        <v>2014</v>
      </c>
      <c r="V843" s="15" t="str">
        <f t="shared" si="83"/>
        <v>Dec</v>
      </c>
    </row>
    <row r="844" spans="1:22" ht="48">
      <c r="A844">
        <v>457</v>
      </c>
      <c r="B844" s="3" t="s">
        <v>458</v>
      </c>
      <c r="C844" s="3" t="s">
        <v>4567</v>
      </c>
      <c r="D844">
        <v>20000</v>
      </c>
      <c r="E844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8269</v>
      </c>
      <c r="O844" s="6">
        <f>KickstarterTable[[#This Row],[pledged]]/KickstarterTable[[#This Row],[goal]]</f>
        <v>0</v>
      </c>
      <c r="P844" s="8" t="e">
        <f>KickstarterTable[[#This Row],[pledged]]/KickstarterTable[[#This Row],[backers_count]]</f>
        <v>#DIV/0!</v>
      </c>
      <c r="Q844" t="str">
        <f t="shared" si="78"/>
        <v>film &amp; video</v>
      </c>
      <c r="R844" t="str">
        <f t="shared" si="79"/>
        <v>animation</v>
      </c>
      <c r="S844" s="13">
        <f t="shared" si="80"/>
        <v>41837.434166666666</v>
      </c>
      <c r="T844" s="13">
        <f t="shared" si="81"/>
        <v>41865.350833333338</v>
      </c>
      <c r="U844">
        <f t="shared" si="82"/>
        <v>2014</v>
      </c>
      <c r="V844" s="15" t="str">
        <f t="shared" si="83"/>
        <v>Jul</v>
      </c>
    </row>
    <row r="845" spans="1:22" ht="48">
      <c r="A845">
        <v>467</v>
      </c>
      <c r="B845" s="3" t="s">
        <v>468</v>
      </c>
      <c r="C845" s="3" t="s">
        <v>4577</v>
      </c>
      <c r="D845">
        <v>20000</v>
      </c>
      <c r="E845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8269</v>
      </c>
      <c r="O845" s="6">
        <f>KickstarterTable[[#This Row],[pledged]]/KickstarterTable[[#This Row],[goal]]</f>
        <v>0.21575</v>
      </c>
      <c r="P845" s="8">
        <f>KickstarterTable[[#This Row],[pledged]]/KickstarterTable[[#This Row],[backers_count]]</f>
        <v>110.64102564102564</v>
      </c>
      <c r="Q845" t="str">
        <f t="shared" si="78"/>
        <v>film &amp; video</v>
      </c>
      <c r="R845" t="str">
        <f t="shared" si="79"/>
        <v>animation</v>
      </c>
      <c r="S845" s="13">
        <f t="shared" si="80"/>
        <v>41135.346458333333</v>
      </c>
      <c r="T845" s="13">
        <f t="shared" si="81"/>
        <v>41178.263125000005</v>
      </c>
      <c r="U845">
        <f t="shared" si="82"/>
        <v>2012</v>
      </c>
      <c r="V845" s="15" t="str">
        <f t="shared" si="83"/>
        <v>Aug</v>
      </c>
    </row>
    <row r="846" spans="1:22" ht="48">
      <c r="A846">
        <v>494</v>
      </c>
      <c r="B846" s="3" t="s">
        <v>495</v>
      </c>
      <c r="C846" s="3" t="s">
        <v>4604</v>
      </c>
      <c r="D846">
        <v>20000</v>
      </c>
      <c r="E846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8269</v>
      </c>
      <c r="O846" s="6">
        <f>KickstarterTable[[#This Row],[pledged]]/KickstarterTable[[#This Row],[goal]]</f>
        <v>1.5499999999999999E-3</v>
      </c>
      <c r="P846" s="8">
        <f>KickstarterTable[[#This Row],[pledged]]/KickstarterTable[[#This Row],[backers_count]]</f>
        <v>10.333333333333334</v>
      </c>
      <c r="Q846" t="str">
        <f t="shared" si="78"/>
        <v>film &amp; video</v>
      </c>
      <c r="R846" t="str">
        <f t="shared" si="79"/>
        <v>animation</v>
      </c>
      <c r="S846" s="13">
        <f t="shared" si="80"/>
        <v>41799.49728009259</v>
      </c>
      <c r="T846" s="13">
        <f t="shared" si="81"/>
        <v>41820.708333333336</v>
      </c>
      <c r="U846">
        <f t="shared" si="82"/>
        <v>2014</v>
      </c>
      <c r="V846" s="15" t="str">
        <f t="shared" si="83"/>
        <v>Jun</v>
      </c>
    </row>
    <row r="847" spans="1:22" ht="64">
      <c r="A847">
        <v>499</v>
      </c>
      <c r="B847" s="3" t="s">
        <v>500</v>
      </c>
      <c r="C847" s="3" t="s">
        <v>4609</v>
      </c>
      <c r="D847">
        <v>20000</v>
      </c>
      <c r="E84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8269</v>
      </c>
      <c r="O847" s="6">
        <f>KickstarterTable[[#This Row],[pledged]]/KickstarterTable[[#This Row],[goal]]</f>
        <v>9.5500000000000002E-2</v>
      </c>
      <c r="P847" s="8">
        <f>KickstarterTable[[#This Row],[pledged]]/KickstarterTable[[#This Row],[backers_count]]</f>
        <v>73.461538461538467</v>
      </c>
      <c r="Q847" t="str">
        <f t="shared" si="78"/>
        <v>film &amp; video</v>
      </c>
      <c r="R847" t="str">
        <f t="shared" si="79"/>
        <v>animation</v>
      </c>
      <c r="S847" s="13">
        <f t="shared" si="80"/>
        <v>40043.562129629623</v>
      </c>
      <c r="T847" s="13">
        <f t="shared" si="81"/>
        <v>40096.457638888889</v>
      </c>
      <c r="U847">
        <f t="shared" si="82"/>
        <v>2009</v>
      </c>
      <c r="V847" s="15" t="str">
        <f t="shared" si="83"/>
        <v>Aug</v>
      </c>
    </row>
    <row r="848" spans="1:22" ht="48">
      <c r="A848">
        <v>502</v>
      </c>
      <c r="B848" s="3" t="s">
        <v>503</v>
      </c>
      <c r="C848" s="3" t="s">
        <v>4612</v>
      </c>
      <c r="D848">
        <v>20000</v>
      </c>
      <c r="E84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8269</v>
      </c>
      <c r="O848" s="6">
        <f>KickstarterTable[[#This Row],[pledged]]/KickstarterTable[[#This Row],[goal]]</f>
        <v>1.15E-2</v>
      </c>
      <c r="P848" s="8">
        <f>KickstarterTable[[#This Row],[pledged]]/KickstarterTable[[#This Row],[backers_count]]</f>
        <v>57.5</v>
      </c>
      <c r="Q848" t="str">
        <f t="shared" si="78"/>
        <v>film &amp; video</v>
      </c>
      <c r="R848" t="str">
        <f t="shared" si="79"/>
        <v>animation</v>
      </c>
      <c r="S848" s="13">
        <f t="shared" si="80"/>
        <v>40956.220196759255</v>
      </c>
      <c r="T848" s="13">
        <f t="shared" si="81"/>
        <v>40984.095196759263</v>
      </c>
      <c r="U848">
        <f t="shared" si="82"/>
        <v>2012</v>
      </c>
      <c r="V848" s="15" t="str">
        <f t="shared" si="83"/>
        <v>Feb</v>
      </c>
    </row>
    <row r="849" spans="1:22" ht="48">
      <c r="A849">
        <v>507</v>
      </c>
      <c r="B849" s="3" t="s">
        <v>508</v>
      </c>
      <c r="C849" s="3" t="s">
        <v>4617</v>
      </c>
      <c r="D849">
        <v>20000</v>
      </c>
      <c r="E849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8269</v>
      </c>
      <c r="O849" s="6">
        <f>KickstarterTable[[#This Row],[pledged]]/KickstarterTable[[#This Row],[goal]]</f>
        <v>3.2000000000000001E-2</v>
      </c>
      <c r="P849" s="8">
        <f>KickstarterTable[[#This Row],[pledged]]/KickstarterTable[[#This Row],[backers_count]]</f>
        <v>64</v>
      </c>
      <c r="Q849" t="str">
        <f t="shared" si="78"/>
        <v>film &amp; video</v>
      </c>
      <c r="R849" t="str">
        <f t="shared" si="79"/>
        <v>animation</v>
      </c>
      <c r="S849" s="13">
        <f t="shared" si="80"/>
        <v>41156.625659722216</v>
      </c>
      <c r="T849" s="13">
        <f t="shared" si="81"/>
        <v>41199.542326388888</v>
      </c>
      <c r="U849">
        <f t="shared" si="82"/>
        <v>2012</v>
      </c>
      <c r="V849" s="15" t="str">
        <f t="shared" si="83"/>
        <v>Sep</v>
      </c>
    </row>
    <row r="850" spans="1:22" ht="32">
      <c r="A850">
        <v>596</v>
      </c>
      <c r="B850" s="3" t="s">
        <v>597</v>
      </c>
      <c r="C850" s="3" t="s">
        <v>4706</v>
      </c>
      <c r="D850">
        <v>20000</v>
      </c>
      <c r="E850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8271</v>
      </c>
      <c r="O850" s="6">
        <f>KickstarterTable[[#This Row],[pledged]]/KickstarterTable[[#This Row],[goal]]</f>
        <v>2.9999999999999997E-4</v>
      </c>
      <c r="P850" s="8">
        <f>KickstarterTable[[#This Row],[pledged]]/KickstarterTable[[#This Row],[backers_count]]</f>
        <v>3</v>
      </c>
      <c r="Q850" t="str">
        <f t="shared" si="78"/>
        <v>technology</v>
      </c>
      <c r="R850" t="str">
        <f t="shared" si="79"/>
        <v>web</v>
      </c>
      <c r="S850" s="13">
        <f t="shared" si="80"/>
        <v>42646.563564814809</v>
      </c>
      <c r="T850" s="13">
        <f t="shared" si="81"/>
        <v>42674.480231481481</v>
      </c>
      <c r="U850">
        <f t="shared" si="82"/>
        <v>2016</v>
      </c>
      <c r="V850" s="15" t="str">
        <f t="shared" si="83"/>
        <v>Oct</v>
      </c>
    </row>
    <row r="851" spans="1:22" ht="32">
      <c r="A851">
        <v>632</v>
      </c>
      <c r="B851" s="3" t="s">
        <v>633</v>
      </c>
      <c r="C851" s="3" t="s">
        <v>4742</v>
      </c>
      <c r="D851">
        <v>20000</v>
      </c>
      <c r="E851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8271</v>
      </c>
      <c r="O851" s="6">
        <f>KickstarterTable[[#This Row],[pledged]]/KickstarterTable[[#This Row],[goal]]</f>
        <v>0</v>
      </c>
      <c r="P851" s="8" t="e">
        <f>KickstarterTable[[#This Row],[pledged]]/KickstarterTable[[#This Row],[backers_count]]</f>
        <v>#DIV/0!</v>
      </c>
      <c r="Q851" t="str">
        <f t="shared" si="78"/>
        <v>technology</v>
      </c>
      <c r="R851" t="str">
        <f t="shared" si="79"/>
        <v>web</v>
      </c>
      <c r="S851" s="13">
        <f t="shared" si="80"/>
        <v>42303.325983796291</v>
      </c>
      <c r="T851" s="13">
        <f t="shared" si="81"/>
        <v>42331.284317129634</v>
      </c>
      <c r="U851">
        <f t="shared" si="82"/>
        <v>2015</v>
      </c>
      <c r="V851" s="15" t="str">
        <f t="shared" si="83"/>
        <v>Oct</v>
      </c>
    </row>
    <row r="852" spans="1:22" ht="48">
      <c r="A852">
        <v>642</v>
      </c>
      <c r="B852" s="3" t="s">
        <v>643</v>
      </c>
      <c r="C852" s="3" t="s">
        <v>4752</v>
      </c>
      <c r="D852">
        <v>20000</v>
      </c>
      <c r="E852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8272</v>
      </c>
      <c r="O852" s="6">
        <f>KickstarterTable[[#This Row],[pledged]]/KickstarterTable[[#This Row],[goal]]</f>
        <v>14.604850000000001</v>
      </c>
      <c r="P852" s="8">
        <f>KickstarterTable[[#This Row],[pledged]]/KickstarterTable[[#This Row],[backers_count]]</f>
        <v>134.3592456301748</v>
      </c>
      <c r="Q852" t="str">
        <f t="shared" si="78"/>
        <v>technology</v>
      </c>
      <c r="R852" t="str">
        <f t="shared" si="79"/>
        <v>wearables</v>
      </c>
      <c r="S852" s="13">
        <f t="shared" si="80"/>
        <v>42199.317986111106</v>
      </c>
      <c r="T852" s="13">
        <f t="shared" si="81"/>
        <v>42233.234652777777</v>
      </c>
      <c r="U852">
        <f t="shared" si="82"/>
        <v>2015</v>
      </c>
      <c r="V852" s="15" t="str">
        <f t="shared" si="83"/>
        <v>Jul</v>
      </c>
    </row>
    <row r="853" spans="1:22" ht="48">
      <c r="A853">
        <v>688</v>
      </c>
      <c r="B853" s="3" t="s">
        <v>689</v>
      </c>
      <c r="C853" s="3" t="s">
        <v>4798</v>
      </c>
      <c r="D853">
        <v>20000</v>
      </c>
      <c r="E853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8272</v>
      </c>
      <c r="O853" s="6">
        <f>KickstarterTable[[#This Row],[pledged]]/KickstarterTable[[#This Row],[goal]]</f>
        <v>0.72989999999999999</v>
      </c>
      <c r="P853" s="8">
        <f>KickstarterTable[[#This Row],[pledged]]/KickstarterTable[[#This Row],[backers_count]]</f>
        <v>405.5</v>
      </c>
      <c r="Q853" t="str">
        <f t="shared" si="78"/>
        <v>technology</v>
      </c>
      <c r="R853" t="str">
        <f t="shared" si="79"/>
        <v>wearables</v>
      </c>
      <c r="S853" s="13">
        <f t="shared" si="80"/>
        <v>42261.771446759252</v>
      </c>
      <c r="T853" s="13">
        <f t="shared" si="81"/>
        <v>42289.688113425924</v>
      </c>
      <c r="U853">
        <f t="shared" si="82"/>
        <v>2015</v>
      </c>
      <c r="V853" s="15" t="str">
        <f t="shared" si="83"/>
        <v>Sep</v>
      </c>
    </row>
    <row r="854" spans="1:22" ht="32">
      <c r="A854">
        <v>690</v>
      </c>
      <c r="B854" s="3" t="s">
        <v>691</v>
      </c>
      <c r="C854" s="3" t="s">
        <v>4800</v>
      </c>
      <c r="D854">
        <v>20000</v>
      </c>
      <c r="E854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8272</v>
      </c>
      <c r="O854" s="6">
        <f>KickstarterTable[[#This Row],[pledged]]/KickstarterTable[[#This Row],[goal]]</f>
        <v>0.1234</v>
      </c>
      <c r="P854" s="8">
        <f>KickstarterTable[[#This Row],[pledged]]/KickstarterTable[[#This Row],[backers_count]]</f>
        <v>72.588235294117652</v>
      </c>
      <c r="Q854" t="str">
        <f t="shared" si="78"/>
        <v>technology</v>
      </c>
      <c r="R854" t="str">
        <f t="shared" si="79"/>
        <v>wearables</v>
      </c>
      <c r="S854" s="13">
        <f t="shared" si="80"/>
        <v>42579.301400462959</v>
      </c>
      <c r="T854" s="13">
        <f t="shared" si="81"/>
        <v>42619.833333333336</v>
      </c>
      <c r="U854">
        <f t="shared" si="82"/>
        <v>2016</v>
      </c>
      <c r="V854" s="15" t="str">
        <f t="shared" si="83"/>
        <v>Jul</v>
      </c>
    </row>
    <row r="855" spans="1:22" ht="48">
      <c r="A855">
        <v>692</v>
      </c>
      <c r="B855" s="3" t="s">
        <v>693</v>
      </c>
      <c r="C855" s="3" t="s">
        <v>4802</v>
      </c>
      <c r="D855">
        <v>20000</v>
      </c>
      <c r="E855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8272</v>
      </c>
      <c r="O855" s="6">
        <f>KickstarterTable[[#This Row],[pledged]]/KickstarterTable[[#This Row],[goal]]</f>
        <v>6.5299999999999997E-2</v>
      </c>
      <c r="P855" s="8">
        <f>KickstarterTable[[#This Row],[pledged]]/KickstarterTable[[#This Row],[backers_count]]</f>
        <v>6.4975124378109452</v>
      </c>
      <c r="Q855" t="str">
        <f t="shared" si="78"/>
        <v>technology</v>
      </c>
      <c r="R855" t="str">
        <f t="shared" si="79"/>
        <v>wearables</v>
      </c>
      <c r="S855" s="13">
        <f t="shared" si="80"/>
        <v>42696.042395833334</v>
      </c>
      <c r="T855" s="13">
        <f t="shared" si="81"/>
        <v>42723.959062500006</v>
      </c>
      <c r="U855">
        <f t="shared" si="82"/>
        <v>2016</v>
      </c>
      <c r="V855" s="15" t="str">
        <f t="shared" si="83"/>
        <v>Nov</v>
      </c>
    </row>
    <row r="856" spans="1:22" ht="48">
      <c r="A856">
        <v>725</v>
      </c>
      <c r="B856" s="3" t="s">
        <v>726</v>
      </c>
      <c r="C856" s="3" t="s">
        <v>4835</v>
      </c>
      <c r="D856">
        <v>20000</v>
      </c>
      <c r="E856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8273</v>
      </c>
      <c r="O856" s="6">
        <f>KickstarterTable[[#This Row],[pledged]]/KickstarterTable[[#This Row],[goal]]</f>
        <v>1.0035000000000001</v>
      </c>
      <c r="P856" s="8">
        <f>KickstarterTable[[#This Row],[pledged]]/KickstarterTable[[#This Row],[backers_count]]</f>
        <v>143.35714285714286</v>
      </c>
      <c r="Q856" t="str">
        <f t="shared" si="78"/>
        <v>publishing</v>
      </c>
      <c r="R856" t="str">
        <f t="shared" si="79"/>
        <v>nonfiction</v>
      </c>
      <c r="S856" s="13">
        <f t="shared" si="80"/>
        <v>42321.292962962958</v>
      </c>
      <c r="T856" s="13">
        <f t="shared" si="81"/>
        <v>42349.209629629629</v>
      </c>
      <c r="U856">
        <f t="shared" si="82"/>
        <v>2015</v>
      </c>
      <c r="V856" s="15" t="str">
        <f t="shared" si="83"/>
        <v>Nov</v>
      </c>
    </row>
    <row r="857" spans="1:22" ht="32">
      <c r="A857">
        <v>730</v>
      </c>
      <c r="B857" s="3" t="s">
        <v>731</v>
      </c>
      <c r="C857" s="3" t="s">
        <v>4840</v>
      </c>
      <c r="D857">
        <v>20000</v>
      </c>
      <c r="E85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8273</v>
      </c>
      <c r="O857" s="6">
        <f>KickstarterTable[[#This Row],[pledged]]/KickstarterTable[[#This Row],[goal]]</f>
        <v>1.3219000000000001</v>
      </c>
      <c r="P857" s="8">
        <f>KickstarterTable[[#This Row],[pledged]]/KickstarterTable[[#This Row],[backers_count]]</f>
        <v>99.766037735849054</v>
      </c>
      <c r="Q857" t="str">
        <f t="shared" si="78"/>
        <v>publishing</v>
      </c>
      <c r="R857" t="str">
        <f t="shared" si="79"/>
        <v>nonfiction</v>
      </c>
      <c r="S857" s="13">
        <f t="shared" si="80"/>
        <v>40854.411932870367</v>
      </c>
      <c r="T857" s="13">
        <f t="shared" si="81"/>
        <v>40882.328599537039</v>
      </c>
      <c r="U857">
        <f t="shared" si="82"/>
        <v>2011</v>
      </c>
      <c r="V857" s="15" t="str">
        <f t="shared" si="83"/>
        <v>Nov</v>
      </c>
    </row>
    <row r="858" spans="1:22" ht="48">
      <c r="A858">
        <v>870</v>
      </c>
      <c r="B858" s="3" t="s">
        <v>871</v>
      </c>
      <c r="C858" s="3" t="s">
        <v>4980</v>
      </c>
      <c r="D858">
        <v>20000</v>
      </c>
      <c r="E85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8277</v>
      </c>
      <c r="O858" s="6">
        <f>KickstarterTable[[#This Row],[pledged]]/KickstarterTable[[#This Row],[goal]]</f>
        <v>3.0999999999999999E-3</v>
      </c>
      <c r="P858" s="8">
        <f>KickstarterTable[[#This Row],[pledged]]/KickstarterTable[[#This Row],[backers_count]]</f>
        <v>12.4</v>
      </c>
      <c r="Q858" t="str">
        <f t="shared" si="78"/>
        <v>music</v>
      </c>
      <c r="R858" t="str">
        <f t="shared" si="79"/>
        <v>jazz</v>
      </c>
      <c r="S858" s="13">
        <f t="shared" si="80"/>
        <v>41487.688923611109</v>
      </c>
      <c r="T858" s="13">
        <f t="shared" si="81"/>
        <v>41515.605590277781</v>
      </c>
      <c r="U858">
        <f t="shared" si="82"/>
        <v>2013</v>
      </c>
      <c r="V858" s="15" t="str">
        <f t="shared" si="83"/>
        <v>Aug</v>
      </c>
    </row>
    <row r="859" spans="1:22" ht="48">
      <c r="A859">
        <v>894</v>
      </c>
      <c r="B859" s="3" t="s">
        <v>895</v>
      </c>
      <c r="C859" s="3" t="s">
        <v>5004</v>
      </c>
      <c r="D859">
        <v>20000</v>
      </c>
      <c r="E859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8278</v>
      </c>
      <c r="O859" s="6">
        <f>KickstarterTable[[#This Row],[pledged]]/KickstarterTable[[#This Row],[goal]]</f>
        <v>0.39169999999999999</v>
      </c>
      <c r="P859" s="8">
        <f>KickstarterTable[[#This Row],[pledged]]/KickstarterTable[[#This Row],[backers_count]]</f>
        <v>147.81132075471697</v>
      </c>
      <c r="Q859" t="str">
        <f t="shared" si="78"/>
        <v>music</v>
      </c>
      <c r="R859" t="str">
        <f t="shared" si="79"/>
        <v>indie rock</v>
      </c>
      <c r="S859" s="13">
        <f t="shared" si="80"/>
        <v>42496.648263888885</v>
      </c>
      <c r="T859" s="13">
        <f t="shared" si="81"/>
        <v>42524.564930555563</v>
      </c>
      <c r="U859">
        <f t="shared" si="82"/>
        <v>2016</v>
      </c>
      <c r="V859" s="15" t="str">
        <f t="shared" si="83"/>
        <v>May</v>
      </c>
    </row>
    <row r="860" spans="1:22" ht="16">
      <c r="A860">
        <v>919</v>
      </c>
      <c r="B860" s="3" t="s">
        <v>920</v>
      </c>
      <c r="C860" s="3" t="s">
        <v>5029</v>
      </c>
      <c r="D860">
        <v>20000</v>
      </c>
      <c r="E860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8277</v>
      </c>
      <c r="O860" s="6">
        <f>KickstarterTable[[#This Row],[pledged]]/KickstarterTable[[#This Row],[goal]]</f>
        <v>5.0000000000000001E-3</v>
      </c>
      <c r="P860" s="8">
        <f>KickstarterTable[[#This Row],[pledged]]/KickstarterTable[[#This Row],[backers_count]]</f>
        <v>100</v>
      </c>
      <c r="Q860" t="str">
        <f t="shared" si="78"/>
        <v>music</v>
      </c>
      <c r="R860" t="str">
        <f t="shared" si="79"/>
        <v>jazz</v>
      </c>
      <c r="S860" s="13">
        <f t="shared" si="80"/>
        <v>41227.308391203704</v>
      </c>
      <c r="T860" s="13">
        <f t="shared" si="81"/>
        <v>41260.225057870375</v>
      </c>
      <c r="U860">
        <f t="shared" si="82"/>
        <v>2012</v>
      </c>
      <c r="V860" s="15" t="str">
        <f t="shared" si="83"/>
        <v>Nov</v>
      </c>
    </row>
    <row r="861" spans="1:22" ht="32">
      <c r="A861">
        <v>927</v>
      </c>
      <c r="B861" s="3" t="s">
        <v>928</v>
      </c>
      <c r="C861" s="3" t="s">
        <v>5037</v>
      </c>
      <c r="D861">
        <v>20000</v>
      </c>
      <c r="E861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8277</v>
      </c>
      <c r="O861" s="6">
        <f>KickstarterTable[[#This Row],[pledged]]/KickstarterTable[[#This Row],[goal]]</f>
        <v>0</v>
      </c>
      <c r="P861" s="8" t="e">
        <f>KickstarterTable[[#This Row],[pledged]]/KickstarterTable[[#This Row],[backers_count]]</f>
        <v>#DIV/0!</v>
      </c>
      <c r="Q861" t="str">
        <f t="shared" si="78"/>
        <v>music</v>
      </c>
      <c r="R861" t="str">
        <f t="shared" si="79"/>
        <v>jazz</v>
      </c>
      <c r="S861" s="13">
        <f t="shared" si="80"/>
        <v>41013.489525462959</v>
      </c>
      <c r="T861" s="13">
        <f t="shared" si="81"/>
        <v>41041.406192129631</v>
      </c>
      <c r="U861">
        <f t="shared" si="82"/>
        <v>2012</v>
      </c>
      <c r="V861" s="15" t="str">
        <f t="shared" si="83"/>
        <v>Apr</v>
      </c>
    </row>
    <row r="862" spans="1:22" ht="48">
      <c r="A862">
        <v>949</v>
      </c>
      <c r="B862" s="3" t="s">
        <v>950</v>
      </c>
      <c r="C862" s="3" t="s">
        <v>5059</v>
      </c>
      <c r="D862">
        <v>20000</v>
      </c>
      <c r="E862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8272</v>
      </c>
      <c r="O862" s="6">
        <f>KickstarterTable[[#This Row],[pledged]]/KickstarterTable[[#This Row],[goal]]</f>
        <v>1.3650000000000001E-2</v>
      </c>
      <c r="P862" s="8">
        <f>KickstarterTable[[#This Row],[pledged]]/KickstarterTable[[#This Row],[backers_count]]</f>
        <v>39</v>
      </c>
      <c r="Q862" t="str">
        <f t="shared" si="78"/>
        <v>technology</v>
      </c>
      <c r="R862" t="str">
        <f t="shared" si="79"/>
        <v>wearables</v>
      </c>
      <c r="S862" s="13">
        <f t="shared" si="80"/>
        <v>42360.710370370369</v>
      </c>
      <c r="T862" s="13">
        <f t="shared" si="81"/>
        <v>42418.62703703704</v>
      </c>
      <c r="U862">
        <f t="shared" si="82"/>
        <v>2016</v>
      </c>
      <c r="V862" s="15" t="str">
        <f t="shared" si="83"/>
        <v>Dec</v>
      </c>
    </row>
    <row r="863" spans="1:22" ht="48">
      <c r="A863">
        <v>967</v>
      </c>
      <c r="B863" s="3" t="s">
        <v>968</v>
      </c>
      <c r="C863" s="3" t="s">
        <v>5077</v>
      </c>
      <c r="D863">
        <v>20000</v>
      </c>
      <c r="E863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8272</v>
      </c>
      <c r="O863" s="6">
        <f>KickstarterTable[[#This Row],[pledged]]/KickstarterTable[[#This Row],[goal]]</f>
        <v>0.17810000000000001</v>
      </c>
      <c r="P863" s="8">
        <f>KickstarterTable[[#This Row],[pledged]]/KickstarterTable[[#This Row],[backers_count]]</f>
        <v>43.97530864197531</v>
      </c>
      <c r="Q863" t="str">
        <f t="shared" si="78"/>
        <v>technology</v>
      </c>
      <c r="R863" t="str">
        <f t="shared" si="79"/>
        <v>wearables</v>
      </c>
      <c r="S863" s="13">
        <f t="shared" si="80"/>
        <v>42421.920995370368</v>
      </c>
      <c r="T863" s="13">
        <f t="shared" si="81"/>
        <v>42479.795995370376</v>
      </c>
      <c r="U863">
        <f t="shared" si="82"/>
        <v>2016</v>
      </c>
      <c r="V863" s="15" t="str">
        <f t="shared" si="83"/>
        <v>Feb</v>
      </c>
    </row>
    <row r="864" spans="1:22" ht="48">
      <c r="A864">
        <v>972</v>
      </c>
      <c r="B864" s="3" t="s">
        <v>973</v>
      </c>
      <c r="C864" s="3" t="s">
        <v>5082</v>
      </c>
      <c r="D864">
        <v>20000</v>
      </c>
      <c r="E864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8272</v>
      </c>
      <c r="O864" s="6">
        <f>KickstarterTable[[#This Row],[pledged]]/KickstarterTable[[#This Row],[goal]]</f>
        <v>0.34625</v>
      </c>
      <c r="P864" s="8">
        <f>KickstarterTable[[#This Row],[pledged]]/KickstarterTable[[#This Row],[backers_count]]</f>
        <v>153.88888888888889</v>
      </c>
      <c r="Q864" t="str">
        <f t="shared" si="78"/>
        <v>technology</v>
      </c>
      <c r="R864" t="str">
        <f t="shared" si="79"/>
        <v>wearables</v>
      </c>
      <c r="S864" s="13">
        <f t="shared" si="80"/>
        <v>41856.532384259255</v>
      </c>
      <c r="T864" s="13">
        <f t="shared" si="81"/>
        <v>41883.874305555561</v>
      </c>
      <c r="U864">
        <f t="shared" si="82"/>
        <v>2014</v>
      </c>
      <c r="V864" s="15" t="str">
        <f t="shared" si="83"/>
        <v>Aug</v>
      </c>
    </row>
    <row r="865" spans="1:22" ht="48">
      <c r="A865">
        <v>973</v>
      </c>
      <c r="B865" s="3" t="s">
        <v>974</v>
      </c>
      <c r="C865" s="3" t="s">
        <v>5083</v>
      </c>
      <c r="D865">
        <v>20000</v>
      </c>
      <c r="E865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8272</v>
      </c>
      <c r="O865" s="6">
        <f>KickstarterTable[[#This Row],[pledged]]/KickstarterTable[[#This Row],[goal]]</f>
        <v>2.0549999999999999E-2</v>
      </c>
      <c r="P865" s="8">
        <f>KickstarterTable[[#This Row],[pledged]]/KickstarterTable[[#This Row],[backers_count]]</f>
        <v>51.375</v>
      </c>
      <c r="Q865" t="str">
        <f t="shared" si="78"/>
        <v>technology</v>
      </c>
      <c r="R865" t="str">
        <f t="shared" si="79"/>
        <v>wearables</v>
      </c>
      <c r="S865" s="13">
        <f t="shared" si="80"/>
        <v>42256.681631944441</v>
      </c>
      <c r="T865" s="13">
        <f t="shared" si="81"/>
        <v>42314.639965277784</v>
      </c>
      <c r="U865">
        <f t="shared" si="82"/>
        <v>2015</v>
      </c>
      <c r="V865" s="15" t="str">
        <f t="shared" si="83"/>
        <v>Sep</v>
      </c>
    </row>
    <row r="866" spans="1:22" ht="48">
      <c r="A866">
        <v>986</v>
      </c>
      <c r="B866" s="3" t="s">
        <v>987</v>
      </c>
      <c r="C866" s="3" t="s">
        <v>5096</v>
      </c>
      <c r="D866">
        <v>20000</v>
      </c>
      <c r="E866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8272</v>
      </c>
      <c r="O866" s="6">
        <f>KickstarterTable[[#This Row],[pledged]]/KickstarterTable[[#This Row],[goal]]</f>
        <v>0.1275</v>
      </c>
      <c r="P866" s="8">
        <f>KickstarterTable[[#This Row],[pledged]]/KickstarterTable[[#This Row],[backers_count]]</f>
        <v>110.8695652173913</v>
      </c>
      <c r="Q866" t="str">
        <f t="shared" si="78"/>
        <v>technology</v>
      </c>
      <c r="R866" t="str">
        <f t="shared" si="79"/>
        <v>wearables</v>
      </c>
      <c r="S866" s="13">
        <f t="shared" si="80"/>
        <v>42324.434027777774</v>
      </c>
      <c r="T866" s="13">
        <f t="shared" si="81"/>
        <v>42376.583333333336</v>
      </c>
      <c r="U866">
        <f t="shared" si="82"/>
        <v>2016</v>
      </c>
      <c r="V866" s="15" t="str">
        <f t="shared" si="83"/>
        <v>Nov</v>
      </c>
    </row>
    <row r="867" spans="1:22" ht="48">
      <c r="A867">
        <v>1003</v>
      </c>
      <c r="B867" s="3" t="s">
        <v>1004</v>
      </c>
      <c r="C867" s="3" t="s">
        <v>5113</v>
      </c>
      <c r="D867">
        <v>20000</v>
      </c>
      <c r="E86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8272</v>
      </c>
      <c r="O867" s="6">
        <f>KickstarterTable[[#This Row],[pledged]]/KickstarterTable[[#This Row],[goal]]</f>
        <v>0.16055</v>
      </c>
      <c r="P867" s="8">
        <f>KickstarterTable[[#This Row],[pledged]]/KickstarterTable[[#This Row],[backers_count]]</f>
        <v>214.06666666666666</v>
      </c>
      <c r="Q867" t="str">
        <f t="shared" si="78"/>
        <v>technology</v>
      </c>
      <c r="R867" t="str">
        <f t="shared" si="79"/>
        <v>wearables</v>
      </c>
      <c r="S867" s="13">
        <f t="shared" si="80"/>
        <v>42780.375706018516</v>
      </c>
      <c r="T867" s="13">
        <f t="shared" si="81"/>
        <v>42808.250706018523</v>
      </c>
      <c r="U867">
        <f t="shared" si="82"/>
        <v>2017</v>
      </c>
      <c r="V867" s="15" t="str">
        <f t="shared" si="83"/>
        <v>Feb</v>
      </c>
    </row>
    <row r="868" spans="1:22" ht="48">
      <c r="A868">
        <v>1011</v>
      </c>
      <c r="B868" s="3" t="s">
        <v>1012</v>
      </c>
      <c r="C868" s="3" t="s">
        <v>5121</v>
      </c>
      <c r="D868">
        <v>20000</v>
      </c>
      <c r="E86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8272</v>
      </c>
      <c r="O868" s="6">
        <f>KickstarterTable[[#This Row],[pledged]]/KickstarterTable[[#This Row],[goal]]</f>
        <v>3.7499999999999999E-3</v>
      </c>
      <c r="P868" s="8">
        <f>KickstarterTable[[#This Row],[pledged]]/KickstarterTable[[#This Row],[backers_count]]</f>
        <v>75</v>
      </c>
      <c r="Q868" t="str">
        <f t="shared" si="78"/>
        <v>technology</v>
      </c>
      <c r="R868" t="str">
        <f t="shared" si="79"/>
        <v>wearables</v>
      </c>
      <c r="S868" s="13">
        <f t="shared" si="80"/>
        <v>41946.564756944441</v>
      </c>
      <c r="T868" s="13">
        <f t="shared" si="81"/>
        <v>41989.481423611112</v>
      </c>
      <c r="U868">
        <f t="shared" si="82"/>
        <v>2014</v>
      </c>
      <c r="V868" s="15" t="str">
        <f t="shared" si="83"/>
        <v>Nov</v>
      </c>
    </row>
    <row r="869" spans="1:22" ht="48">
      <c r="A869">
        <v>1018</v>
      </c>
      <c r="B869" s="3" t="s">
        <v>1019</v>
      </c>
      <c r="C869" s="3" t="s">
        <v>5128</v>
      </c>
      <c r="D869">
        <v>20000</v>
      </c>
      <c r="E869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8272</v>
      </c>
      <c r="O869" s="6">
        <f>KickstarterTable[[#This Row],[pledged]]/KickstarterTable[[#This Row],[goal]]</f>
        <v>3.1050000000000001E-2</v>
      </c>
      <c r="P869" s="8">
        <f>KickstarterTable[[#This Row],[pledged]]/KickstarterTable[[#This Row],[backers_count]]</f>
        <v>88.714285714285708</v>
      </c>
      <c r="Q869" t="str">
        <f t="shared" si="78"/>
        <v>technology</v>
      </c>
      <c r="R869" t="str">
        <f t="shared" si="79"/>
        <v>wearables</v>
      </c>
      <c r="S869" s="13">
        <f t="shared" si="80"/>
        <v>42535.158946759257</v>
      </c>
      <c r="T869" s="13">
        <f t="shared" si="81"/>
        <v>42563.075613425928</v>
      </c>
      <c r="U869">
        <f t="shared" si="82"/>
        <v>2016</v>
      </c>
      <c r="V869" s="15" t="str">
        <f t="shared" si="83"/>
        <v>Jun</v>
      </c>
    </row>
    <row r="870" spans="1:22" ht="48">
      <c r="A870">
        <v>1024</v>
      </c>
      <c r="B870" s="3" t="s">
        <v>1025</v>
      </c>
      <c r="C870" s="3" t="s">
        <v>5134</v>
      </c>
      <c r="D870">
        <v>20000</v>
      </c>
      <c r="E870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8279</v>
      </c>
      <c r="O870" s="6">
        <f>KickstarterTable[[#This Row],[pledged]]/KickstarterTable[[#This Row],[goal]]</f>
        <v>1.1863774999999999</v>
      </c>
      <c r="P870" s="8">
        <f>KickstarterTable[[#This Row],[pledged]]/KickstarterTable[[#This Row],[backers_count]]</f>
        <v>388.9762295081967</v>
      </c>
      <c r="Q870" t="str">
        <f t="shared" si="78"/>
        <v>music</v>
      </c>
      <c r="R870" t="str">
        <f t="shared" si="79"/>
        <v>electronic music</v>
      </c>
      <c r="S870" s="13">
        <f t="shared" si="80"/>
        <v>42370.247256944444</v>
      </c>
      <c r="T870" s="13">
        <f t="shared" si="81"/>
        <v>42398.163923611115</v>
      </c>
      <c r="U870">
        <f t="shared" si="82"/>
        <v>2016</v>
      </c>
      <c r="V870" s="15" t="str">
        <f t="shared" si="83"/>
        <v>Jan</v>
      </c>
    </row>
    <row r="871" spans="1:22" ht="48">
      <c r="A871">
        <v>1080</v>
      </c>
      <c r="B871" s="3" t="s">
        <v>1081</v>
      </c>
      <c r="C871" s="3" t="s">
        <v>5190</v>
      </c>
      <c r="D871">
        <v>20000</v>
      </c>
      <c r="E871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8281</v>
      </c>
      <c r="O871" s="6">
        <f>KickstarterTable[[#This Row],[pledged]]/KickstarterTable[[#This Row],[goal]]</f>
        <v>9.1050000000000006E-2</v>
      </c>
      <c r="P871" s="8">
        <f>KickstarterTable[[#This Row],[pledged]]/KickstarterTable[[#This Row],[backers_count]]</f>
        <v>18.581632653061224</v>
      </c>
      <c r="Q871" t="str">
        <f t="shared" si="78"/>
        <v>games</v>
      </c>
      <c r="R871" t="str">
        <f t="shared" si="79"/>
        <v>video games</v>
      </c>
      <c r="S871" s="13">
        <f t="shared" si="80"/>
        <v>41739.804780092592</v>
      </c>
      <c r="T871" s="13">
        <f t="shared" si="81"/>
        <v>41767.721446759264</v>
      </c>
      <c r="U871">
        <f t="shared" si="82"/>
        <v>2014</v>
      </c>
      <c r="V871" s="15" t="str">
        <f t="shared" si="83"/>
        <v>Apr</v>
      </c>
    </row>
    <row r="872" spans="1:22" ht="48">
      <c r="A872">
        <v>1129</v>
      </c>
      <c r="B872" s="3" t="s">
        <v>1130</v>
      </c>
      <c r="C872" s="3" t="s">
        <v>5239</v>
      </c>
      <c r="D872">
        <v>20000</v>
      </c>
      <c r="E872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8282</v>
      </c>
      <c r="O872" s="6">
        <f>KickstarterTable[[#This Row],[pledged]]/KickstarterTable[[#This Row],[goal]]</f>
        <v>1.0499999999999999E-3</v>
      </c>
      <c r="P872" s="8">
        <f>KickstarterTable[[#This Row],[pledged]]/KickstarterTable[[#This Row],[backers_count]]</f>
        <v>10.5</v>
      </c>
      <c r="Q872" t="str">
        <f t="shared" si="78"/>
        <v>games</v>
      </c>
      <c r="R872" t="str">
        <f t="shared" si="79"/>
        <v>mobile games</v>
      </c>
      <c r="S872" s="13">
        <f t="shared" si="80"/>
        <v>42495.931631944441</v>
      </c>
      <c r="T872" s="13">
        <f t="shared" si="81"/>
        <v>42523.848298611112</v>
      </c>
      <c r="U872">
        <f t="shared" si="82"/>
        <v>2016</v>
      </c>
      <c r="V872" s="15" t="str">
        <f t="shared" si="83"/>
        <v>May</v>
      </c>
    </row>
    <row r="873" spans="1:22" ht="48">
      <c r="A873">
        <v>1175</v>
      </c>
      <c r="B873" s="3" t="s">
        <v>1176</v>
      </c>
      <c r="C873" s="3" t="s">
        <v>5285</v>
      </c>
      <c r="D873">
        <v>20000</v>
      </c>
      <c r="E873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8283</v>
      </c>
      <c r="O873" s="6">
        <f>KickstarterTable[[#This Row],[pledged]]/KickstarterTable[[#This Row],[goal]]</f>
        <v>2.9250000000000002E-2</v>
      </c>
      <c r="P873" s="8">
        <f>KickstarterTable[[#This Row],[pledged]]/KickstarterTable[[#This Row],[backers_count]]</f>
        <v>65</v>
      </c>
      <c r="Q873" t="str">
        <f t="shared" si="78"/>
        <v>food</v>
      </c>
      <c r="R873" t="str">
        <f t="shared" si="79"/>
        <v>food trucks</v>
      </c>
      <c r="S873" s="13">
        <f t="shared" si="80"/>
        <v>42170.395127314812</v>
      </c>
      <c r="T873" s="13">
        <f t="shared" si="81"/>
        <v>42198.311793981484</v>
      </c>
      <c r="U873">
        <f t="shared" si="82"/>
        <v>2015</v>
      </c>
      <c r="V873" s="15" t="str">
        <f t="shared" si="83"/>
        <v>Jun</v>
      </c>
    </row>
    <row r="874" spans="1:22" ht="32">
      <c r="A874">
        <v>1210</v>
      </c>
      <c r="B874" s="3" t="s">
        <v>1211</v>
      </c>
      <c r="C874" s="3" t="s">
        <v>5320</v>
      </c>
      <c r="D874">
        <v>20000</v>
      </c>
      <c r="E874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8284</v>
      </c>
      <c r="O874" s="6">
        <f>KickstarterTable[[#This Row],[pledged]]/KickstarterTable[[#This Row],[goal]]</f>
        <v>2.5431499999999998</v>
      </c>
      <c r="P874" s="8">
        <f>KickstarterTable[[#This Row],[pledged]]/KickstarterTable[[#This Row],[backers_count]]</f>
        <v>493.81553398058253</v>
      </c>
      <c r="Q874" t="str">
        <f t="shared" si="78"/>
        <v>photography</v>
      </c>
      <c r="R874" t="str">
        <f t="shared" si="79"/>
        <v>photobooks</v>
      </c>
      <c r="S874" s="13">
        <f t="shared" si="80"/>
        <v>42132.608472222222</v>
      </c>
      <c r="T874" s="13">
        <f t="shared" si="81"/>
        <v>42153.458333333336</v>
      </c>
      <c r="U874">
        <f t="shared" si="82"/>
        <v>2015</v>
      </c>
      <c r="V874" s="15" t="str">
        <f t="shared" si="83"/>
        <v>May</v>
      </c>
    </row>
    <row r="875" spans="1:22" ht="48">
      <c r="A875">
        <v>1297</v>
      </c>
      <c r="B875" s="3" t="s">
        <v>1298</v>
      </c>
      <c r="C875" s="3" t="s">
        <v>5407</v>
      </c>
      <c r="D875">
        <v>20000</v>
      </c>
      <c r="E875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8270</v>
      </c>
      <c r="O875" s="6">
        <f>KickstarterTable[[#This Row],[pledged]]/KickstarterTable[[#This Row],[goal]]</f>
        <v>1.0952500000000001</v>
      </c>
      <c r="P875" s="8">
        <f>KickstarterTable[[#This Row],[pledged]]/KickstarterTable[[#This Row],[backers_count]]</f>
        <v>92.037815126050418</v>
      </c>
      <c r="Q875" t="str">
        <f t="shared" si="78"/>
        <v>theater</v>
      </c>
      <c r="R875" t="str">
        <f t="shared" si="79"/>
        <v>plays</v>
      </c>
      <c r="S875" s="13">
        <f t="shared" si="80"/>
        <v>42461.413865740738</v>
      </c>
      <c r="T875" s="13">
        <f t="shared" si="81"/>
        <v>42489.33053240741</v>
      </c>
      <c r="U875">
        <f t="shared" si="82"/>
        <v>2016</v>
      </c>
      <c r="V875" s="15" t="str">
        <f t="shared" si="83"/>
        <v>Apr</v>
      </c>
    </row>
    <row r="876" spans="1:22" ht="32">
      <c r="A876">
        <v>1310</v>
      </c>
      <c r="B876" s="3" t="s">
        <v>1311</v>
      </c>
      <c r="C876" s="3" t="s">
        <v>5420</v>
      </c>
      <c r="D876">
        <v>20000</v>
      </c>
      <c r="E876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8272</v>
      </c>
      <c r="O876" s="6">
        <f>KickstarterTable[[#This Row],[pledged]]/KickstarterTable[[#This Row],[goal]]</f>
        <v>0.155</v>
      </c>
      <c r="P876" s="8">
        <f>KickstarterTable[[#This Row],[pledged]]/KickstarterTable[[#This Row],[backers_count]]</f>
        <v>129.16666666666666</v>
      </c>
      <c r="Q876" t="str">
        <f t="shared" si="78"/>
        <v>technology</v>
      </c>
      <c r="R876" t="str">
        <f t="shared" si="79"/>
        <v>wearables</v>
      </c>
      <c r="S876" s="13">
        <f t="shared" si="80"/>
        <v>42556.333912037029</v>
      </c>
      <c r="T876" s="13">
        <f t="shared" si="81"/>
        <v>42599.250578703701</v>
      </c>
      <c r="U876">
        <f t="shared" si="82"/>
        <v>2016</v>
      </c>
      <c r="V876" s="15" t="str">
        <f t="shared" si="83"/>
        <v>Jul</v>
      </c>
    </row>
    <row r="877" spans="1:22" ht="48">
      <c r="A877">
        <v>1325</v>
      </c>
      <c r="B877" s="3" t="s">
        <v>1326</v>
      </c>
      <c r="C877" s="3" t="s">
        <v>5435</v>
      </c>
      <c r="D877">
        <v>20000</v>
      </c>
      <c r="E87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8272</v>
      </c>
      <c r="O877" s="6">
        <f>KickstarterTable[[#This Row],[pledged]]/KickstarterTable[[#This Row],[goal]]</f>
        <v>2.4299999999999999E-2</v>
      </c>
      <c r="P877" s="8">
        <f>KickstarterTable[[#This Row],[pledged]]/KickstarterTable[[#This Row],[backers_count]]</f>
        <v>60.75</v>
      </c>
      <c r="Q877" t="str">
        <f t="shared" si="78"/>
        <v>technology</v>
      </c>
      <c r="R877" t="str">
        <f t="shared" si="79"/>
        <v>wearables</v>
      </c>
      <c r="S877" s="13">
        <f t="shared" si="80"/>
        <v>42703.752719907403</v>
      </c>
      <c r="T877" s="13">
        <f t="shared" si="81"/>
        <v>42731.669386574074</v>
      </c>
      <c r="U877">
        <f t="shared" si="82"/>
        <v>2016</v>
      </c>
      <c r="V877" s="15" t="str">
        <f t="shared" si="83"/>
        <v>Nov</v>
      </c>
    </row>
    <row r="878" spans="1:22" ht="32">
      <c r="A878">
        <v>1351</v>
      </c>
      <c r="B878" s="3" t="s">
        <v>1352</v>
      </c>
      <c r="C878" s="3" t="s">
        <v>5461</v>
      </c>
      <c r="D878">
        <v>20000</v>
      </c>
      <c r="E87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8273</v>
      </c>
      <c r="O878" s="6">
        <f>KickstarterTable[[#This Row],[pledged]]/KickstarterTable[[#This Row],[goal]]</f>
        <v>1.0126500000000001</v>
      </c>
      <c r="P878" s="8">
        <f>KickstarterTable[[#This Row],[pledged]]/KickstarterTable[[#This Row],[backers_count]]</f>
        <v>168.77500000000001</v>
      </c>
      <c r="Q878" t="str">
        <f t="shared" si="78"/>
        <v>publishing</v>
      </c>
      <c r="R878" t="str">
        <f t="shared" si="79"/>
        <v>nonfiction</v>
      </c>
      <c r="S878" s="13">
        <f t="shared" si="80"/>
        <v>42382.406759259255</v>
      </c>
      <c r="T878" s="13">
        <f t="shared" si="81"/>
        <v>42410.323425925926</v>
      </c>
      <c r="U878">
        <f t="shared" si="82"/>
        <v>2016</v>
      </c>
      <c r="V878" s="15" t="str">
        <f t="shared" si="83"/>
        <v>Jan</v>
      </c>
    </row>
    <row r="879" spans="1:22" ht="48">
      <c r="A879">
        <v>1438</v>
      </c>
      <c r="B879" s="3" t="s">
        <v>1439</v>
      </c>
      <c r="C879" s="3" t="s">
        <v>5548</v>
      </c>
      <c r="D879">
        <v>20000</v>
      </c>
      <c r="E879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8286</v>
      </c>
      <c r="O879" s="6">
        <f>KickstarterTable[[#This Row],[pledged]]/KickstarterTable[[#This Row],[goal]]</f>
        <v>0.03</v>
      </c>
      <c r="P879" s="8">
        <f>KickstarterTable[[#This Row],[pledged]]/KickstarterTable[[#This Row],[backers_count]]</f>
        <v>75</v>
      </c>
      <c r="Q879" t="str">
        <f t="shared" si="78"/>
        <v>publishing</v>
      </c>
      <c r="R879" t="str">
        <f t="shared" si="79"/>
        <v>translations</v>
      </c>
      <c r="S879" s="13">
        <f t="shared" si="80"/>
        <v>42457.538182870368</v>
      </c>
      <c r="T879" s="13">
        <f t="shared" si="81"/>
        <v>42485.163194444445</v>
      </c>
      <c r="U879">
        <f t="shared" si="82"/>
        <v>2016</v>
      </c>
      <c r="V879" s="15" t="str">
        <f t="shared" si="83"/>
        <v>Mar</v>
      </c>
    </row>
    <row r="880" spans="1:22" ht="48">
      <c r="A880">
        <v>1486</v>
      </c>
      <c r="B880" s="3" t="s">
        <v>1487</v>
      </c>
      <c r="C880" s="3" t="s">
        <v>5596</v>
      </c>
      <c r="D880">
        <v>20000</v>
      </c>
      <c r="E880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8274</v>
      </c>
      <c r="O880" s="6">
        <f>KickstarterTable[[#This Row],[pledged]]/KickstarterTable[[#This Row],[goal]]</f>
        <v>2.3999999999999998E-3</v>
      </c>
      <c r="P880" s="8">
        <f>KickstarterTable[[#This Row],[pledged]]/KickstarterTable[[#This Row],[backers_count]]</f>
        <v>16</v>
      </c>
      <c r="Q880" t="str">
        <f t="shared" si="78"/>
        <v>publishing</v>
      </c>
      <c r="R880" t="str">
        <f t="shared" si="79"/>
        <v>fiction</v>
      </c>
      <c r="S880" s="13">
        <f t="shared" si="80"/>
        <v>42031.835196759253</v>
      </c>
      <c r="T880" s="13">
        <f t="shared" si="81"/>
        <v>42059.751863425925</v>
      </c>
      <c r="U880">
        <f t="shared" si="82"/>
        <v>2015</v>
      </c>
      <c r="V880" s="15" t="str">
        <f t="shared" si="83"/>
        <v>Jan</v>
      </c>
    </row>
    <row r="881" spans="1:22" ht="48">
      <c r="A881">
        <v>1539</v>
      </c>
      <c r="B881" s="3" t="s">
        <v>1540</v>
      </c>
      <c r="C881" s="3" t="s">
        <v>5649</v>
      </c>
      <c r="D881">
        <v>20000</v>
      </c>
      <c r="E881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8284</v>
      </c>
      <c r="O881" s="6">
        <f>KickstarterTable[[#This Row],[pledged]]/KickstarterTable[[#This Row],[goal]]</f>
        <v>1.359861</v>
      </c>
      <c r="P881" s="8">
        <f>KickstarterTable[[#This Row],[pledged]]/KickstarterTable[[#This Row],[backers_count]]</f>
        <v>95.764859154929582</v>
      </c>
      <c r="Q881" t="str">
        <f t="shared" si="78"/>
        <v>photography</v>
      </c>
      <c r="R881" t="str">
        <f t="shared" si="79"/>
        <v>photobooks</v>
      </c>
      <c r="S881" s="13">
        <f t="shared" si="80"/>
        <v>42705.585868055554</v>
      </c>
      <c r="T881" s="13">
        <f t="shared" si="81"/>
        <v>42736.502534722218</v>
      </c>
      <c r="U881">
        <f t="shared" si="82"/>
        <v>2017</v>
      </c>
      <c r="V881" s="15" t="str">
        <f t="shared" si="83"/>
        <v>Dec</v>
      </c>
    </row>
    <row r="882" spans="1:22" ht="48">
      <c r="A882">
        <v>1554</v>
      </c>
      <c r="B882" s="3" t="s">
        <v>1555</v>
      </c>
      <c r="C882" s="3" t="s">
        <v>5664</v>
      </c>
      <c r="D882">
        <v>20000</v>
      </c>
      <c r="E882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8288</v>
      </c>
      <c r="O882" s="6">
        <f>KickstarterTable[[#This Row],[pledged]]/KickstarterTable[[#This Row],[goal]]</f>
        <v>0</v>
      </c>
      <c r="P882" s="8" t="e">
        <f>KickstarterTable[[#This Row],[pledged]]/KickstarterTable[[#This Row],[backers_count]]</f>
        <v>#DIV/0!</v>
      </c>
      <c r="Q882" t="str">
        <f t="shared" si="78"/>
        <v>photography</v>
      </c>
      <c r="R882" t="str">
        <f t="shared" si="79"/>
        <v>nature</v>
      </c>
      <c r="S882" s="13">
        <f t="shared" si="80"/>
        <v>42187.918865740743</v>
      </c>
      <c r="T882" s="13">
        <f t="shared" si="81"/>
        <v>42215.835532407415</v>
      </c>
      <c r="U882">
        <f t="shared" si="82"/>
        <v>2015</v>
      </c>
      <c r="V882" s="15" t="str">
        <f t="shared" si="83"/>
        <v>Jul</v>
      </c>
    </row>
    <row r="883" spans="1:22" ht="48">
      <c r="A883">
        <v>1583</v>
      </c>
      <c r="B883" s="3" t="s">
        <v>1584</v>
      </c>
      <c r="C883" s="3" t="s">
        <v>5693</v>
      </c>
      <c r="D883">
        <v>20000</v>
      </c>
      <c r="E883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8290</v>
      </c>
      <c r="O883" s="6">
        <f>KickstarterTable[[#This Row],[pledged]]/KickstarterTable[[#This Row],[goal]]</f>
        <v>7.5000000000000002E-4</v>
      </c>
      <c r="P883" s="8">
        <f>KickstarterTable[[#This Row],[pledged]]/KickstarterTable[[#This Row],[backers_count]]</f>
        <v>15</v>
      </c>
      <c r="Q883" t="str">
        <f t="shared" si="78"/>
        <v>photography</v>
      </c>
      <c r="R883" t="str">
        <f t="shared" si="79"/>
        <v>places</v>
      </c>
      <c r="S883" s="13">
        <f t="shared" si="80"/>
        <v>41877.571655092594</v>
      </c>
      <c r="T883" s="13">
        <f t="shared" si="81"/>
        <v>41905.488321759265</v>
      </c>
      <c r="U883">
        <f t="shared" si="82"/>
        <v>2014</v>
      </c>
      <c r="V883" s="15" t="str">
        <f t="shared" si="83"/>
        <v>Aug</v>
      </c>
    </row>
    <row r="884" spans="1:22" ht="48">
      <c r="A884">
        <v>1700</v>
      </c>
      <c r="B884" s="3" t="s">
        <v>1701</v>
      </c>
      <c r="C884" s="3" t="s">
        <v>5810</v>
      </c>
      <c r="D884">
        <v>20000</v>
      </c>
      <c r="E884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8292</v>
      </c>
      <c r="O884" s="6">
        <f>KickstarterTable[[#This Row],[pledged]]/KickstarterTable[[#This Row],[goal]]</f>
        <v>0.2606</v>
      </c>
      <c r="P884" s="8">
        <f>KickstarterTable[[#This Row],[pledged]]/KickstarterTable[[#This Row],[backers_count]]</f>
        <v>65.974683544303801</v>
      </c>
      <c r="Q884" t="str">
        <f t="shared" si="78"/>
        <v>music</v>
      </c>
      <c r="R884" t="str">
        <f t="shared" si="79"/>
        <v>faith</v>
      </c>
      <c r="S884" s="13">
        <f t="shared" si="80"/>
        <v>42795.738310185181</v>
      </c>
      <c r="T884" s="13">
        <f t="shared" si="81"/>
        <v>42823.750000000007</v>
      </c>
      <c r="U884">
        <f t="shared" si="82"/>
        <v>2017</v>
      </c>
      <c r="V884" s="15" t="str">
        <f t="shared" si="83"/>
        <v>Mar</v>
      </c>
    </row>
    <row r="885" spans="1:22" ht="48">
      <c r="A885">
        <v>1806</v>
      </c>
      <c r="B885" s="3" t="s">
        <v>1807</v>
      </c>
      <c r="C885" s="3" t="s">
        <v>5916</v>
      </c>
      <c r="D885">
        <v>20000</v>
      </c>
      <c r="E885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8284</v>
      </c>
      <c r="O885" s="6">
        <f>KickstarterTable[[#This Row],[pledged]]/KickstarterTable[[#This Row],[goal]]</f>
        <v>2.955E-2</v>
      </c>
      <c r="P885" s="8">
        <f>KickstarterTable[[#This Row],[pledged]]/KickstarterTable[[#This Row],[backers_count]]</f>
        <v>73.875</v>
      </c>
      <c r="Q885" t="str">
        <f t="shared" si="78"/>
        <v>photography</v>
      </c>
      <c r="R885" t="str">
        <f t="shared" si="79"/>
        <v>photobooks</v>
      </c>
      <c r="S885" s="13">
        <f t="shared" si="80"/>
        <v>41877.304965277777</v>
      </c>
      <c r="T885" s="13">
        <f t="shared" si="81"/>
        <v>41910.221631944449</v>
      </c>
      <c r="U885">
        <f t="shared" si="82"/>
        <v>2014</v>
      </c>
      <c r="V885" s="15" t="str">
        <f t="shared" si="83"/>
        <v>Aug</v>
      </c>
    </row>
    <row r="886" spans="1:22" ht="48">
      <c r="A886">
        <v>1828</v>
      </c>
      <c r="B886" s="3" t="s">
        <v>1829</v>
      </c>
      <c r="C886" s="3" t="s">
        <v>5938</v>
      </c>
      <c r="D886">
        <v>20000</v>
      </c>
      <c r="E886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8275</v>
      </c>
      <c r="O886" s="6">
        <f>KickstarterTable[[#This Row],[pledged]]/KickstarterTable[[#This Row],[goal]]</f>
        <v>1.0016</v>
      </c>
      <c r="P886" s="8">
        <f>KickstarterTable[[#This Row],[pledged]]/KickstarterTable[[#This Row],[backers_count]]</f>
        <v>417.33333333333331</v>
      </c>
      <c r="Q886" t="str">
        <f t="shared" si="78"/>
        <v>music</v>
      </c>
      <c r="R886" t="str">
        <f t="shared" si="79"/>
        <v>rock</v>
      </c>
      <c r="S886" s="13">
        <f t="shared" si="80"/>
        <v>41736.566319444442</v>
      </c>
      <c r="T886" s="13">
        <f t="shared" si="81"/>
        <v>41766.5</v>
      </c>
      <c r="U886">
        <f t="shared" si="82"/>
        <v>2014</v>
      </c>
      <c r="V886" s="15" t="str">
        <f t="shared" si="83"/>
        <v>Apr</v>
      </c>
    </row>
    <row r="887" spans="1:22" ht="48">
      <c r="A887">
        <v>1867</v>
      </c>
      <c r="B887" s="3" t="s">
        <v>1868</v>
      </c>
      <c r="C887" s="3" t="s">
        <v>5977</v>
      </c>
      <c r="D887">
        <v>20000</v>
      </c>
      <c r="E88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8282</v>
      </c>
      <c r="O887" s="6">
        <f>KickstarterTable[[#This Row],[pledged]]/KickstarterTable[[#This Row],[goal]]</f>
        <v>5.0000000000000001E-4</v>
      </c>
      <c r="P887" s="8">
        <f>KickstarterTable[[#This Row],[pledged]]/KickstarterTable[[#This Row],[backers_count]]</f>
        <v>10</v>
      </c>
      <c r="Q887" t="str">
        <f t="shared" si="78"/>
        <v>games</v>
      </c>
      <c r="R887" t="str">
        <f t="shared" si="79"/>
        <v>mobile games</v>
      </c>
      <c r="S887" s="13">
        <f t="shared" si="80"/>
        <v>42649.591574074067</v>
      </c>
      <c r="T887" s="13">
        <f t="shared" si="81"/>
        <v>42677.508240740739</v>
      </c>
      <c r="U887">
        <f t="shared" si="82"/>
        <v>2016</v>
      </c>
      <c r="V887" s="15" t="str">
        <f t="shared" si="83"/>
        <v>Oct</v>
      </c>
    </row>
    <row r="888" spans="1:22" ht="48">
      <c r="A888">
        <v>1872</v>
      </c>
      <c r="B888" s="3" t="s">
        <v>1873</v>
      </c>
      <c r="C888" s="3" t="s">
        <v>5982</v>
      </c>
      <c r="D888">
        <v>20000</v>
      </c>
      <c r="E88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8282</v>
      </c>
      <c r="O888" s="6">
        <f>KickstarterTable[[#This Row],[pledged]]/KickstarterTable[[#This Row],[goal]]</f>
        <v>1.06E-2</v>
      </c>
      <c r="P888" s="8">
        <f>KickstarterTable[[#This Row],[pledged]]/KickstarterTable[[#This Row],[backers_count]]</f>
        <v>16.307692307692307</v>
      </c>
      <c r="Q888" t="str">
        <f t="shared" si="78"/>
        <v>games</v>
      </c>
      <c r="R888" t="str">
        <f t="shared" si="79"/>
        <v>mobile games</v>
      </c>
      <c r="S888" s="13">
        <f t="shared" si="80"/>
        <v>42154.796319444438</v>
      </c>
      <c r="T888" s="13">
        <f t="shared" si="81"/>
        <v>42182.71298611111</v>
      </c>
      <c r="U888">
        <f t="shared" si="82"/>
        <v>2015</v>
      </c>
      <c r="V888" s="15" t="str">
        <f t="shared" si="83"/>
        <v>May</v>
      </c>
    </row>
    <row r="889" spans="1:22" ht="32">
      <c r="A889">
        <v>1916</v>
      </c>
      <c r="B889" s="3" t="s">
        <v>1917</v>
      </c>
      <c r="C889" s="3" t="s">
        <v>6026</v>
      </c>
      <c r="D889">
        <v>20000</v>
      </c>
      <c r="E889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8293</v>
      </c>
      <c r="O889" s="6">
        <f>KickstarterTable[[#This Row],[pledged]]/KickstarterTable[[#This Row],[goal]]</f>
        <v>5.1000000000000004E-3</v>
      </c>
      <c r="P889" s="8">
        <f>KickstarterTable[[#This Row],[pledged]]/KickstarterTable[[#This Row],[backers_count]]</f>
        <v>17</v>
      </c>
      <c r="Q889" t="str">
        <f t="shared" si="78"/>
        <v>technology</v>
      </c>
      <c r="R889" t="str">
        <f t="shared" si="79"/>
        <v>gadgets</v>
      </c>
      <c r="S889" s="13">
        <f t="shared" si="80"/>
        <v>42656.383969907409</v>
      </c>
      <c r="T889" s="13">
        <f t="shared" si="81"/>
        <v>42679.342303240745</v>
      </c>
      <c r="U889">
        <f t="shared" si="82"/>
        <v>2016</v>
      </c>
      <c r="V889" s="15" t="str">
        <f t="shared" si="83"/>
        <v>Oct</v>
      </c>
    </row>
    <row r="890" spans="1:22" ht="48">
      <c r="A890">
        <v>1967</v>
      </c>
      <c r="B890" s="3" t="s">
        <v>1968</v>
      </c>
      <c r="C890" s="3" t="s">
        <v>6077</v>
      </c>
      <c r="D890">
        <v>20000</v>
      </c>
      <c r="E890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8294</v>
      </c>
      <c r="O890" s="6">
        <f>KickstarterTable[[#This Row],[pledged]]/KickstarterTable[[#This Row],[goal]]</f>
        <v>3.7012999999999998</v>
      </c>
      <c r="P890" s="8">
        <f>KickstarterTable[[#This Row],[pledged]]/KickstarterTable[[#This Row],[backers_count]]</f>
        <v>182.78024691358024</v>
      </c>
      <c r="Q890" t="str">
        <f t="shared" si="78"/>
        <v>technology</v>
      </c>
      <c r="R890" t="str">
        <f t="shared" si="79"/>
        <v>hardware</v>
      </c>
      <c r="S890" s="13">
        <f t="shared" si="80"/>
        <v>41730.330196759256</v>
      </c>
      <c r="T890" s="13">
        <f t="shared" si="81"/>
        <v>41758.246863425928</v>
      </c>
      <c r="U890">
        <f t="shared" si="82"/>
        <v>2014</v>
      </c>
      <c r="V890" s="15" t="str">
        <f t="shared" si="83"/>
        <v>Apr</v>
      </c>
    </row>
    <row r="891" spans="1:22" ht="48">
      <c r="A891">
        <v>1969</v>
      </c>
      <c r="B891" s="3" t="s">
        <v>1970</v>
      </c>
      <c r="C891" s="3" t="s">
        <v>6079</v>
      </c>
      <c r="D891">
        <v>20000</v>
      </c>
      <c r="E891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8294</v>
      </c>
      <c r="O891" s="6">
        <f>KickstarterTable[[#This Row],[pledged]]/KickstarterTable[[#This Row],[goal]]</f>
        <v>5.7907999999999999</v>
      </c>
      <c r="P891" s="8">
        <f>KickstarterTable[[#This Row],[pledged]]/KickstarterTable[[#This Row],[backers_count]]</f>
        <v>61.375728669846318</v>
      </c>
      <c r="Q891" t="str">
        <f t="shared" si="78"/>
        <v>technology</v>
      </c>
      <c r="R891" t="str">
        <f t="shared" si="79"/>
        <v>hardware</v>
      </c>
      <c r="S891" s="13">
        <f t="shared" si="80"/>
        <v>42557.459120370368</v>
      </c>
      <c r="T891" s="13">
        <f t="shared" si="81"/>
        <v>42585.375787037039</v>
      </c>
      <c r="U891">
        <f t="shared" si="82"/>
        <v>2016</v>
      </c>
      <c r="V891" s="15" t="str">
        <f t="shared" si="83"/>
        <v>Jul</v>
      </c>
    </row>
    <row r="892" spans="1:22" ht="48">
      <c r="A892">
        <v>1974</v>
      </c>
      <c r="B892" s="3" t="s">
        <v>1975</v>
      </c>
      <c r="C892" s="3" t="s">
        <v>6084</v>
      </c>
      <c r="D892">
        <v>20000</v>
      </c>
      <c r="E892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8294</v>
      </c>
      <c r="O892" s="6">
        <f>KickstarterTable[[#This Row],[pledged]]/KickstarterTable[[#This Row],[goal]]</f>
        <v>3.7549600000000001</v>
      </c>
      <c r="P892" s="8">
        <f>KickstarterTable[[#This Row],[pledged]]/KickstarterTable[[#This Row],[backers_count]]</f>
        <v>186.81393034825871</v>
      </c>
      <c r="Q892" t="str">
        <f t="shared" si="78"/>
        <v>technology</v>
      </c>
      <c r="R892" t="str">
        <f t="shared" si="79"/>
        <v>hardware</v>
      </c>
      <c r="S892" s="13">
        <f t="shared" si="80"/>
        <v>41445.000798611109</v>
      </c>
      <c r="T892" s="13">
        <f t="shared" si="81"/>
        <v>41502.91746527778</v>
      </c>
      <c r="U892">
        <f t="shared" si="82"/>
        <v>2013</v>
      </c>
      <c r="V892" s="15" t="str">
        <f t="shared" si="83"/>
        <v>Jun</v>
      </c>
    </row>
    <row r="893" spans="1:22" ht="48">
      <c r="A893">
        <v>2071</v>
      </c>
      <c r="B893" s="3" t="s">
        <v>2072</v>
      </c>
      <c r="C893" s="3" t="s">
        <v>6181</v>
      </c>
      <c r="D893">
        <v>20000</v>
      </c>
      <c r="E893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8294</v>
      </c>
      <c r="O893" s="6">
        <f>KickstarterTable[[#This Row],[pledged]]/KickstarterTable[[#This Row],[goal]]</f>
        <v>2.8073000000000001</v>
      </c>
      <c r="P893" s="8">
        <f>KickstarterTable[[#This Row],[pledged]]/KickstarterTable[[#This Row],[backers_count]]</f>
        <v>201.96402877697841</v>
      </c>
      <c r="Q893" t="str">
        <f t="shared" si="78"/>
        <v>technology</v>
      </c>
      <c r="R893" t="str">
        <f t="shared" si="79"/>
        <v>hardware</v>
      </c>
      <c r="S893" s="13">
        <f t="shared" si="80"/>
        <v>42599.945416666662</v>
      </c>
      <c r="T893" s="13">
        <f t="shared" si="81"/>
        <v>42642.862083333333</v>
      </c>
      <c r="U893">
        <f t="shared" si="82"/>
        <v>2016</v>
      </c>
      <c r="V893" s="15" t="str">
        <f t="shared" si="83"/>
        <v>Aug</v>
      </c>
    </row>
    <row r="894" spans="1:22" ht="48">
      <c r="A894">
        <v>2078</v>
      </c>
      <c r="B894" s="3" t="s">
        <v>2079</v>
      </c>
      <c r="C894" s="3" t="s">
        <v>6188</v>
      </c>
      <c r="D894">
        <v>20000</v>
      </c>
      <c r="E894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8294</v>
      </c>
      <c r="O894" s="6">
        <f>KickstarterTable[[#This Row],[pledged]]/KickstarterTable[[#This Row],[goal]]</f>
        <v>1.3120499999999999</v>
      </c>
      <c r="P894" s="8">
        <f>KickstarterTable[[#This Row],[pledged]]/KickstarterTable[[#This Row],[backers_count]]</f>
        <v>546.6875</v>
      </c>
      <c r="Q894" t="str">
        <f t="shared" si="78"/>
        <v>technology</v>
      </c>
      <c r="R894" t="str">
        <f t="shared" si="79"/>
        <v>hardware</v>
      </c>
      <c r="S894" s="13">
        <f t="shared" si="80"/>
        <v>42692.438159722216</v>
      </c>
      <c r="T894" s="13">
        <f t="shared" si="81"/>
        <v>42720.354826388888</v>
      </c>
      <c r="U894">
        <f t="shared" si="82"/>
        <v>2016</v>
      </c>
      <c r="V894" s="15" t="str">
        <f t="shared" si="83"/>
        <v>Nov</v>
      </c>
    </row>
    <row r="895" spans="1:22" ht="48">
      <c r="A895">
        <v>2126</v>
      </c>
      <c r="B895" s="3" t="s">
        <v>2127</v>
      </c>
      <c r="C895" s="3" t="s">
        <v>6236</v>
      </c>
      <c r="D895">
        <v>20000</v>
      </c>
      <c r="E895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8281</v>
      </c>
      <c r="O895" s="6">
        <f>KickstarterTable[[#This Row],[pledged]]/KickstarterTable[[#This Row],[goal]]</f>
        <v>5.0000000000000001E-4</v>
      </c>
      <c r="P895" s="8">
        <f>KickstarterTable[[#This Row],[pledged]]/KickstarterTable[[#This Row],[backers_count]]</f>
        <v>5</v>
      </c>
      <c r="Q895" t="str">
        <f t="shared" si="78"/>
        <v>games</v>
      </c>
      <c r="R895" t="str">
        <f t="shared" si="79"/>
        <v>video games</v>
      </c>
      <c r="S895" s="13">
        <f t="shared" si="80"/>
        <v>41951.63989583333</v>
      </c>
      <c r="T895" s="13">
        <f t="shared" si="81"/>
        <v>41979.556562500002</v>
      </c>
      <c r="U895">
        <f t="shared" si="82"/>
        <v>2014</v>
      </c>
      <c r="V895" s="15" t="str">
        <f t="shared" si="83"/>
        <v>Nov</v>
      </c>
    </row>
    <row r="896" spans="1:22" ht="32">
      <c r="A896">
        <v>2186</v>
      </c>
      <c r="B896" s="3" t="s">
        <v>2187</v>
      </c>
      <c r="C896" s="3" t="s">
        <v>6296</v>
      </c>
      <c r="D896">
        <v>20000</v>
      </c>
      <c r="E896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8296</v>
      </c>
      <c r="O896" s="6">
        <f>KickstarterTable[[#This Row],[pledged]]/KickstarterTable[[#This Row],[goal]]</f>
        <v>1.0967499999999999</v>
      </c>
      <c r="P896" s="8">
        <f>KickstarterTable[[#This Row],[pledged]]/KickstarterTable[[#This Row],[backers_count]]</f>
        <v>55.956632653061227</v>
      </c>
      <c r="Q896" t="str">
        <f t="shared" si="78"/>
        <v>games</v>
      </c>
      <c r="R896" t="str">
        <f t="shared" si="79"/>
        <v>tabletop games</v>
      </c>
      <c r="S896" s="13">
        <f t="shared" si="80"/>
        <v>42583.281747685185</v>
      </c>
      <c r="T896" s="13">
        <f t="shared" si="81"/>
        <v>42617.666666666664</v>
      </c>
      <c r="U896">
        <f t="shared" si="82"/>
        <v>2016</v>
      </c>
      <c r="V896" s="15" t="str">
        <f t="shared" si="83"/>
        <v>Aug</v>
      </c>
    </row>
    <row r="897" spans="1:22" ht="48">
      <c r="A897">
        <v>2187</v>
      </c>
      <c r="B897" s="3" t="s">
        <v>2188</v>
      </c>
      <c r="C897" s="3" t="s">
        <v>6297</v>
      </c>
      <c r="D897">
        <v>20000</v>
      </c>
      <c r="E89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8296</v>
      </c>
      <c r="O897" s="6">
        <f>KickstarterTable[[#This Row],[pledged]]/KickstarterTable[[#This Row],[goal]]</f>
        <v>10.146425000000001</v>
      </c>
      <c r="P897" s="8">
        <f>KickstarterTable[[#This Row],[pledged]]/KickstarterTable[[#This Row],[backers_count]]</f>
        <v>56.970381807973048</v>
      </c>
      <c r="Q897" t="str">
        <f t="shared" si="78"/>
        <v>games</v>
      </c>
      <c r="R897" t="str">
        <f t="shared" si="79"/>
        <v>tabletop games</v>
      </c>
      <c r="S897" s="13">
        <f t="shared" si="80"/>
        <v>42067.875763888886</v>
      </c>
      <c r="T897" s="13">
        <f t="shared" si="81"/>
        <v>42094.749305555561</v>
      </c>
      <c r="U897">
        <f t="shared" si="82"/>
        <v>2015</v>
      </c>
      <c r="V897" s="15" t="str">
        <f t="shared" si="83"/>
        <v>Mar</v>
      </c>
    </row>
    <row r="898" spans="1:22" ht="48">
      <c r="A898">
        <v>2267</v>
      </c>
      <c r="B898" s="3" t="s">
        <v>2268</v>
      </c>
      <c r="C898" s="3" t="s">
        <v>6377</v>
      </c>
      <c r="D898">
        <v>20000</v>
      </c>
      <c r="E89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8296</v>
      </c>
      <c r="O898" s="6">
        <f>KickstarterTable[[#This Row],[pledged]]/KickstarterTable[[#This Row],[goal]]</f>
        <v>3.80525</v>
      </c>
      <c r="P898" s="8">
        <f>KickstarterTable[[#This Row],[pledged]]/KickstarterTable[[#This Row],[backers_count]]</f>
        <v>188.37871287128712</v>
      </c>
      <c r="Q898" t="str">
        <f t="shared" ref="Q898:Q961" si="84">LEFT(N898, SEARCH("/",N898,1) -1)</f>
        <v>games</v>
      </c>
      <c r="R898" t="str">
        <f t="shared" ref="R898:R961" si="85">MID(N898,FIND("/",N898)+1,LEN(N898))</f>
        <v>tabletop games</v>
      </c>
      <c r="S898" s="13">
        <f t="shared" ref="S898:S961" si="86">(J898/86400)+25569+(-8/24)</f>
        <v>41968.496493055551</v>
      </c>
      <c r="T898" s="13">
        <f t="shared" ref="T898:T961" si="87">(((I898/60)/60)/24)+DATE(1970,1,1)+(-58/24)</f>
        <v>41991.625000000007</v>
      </c>
      <c r="U898">
        <f t="shared" ref="U898:U961" si="88">YEAR(T898)</f>
        <v>2014</v>
      </c>
      <c r="V898" s="15" t="str">
        <f t="shared" ref="V898:V961" si="89">TEXT(S898,"mmm")</f>
        <v>Nov</v>
      </c>
    </row>
    <row r="899" spans="1:22" ht="48">
      <c r="A899">
        <v>2271</v>
      </c>
      <c r="B899" s="3" t="s">
        <v>2272</v>
      </c>
      <c r="C899" s="3" t="s">
        <v>6381</v>
      </c>
      <c r="D899">
        <v>20000</v>
      </c>
      <c r="E899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8296</v>
      </c>
      <c r="O899" s="6">
        <f>KickstarterTable[[#This Row],[pledged]]/KickstarterTable[[#This Row],[goal]]</f>
        <v>2.8309000000000002</v>
      </c>
      <c r="P899" s="8">
        <f>KickstarterTable[[#This Row],[pledged]]/KickstarterTable[[#This Row],[backers_count]]</f>
        <v>42.63403614457831</v>
      </c>
      <c r="Q899" t="str">
        <f t="shared" si="84"/>
        <v>games</v>
      </c>
      <c r="R899" t="str">
        <f t="shared" si="85"/>
        <v>tabletop games</v>
      </c>
      <c r="S899" s="13">
        <f t="shared" si="86"/>
        <v>42683.666712962957</v>
      </c>
      <c r="T899" s="13">
        <f t="shared" si="87"/>
        <v>42711.583379629628</v>
      </c>
      <c r="U899">
        <f t="shared" si="88"/>
        <v>2016</v>
      </c>
      <c r="V899" s="15" t="str">
        <f t="shared" si="89"/>
        <v>Nov</v>
      </c>
    </row>
    <row r="900" spans="1:22" ht="48">
      <c r="A900">
        <v>2336</v>
      </c>
      <c r="B900" s="3" t="s">
        <v>2337</v>
      </c>
      <c r="C900" s="3" t="s">
        <v>6446</v>
      </c>
      <c r="D900">
        <v>20000</v>
      </c>
      <c r="E900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8297</v>
      </c>
      <c r="O900" s="6">
        <f>KickstarterTable[[#This Row],[pledged]]/KickstarterTable[[#This Row],[goal]]</f>
        <v>5.2073254999999996</v>
      </c>
      <c r="P900" s="8">
        <f>KickstarterTable[[#This Row],[pledged]]/KickstarterTable[[#This Row],[backers_count]]</f>
        <v>48.104623556581984</v>
      </c>
      <c r="Q900" t="str">
        <f t="shared" si="84"/>
        <v>food</v>
      </c>
      <c r="R900" t="str">
        <f t="shared" si="85"/>
        <v>small batch</v>
      </c>
      <c r="S900" s="13">
        <f t="shared" si="86"/>
        <v>41666.591377314813</v>
      </c>
      <c r="T900" s="13">
        <f t="shared" si="87"/>
        <v>41704.508043981485</v>
      </c>
      <c r="U900">
        <f t="shared" si="88"/>
        <v>2014</v>
      </c>
      <c r="V900" s="15" t="str">
        <f t="shared" si="89"/>
        <v>Jan</v>
      </c>
    </row>
    <row r="901" spans="1:22" ht="32">
      <c r="A901">
        <v>2391</v>
      </c>
      <c r="B901" s="3" t="s">
        <v>2392</v>
      </c>
      <c r="C901" s="3" t="s">
        <v>6501</v>
      </c>
      <c r="D901">
        <v>20000</v>
      </c>
      <c r="E901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8271</v>
      </c>
      <c r="O901" s="6">
        <f>KickstarterTable[[#This Row],[pledged]]/KickstarterTable[[#This Row],[goal]]</f>
        <v>1.25E-3</v>
      </c>
      <c r="P901" s="8">
        <f>KickstarterTable[[#This Row],[pledged]]/KickstarterTable[[#This Row],[backers_count]]</f>
        <v>25</v>
      </c>
      <c r="Q901" t="str">
        <f t="shared" si="84"/>
        <v>technology</v>
      </c>
      <c r="R901" t="str">
        <f t="shared" si="85"/>
        <v>web</v>
      </c>
      <c r="S901" s="13">
        <f t="shared" si="86"/>
        <v>42064.461157407401</v>
      </c>
      <c r="T901" s="13">
        <f t="shared" si="87"/>
        <v>42092.336157407415</v>
      </c>
      <c r="U901">
        <f t="shared" si="88"/>
        <v>2015</v>
      </c>
      <c r="V901" s="15" t="str">
        <f t="shared" si="89"/>
        <v>Mar</v>
      </c>
    </row>
    <row r="902" spans="1:22" ht="48">
      <c r="A902">
        <v>2416</v>
      </c>
      <c r="B902" s="3" t="s">
        <v>2417</v>
      </c>
      <c r="C902" s="3" t="s">
        <v>6526</v>
      </c>
      <c r="D902">
        <v>20000</v>
      </c>
      <c r="E902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8283</v>
      </c>
      <c r="O902" s="6">
        <f>KickstarterTable[[#This Row],[pledged]]/KickstarterTable[[#This Row],[goal]]</f>
        <v>2.5000000000000001E-4</v>
      </c>
      <c r="P902" s="8">
        <f>KickstarterTable[[#This Row],[pledged]]/KickstarterTable[[#This Row],[backers_count]]</f>
        <v>5</v>
      </c>
      <c r="Q902" t="str">
        <f t="shared" si="84"/>
        <v>food</v>
      </c>
      <c r="R902" t="str">
        <f t="shared" si="85"/>
        <v>food trucks</v>
      </c>
      <c r="S902" s="13">
        <f t="shared" si="86"/>
        <v>42019.404432870368</v>
      </c>
      <c r="T902" s="13">
        <f t="shared" si="87"/>
        <v>42075.208333333336</v>
      </c>
      <c r="U902">
        <f t="shared" si="88"/>
        <v>2015</v>
      </c>
      <c r="V902" s="15" t="str">
        <f t="shared" si="89"/>
        <v>Jan</v>
      </c>
    </row>
    <row r="903" spans="1:22" ht="48">
      <c r="A903">
        <v>2426</v>
      </c>
      <c r="B903" s="3" t="s">
        <v>2427</v>
      </c>
      <c r="C903" s="3" t="s">
        <v>6536</v>
      </c>
      <c r="D903">
        <v>20000</v>
      </c>
      <c r="E903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8283</v>
      </c>
      <c r="O903" s="6">
        <f>KickstarterTable[[#This Row],[pledged]]/KickstarterTable[[#This Row],[goal]]</f>
        <v>0</v>
      </c>
      <c r="P903" s="8" t="e">
        <f>KickstarterTable[[#This Row],[pledged]]/KickstarterTable[[#This Row],[backers_count]]</f>
        <v>#DIV/0!</v>
      </c>
      <c r="Q903" t="str">
        <f t="shared" si="84"/>
        <v>food</v>
      </c>
      <c r="R903" t="str">
        <f t="shared" si="85"/>
        <v>food trucks</v>
      </c>
      <c r="S903" s="13">
        <f t="shared" si="86"/>
        <v>42163.836712962962</v>
      </c>
      <c r="T903" s="13">
        <f t="shared" si="87"/>
        <v>42221.753379629627</v>
      </c>
      <c r="U903">
        <f t="shared" si="88"/>
        <v>2015</v>
      </c>
      <c r="V903" s="15" t="str">
        <f t="shared" si="89"/>
        <v>Jun</v>
      </c>
    </row>
    <row r="904" spans="1:22" ht="48">
      <c r="A904">
        <v>2434</v>
      </c>
      <c r="B904" s="3" t="s">
        <v>2435</v>
      </c>
      <c r="C904" s="3" t="s">
        <v>6544</v>
      </c>
      <c r="D904">
        <v>20000</v>
      </c>
      <c r="E904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8283</v>
      </c>
      <c r="O904" s="6">
        <f>KickstarterTable[[#This Row],[pledged]]/KickstarterTable[[#This Row],[goal]]</f>
        <v>1.2999999999999999E-3</v>
      </c>
      <c r="P904" s="8">
        <f>KickstarterTable[[#This Row],[pledged]]/KickstarterTable[[#This Row],[backers_count]]</f>
        <v>13</v>
      </c>
      <c r="Q904" t="str">
        <f t="shared" si="84"/>
        <v>food</v>
      </c>
      <c r="R904" t="str">
        <f t="shared" si="85"/>
        <v>food trucks</v>
      </c>
      <c r="S904" s="13">
        <f t="shared" si="86"/>
        <v>42179.852708333332</v>
      </c>
      <c r="T904" s="13">
        <f t="shared" si="87"/>
        <v>42217.769374999996</v>
      </c>
      <c r="U904">
        <f t="shared" si="88"/>
        <v>2015</v>
      </c>
      <c r="V904" s="15" t="str">
        <f t="shared" si="89"/>
        <v>Jun</v>
      </c>
    </row>
    <row r="905" spans="1:22" ht="48">
      <c r="A905">
        <v>2443</v>
      </c>
      <c r="B905" s="3" t="s">
        <v>2444</v>
      </c>
      <c r="C905" s="3" t="s">
        <v>6553</v>
      </c>
      <c r="D905">
        <v>20000</v>
      </c>
      <c r="E905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8297</v>
      </c>
      <c r="O905" s="6">
        <f>KickstarterTable[[#This Row],[pledged]]/KickstarterTable[[#This Row],[goal]]</f>
        <v>2.0251494999999999</v>
      </c>
      <c r="P905" s="8">
        <f>KickstarterTable[[#This Row],[pledged]]/KickstarterTable[[#This Row],[backers_count]]</f>
        <v>130.23469453376205</v>
      </c>
      <c r="Q905" t="str">
        <f t="shared" si="84"/>
        <v>food</v>
      </c>
      <c r="R905" t="str">
        <f t="shared" si="85"/>
        <v>small batch</v>
      </c>
      <c r="S905" s="13">
        <f t="shared" si="86"/>
        <v>41836.291921296295</v>
      </c>
      <c r="T905" s="13">
        <f t="shared" si="87"/>
        <v>41864.208587962967</v>
      </c>
      <c r="U905">
        <f t="shared" si="88"/>
        <v>2014</v>
      </c>
      <c r="V905" s="15" t="str">
        <f t="shared" si="89"/>
        <v>Jul</v>
      </c>
    </row>
    <row r="906" spans="1:22" ht="48">
      <c r="A906">
        <v>2493</v>
      </c>
      <c r="B906" s="3" t="s">
        <v>2493</v>
      </c>
      <c r="C906" s="3" t="s">
        <v>6603</v>
      </c>
      <c r="D906">
        <v>20000</v>
      </c>
      <c r="E906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8278</v>
      </c>
      <c r="O906" s="6">
        <f>KickstarterTable[[#This Row],[pledged]]/KickstarterTable[[#This Row],[goal]]</f>
        <v>1.2869999999999999</v>
      </c>
      <c r="P906" s="8">
        <f>KickstarterTable[[#This Row],[pledged]]/KickstarterTable[[#This Row],[backers_count]]</f>
        <v>99.382239382239376</v>
      </c>
      <c r="Q906" t="str">
        <f t="shared" si="84"/>
        <v>music</v>
      </c>
      <c r="R906" t="str">
        <f t="shared" si="85"/>
        <v>indie rock</v>
      </c>
      <c r="S906" s="13">
        <f t="shared" si="86"/>
        <v>41347.834953703699</v>
      </c>
      <c r="T906" s="13">
        <f t="shared" si="87"/>
        <v>41390.751620370371</v>
      </c>
      <c r="U906">
        <f t="shared" si="88"/>
        <v>2013</v>
      </c>
      <c r="V906" s="15" t="str">
        <f t="shared" si="89"/>
        <v>Mar</v>
      </c>
    </row>
    <row r="907" spans="1:22" ht="48">
      <c r="A907">
        <v>2508</v>
      </c>
      <c r="B907" s="3" t="s">
        <v>2508</v>
      </c>
      <c r="C907" s="3" t="s">
        <v>6618</v>
      </c>
      <c r="D907">
        <v>20000</v>
      </c>
      <c r="E90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8298</v>
      </c>
      <c r="O907" s="6">
        <f>KickstarterTable[[#This Row],[pledged]]/KickstarterTable[[#This Row],[goal]]</f>
        <v>0</v>
      </c>
      <c r="P907" s="8" t="e">
        <f>KickstarterTable[[#This Row],[pledged]]/KickstarterTable[[#This Row],[backers_count]]</f>
        <v>#DIV/0!</v>
      </c>
      <c r="Q907" t="str">
        <f t="shared" si="84"/>
        <v>food</v>
      </c>
      <c r="R907" t="str">
        <f t="shared" si="85"/>
        <v>restaurants</v>
      </c>
      <c r="S907" s="13">
        <f t="shared" si="86"/>
        <v>41835.618449074071</v>
      </c>
      <c r="T907" s="13">
        <f t="shared" si="87"/>
        <v>41863.535115740742</v>
      </c>
      <c r="U907">
        <f t="shared" si="88"/>
        <v>2014</v>
      </c>
      <c r="V907" s="15" t="str">
        <f t="shared" si="89"/>
        <v>Jul</v>
      </c>
    </row>
    <row r="908" spans="1:22" ht="16">
      <c r="A908">
        <v>2535</v>
      </c>
      <c r="B908" s="3" t="s">
        <v>2535</v>
      </c>
      <c r="C908" s="3" t="s">
        <v>6645</v>
      </c>
      <c r="D908">
        <v>20000</v>
      </c>
      <c r="E90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8299</v>
      </c>
      <c r="O908" s="6">
        <f>KickstarterTable[[#This Row],[pledged]]/KickstarterTable[[#This Row],[goal]]</f>
        <v>1.03775</v>
      </c>
      <c r="P908" s="8">
        <f>KickstarterTable[[#This Row],[pledged]]/KickstarterTable[[#This Row],[backers_count]]</f>
        <v>266.08974358974359</v>
      </c>
      <c r="Q908" t="str">
        <f t="shared" si="84"/>
        <v>music</v>
      </c>
      <c r="R908" t="str">
        <f t="shared" si="85"/>
        <v>classical music</v>
      </c>
      <c r="S908" s="13">
        <f t="shared" si="86"/>
        <v>41943.457696759258</v>
      </c>
      <c r="T908" s="13">
        <f t="shared" si="87"/>
        <v>41972.416030092594</v>
      </c>
      <c r="U908">
        <f t="shared" si="88"/>
        <v>2014</v>
      </c>
      <c r="V908" s="15" t="str">
        <f t="shared" si="89"/>
        <v>Oct</v>
      </c>
    </row>
    <row r="909" spans="1:22" ht="32">
      <c r="A909">
        <v>2563</v>
      </c>
      <c r="B909" s="3" t="s">
        <v>2563</v>
      </c>
      <c r="C909" s="3" t="s">
        <v>6673</v>
      </c>
      <c r="D909">
        <v>20000</v>
      </c>
      <c r="E909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8283</v>
      </c>
      <c r="O909" s="6">
        <f>KickstarterTable[[#This Row],[pledged]]/KickstarterTable[[#This Row],[goal]]</f>
        <v>0</v>
      </c>
      <c r="P909" s="8" t="e">
        <f>KickstarterTable[[#This Row],[pledged]]/KickstarterTable[[#This Row],[backers_count]]</f>
        <v>#DIV/0!</v>
      </c>
      <c r="Q909" t="str">
        <f t="shared" si="84"/>
        <v>food</v>
      </c>
      <c r="R909" t="str">
        <f t="shared" si="85"/>
        <v>food trucks</v>
      </c>
      <c r="S909" s="13">
        <f t="shared" si="86"/>
        <v>42154.806145833332</v>
      </c>
      <c r="T909" s="13">
        <f t="shared" si="87"/>
        <v>42212.722812500004</v>
      </c>
      <c r="U909">
        <f t="shared" si="88"/>
        <v>2015</v>
      </c>
      <c r="V909" s="15" t="str">
        <f t="shared" si="89"/>
        <v>May</v>
      </c>
    </row>
    <row r="910" spans="1:22" ht="48">
      <c r="A910">
        <v>2604</v>
      </c>
      <c r="B910" s="3" t="s">
        <v>2604</v>
      </c>
      <c r="C910" s="3" t="s">
        <v>6714</v>
      </c>
      <c r="D910">
        <v>20000</v>
      </c>
      <c r="E910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8300</v>
      </c>
      <c r="O910" s="6">
        <f>KickstarterTable[[#This Row],[pledged]]/KickstarterTable[[#This Row],[goal]]</f>
        <v>1.0421799999999999</v>
      </c>
      <c r="P910" s="8">
        <f>KickstarterTable[[#This Row],[pledged]]/KickstarterTable[[#This Row],[backers_count]]</f>
        <v>64.933333333333323</v>
      </c>
      <c r="Q910" t="str">
        <f t="shared" si="84"/>
        <v>technology</v>
      </c>
      <c r="R910" t="str">
        <f t="shared" si="85"/>
        <v>space exploration</v>
      </c>
      <c r="S910" s="13">
        <f t="shared" si="86"/>
        <v>40997.717858796292</v>
      </c>
      <c r="T910" s="13">
        <f t="shared" si="87"/>
        <v>41025.634525462963</v>
      </c>
      <c r="U910">
        <f t="shared" si="88"/>
        <v>2012</v>
      </c>
      <c r="V910" s="15" t="str">
        <f t="shared" si="89"/>
        <v>Mar</v>
      </c>
    </row>
    <row r="911" spans="1:22" ht="48">
      <c r="A911">
        <v>2631</v>
      </c>
      <c r="B911" s="3" t="s">
        <v>2631</v>
      </c>
      <c r="C911" s="3" t="s">
        <v>6741</v>
      </c>
      <c r="D911">
        <v>20000</v>
      </c>
      <c r="E911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8300</v>
      </c>
      <c r="O911" s="6">
        <f>KickstarterTable[[#This Row],[pledged]]/KickstarterTable[[#This Row],[goal]]</f>
        <v>1.1466525000000001</v>
      </c>
      <c r="P911" s="8">
        <f>KickstarterTable[[#This Row],[pledged]]/KickstarterTable[[#This Row],[backers_count]]</f>
        <v>80.185489510489504</v>
      </c>
      <c r="Q911" t="str">
        <f t="shared" si="84"/>
        <v>technology</v>
      </c>
      <c r="R911" t="str">
        <f t="shared" si="85"/>
        <v>space exploration</v>
      </c>
      <c r="S911" s="13">
        <f t="shared" si="86"/>
        <v>42217.835960648146</v>
      </c>
      <c r="T911" s="13">
        <f t="shared" si="87"/>
        <v>42243.752627314818</v>
      </c>
      <c r="U911">
        <f t="shared" si="88"/>
        <v>2015</v>
      </c>
      <c r="V911" s="15" t="str">
        <f t="shared" si="89"/>
        <v>Aug</v>
      </c>
    </row>
    <row r="912" spans="1:22" ht="48">
      <c r="A912">
        <v>2645</v>
      </c>
      <c r="B912" s="3" t="s">
        <v>2645</v>
      </c>
      <c r="C912" s="3" t="s">
        <v>6755</v>
      </c>
      <c r="D912">
        <v>20000</v>
      </c>
      <c r="E912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8300</v>
      </c>
      <c r="O912" s="6">
        <f>KickstarterTable[[#This Row],[pledged]]/KickstarterTable[[#This Row],[goal]]</f>
        <v>0.105</v>
      </c>
      <c r="P912" s="8">
        <f>KickstarterTable[[#This Row],[pledged]]/KickstarterTable[[#This Row],[backers_count]]</f>
        <v>91.304347826086953</v>
      </c>
      <c r="Q912" t="str">
        <f t="shared" si="84"/>
        <v>technology</v>
      </c>
      <c r="R912" t="str">
        <f t="shared" si="85"/>
        <v>space exploration</v>
      </c>
      <c r="S912" s="13">
        <f t="shared" si="86"/>
        <v>41921.509293981479</v>
      </c>
      <c r="T912" s="13">
        <f t="shared" si="87"/>
        <v>41949.467627314814</v>
      </c>
      <c r="U912">
        <f t="shared" si="88"/>
        <v>2014</v>
      </c>
      <c r="V912" s="15" t="str">
        <f t="shared" si="89"/>
        <v>Oct</v>
      </c>
    </row>
    <row r="913" spans="1:22" ht="48">
      <c r="A913">
        <v>2660</v>
      </c>
      <c r="B913" s="3" t="s">
        <v>2660</v>
      </c>
      <c r="C913" s="3" t="s">
        <v>6770</v>
      </c>
      <c r="D913">
        <v>20000</v>
      </c>
      <c r="E913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8300</v>
      </c>
      <c r="O913" s="6">
        <f>KickstarterTable[[#This Row],[pledged]]/KickstarterTable[[#This Row],[goal]]</f>
        <v>9.5E-4</v>
      </c>
      <c r="P913" s="8">
        <f>KickstarterTable[[#This Row],[pledged]]/KickstarterTable[[#This Row],[backers_count]]</f>
        <v>3.8</v>
      </c>
      <c r="Q913" t="str">
        <f t="shared" si="84"/>
        <v>technology</v>
      </c>
      <c r="R913" t="str">
        <f t="shared" si="85"/>
        <v>space exploration</v>
      </c>
      <c r="S913" s="13">
        <f t="shared" si="86"/>
        <v>42272.379837962959</v>
      </c>
      <c r="T913" s="13">
        <f t="shared" si="87"/>
        <v>42330.338171296295</v>
      </c>
      <c r="U913">
        <f t="shared" si="88"/>
        <v>2015</v>
      </c>
      <c r="V913" s="15" t="str">
        <f t="shared" si="89"/>
        <v>Sep</v>
      </c>
    </row>
    <row r="914" spans="1:22" ht="48">
      <c r="A914">
        <v>2662</v>
      </c>
      <c r="B914" s="3" t="s">
        <v>2662</v>
      </c>
      <c r="C914" s="3" t="s">
        <v>6772</v>
      </c>
      <c r="D914">
        <v>20000</v>
      </c>
      <c r="E914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8301</v>
      </c>
      <c r="O914" s="6">
        <f>KickstarterTable[[#This Row],[pledged]]/KickstarterTable[[#This Row],[goal]]</f>
        <v>1.0680000000000001</v>
      </c>
      <c r="P914" s="8">
        <f>KickstarterTable[[#This Row],[pledged]]/KickstarterTable[[#This Row],[backers_count]]</f>
        <v>267</v>
      </c>
      <c r="Q914" t="str">
        <f t="shared" si="84"/>
        <v>technology</v>
      </c>
      <c r="R914" t="str">
        <f t="shared" si="85"/>
        <v>makerspaces</v>
      </c>
      <c r="S914" s="13">
        <f t="shared" si="86"/>
        <v>42207.413344907407</v>
      </c>
      <c r="T914" s="13">
        <f t="shared" si="87"/>
        <v>42235.330011574079</v>
      </c>
      <c r="U914">
        <f t="shared" si="88"/>
        <v>2015</v>
      </c>
      <c r="V914" s="15" t="str">
        <f t="shared" si="89"/>
        <v>Jul</v>
      </c>
    </row>
    <row r="915" spans="1:22" ht="48">
      <c r="A915">
        <v>2663</v>
      </c>
      <c r="B915" s="3" t="s">
        <v>2663</v>
      </c>
      <c r="C915" s="3" t="s">
        <v>6773</v>
      </c>
      <c r="D915">
        <v>20000</v>
      </c>
      <c r="E915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8301</v>
      </c>
      <c r="O915" s="6">
        <f>KickstarterTable[[#This Row],[pledged]]/KickstarterTable[[#This Row],[goal]]</f>
        <v>1.0459624999999999</v>
      </c>
      <c r="P915" s="8">
        <f>KickstarterTable[[#This Row],[pledged]]/KickstarterTable[[#This Row],[backers_count]]</f>
        <v>373.55803571428572</v>
      </c>
      <c r="Q915" t="str">
        <f t="shared" si="84"/>
        <v>technology</v>
      </c>
      <c r="R915" t="str">
        <f t="shared" si="85"/>
        <v>makerspaces</v>
      </c>
      <c r="S915" s="13">
        <f t="shared" si="86"/>
        <v>42222.28943287037</v>
      </c>
      <c r="T915" s="13">
        <f t="shared" si="87"/>
        <v>42249.208333333336</v>
      </c>
      <c r="U915">
        <f t="shared" si="88"/>
        <v>2015</v>
      </c>
      <c r="V915" s="15" t="str">
        <f t="shared" si="89"/>
        <v>Aug</v>
      </c>
    </row>
    <row r="916" spans="1:22" ht="48">
      <c r="A916">
        <v>2708</v>
      </c>
      <c r="B916" s="3" t="s">
        <v>2708</v>
      </c>
      <c r="C916" s="3" t="s">
        <v>6818</v>
      </c>
      <c r="D916">
        <v>20000</v>
      </c>
      <c r="E916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8302</v>
      </c>
      <c r="O916" s="6">
        <f>KickstarterTable[[#This Row],[pledged]]/KickstarterTable[[#This Row],[goal]]</f>
        <v>2.3321535</v>
      </c>
      <c r="P916" s="8">
        <f>KickstarterTable[[#This Row],[pledged]]/KickstarterTable[[#This Row],[backers_count]]</f>
        <v>44.464318398474738</v>
      </c>
      <c r="Q916" t="str">
        <f t="shared" si="84"/>
        <v>theater</v>
      </c>
      <c r="R916" t="str">
        <f t="shared" si="85"/>
        <v>spaces</v>
      </c>
      <c r="S916" s="13">
        <f t="shared" si="86"/>
        <v>42512.364884259259</v>
      </c>
      <c r="T916" s="13">
        <f t="shared" si="87"/>
        <v>42570.281550925931</v>
      </c>
      <c r="U916">
        <f t="shared" si="88"/>
        <v>2016</v>
      </c>
      <c r="V916" s="15" t="str">
        <f t="shared" si="89"/>
        <v>May</v>
      </c>
    </row>
    <row r="917" spans="1:22" ht="48">
      <c r="A917">
        <v>2770</v>
      </c>
      <c r="B917" s="3" t="s">
        <v>2770</v>
      </c>
      <c r="C917" s="3" t="s">
        <v>6880</v>
      </c>
      <c r="D917">
        <v>20000</v>
      </c>
      <c r="E91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8303</v>
      </c>
      <c r="O917" s="6">
        <f>KickstarterTable[[#This Row],[pledged]]/KickstarterTable[[#This Row],[goal]]</f>
        <v>0.1041125</v>
      </c>
      <c r="P917" s="8">
        <f>KickstarterTable[[#This Row],[pledged]]/KickstarterTable[[#This Row],[backers_count]]</f>
        <v>63.098484848484851</v>
      </c>
      <c r="Q917" t="str">
        <f t="shared" si="84"/>
        <v>publishing</v>
      </c>
      <c r="R917" t="str">
        <f t="shared" si="85"/>
        <v>children's books</v>
      </c>
      <c r="S917" s="13">
        <f t="shared" si="86"/>
        <v>41686.371874999997</v>
      </c>
      <c r="T917" s="13">
        <f t="shared" si="87"/>
        <v>41714.246875000004</v>
      </c>
      <c r="U917">
        <f t="shared" si="88"/>
        <v>2014</v>
      </c>
      <c r="V917" s="15" t="str">
        <f t="shared" si="89"/>
        <v>Feb</v>
      </c>
    </row>
    <row r="918" spans="1:22" ht="48">
      <c r="A918">
        <v>2869</v>
      </c>
      <c r="B918" s="3" t="s">
        <v>2869</v>
      </c>
      <c r="C918" s="3" t="s">
        <v>6979</v>
      </c>
      <c r="D918">
        <v>20000</v>
      </c>
      <c r="E91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8270</v>
      </c>
      <c r="O918" s="6">
        <f>KickstarterTable[[#This Row],[pledged]]/KickstarterTable[[#This Row],[goal]]</f>
        <v>8.8500000000000002E-3</v>
      </c>
      <c r="P918" s="8">
        <f>KickstarterTable[[#This Row],[pledged]]/KickstarterTable[[#This Row],[backers_count]]</f>
        <v>35.4</v>
      </c>
      <c r="Q918" t="str">
        <f t="shared" si="84"/>
        <v>theater</v>
      </c>
      <c r="R918" t="str">
        <f t="shared" si="85"/>
        <v>plays</v>
      </c>
      <c r="S918" s="13">
        <f t="shared" si="86"/>
        <v>42540.260196759256</v>
      </c>
      <c r="T918" s="13">
        <f t="shared" si="87"/>
        <v>42568.176863425928</v>
      </c>
      <c r="U918">
        <f t="shared" si="88"/>
        <v>2016</v>
      </c>
      <c r="V918" s="15" t="str">
        <f t="shared" si="89"/>
        <v>Jun</v>
      </c>
    </row>
    <row r="919" spans="1:22" ht="48">
      <c r="A919">
        <v>2875</v>
      </c>
      <c r="B919" s="3" t="s">
        <v>2875</v>
      </c>
      <c r="C919" s="3" t="s">
        <v>6985</v>
      </c>
      <c r="D919">
        <v>20000</v>
      </c>
      <c r="E919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8270</v>
      </c>
      <c r="O919" s="6">
        <f>KickstarterTable[[#This Row],[pledged]]/KickstarterTable[[#This Row],[goal]]</f>
        <v>3.5E-4</v>
      </c>
      <c r="P919" s="8">
        <f>KickstarterTable[[#This Row],[pledged]]/KickstarterTable[[#This Row],[backers_count]]</f>
        <v>2.3333333333333335</v>
      </c>
      <c r="Q919" t="str">
        <f t="shared" si="84"/>
        <v>theater</v>
      </c>
      <c r="R919" t="str">
        <f t="shared" si="85"/>
        <v>plays</v>
      </c>
      <c r="S919" s="13">
        <f t="shared" si="86"/>
        <v>42464.795057870368</v>
      </c>
      <c r="T919" s="13">
        <f t="shared" si="87"/>
        <v>42492.711724537039</v>
      </c>
      <c r="U919">
        <f t="shared" si="88"/>
        <v>2016</v>
      </c>
      <c r="V919" s="15" t="str">
        <f t="shared" si="89"/>
        <v>Apr</v>
      </c>
    </row>
    <row r="920" spans="1:22" ht="48">
      <c r="A920">
        <v>2952</v>
      </c>
      <c r="B920" s="3" t="s">
        <v>2952</v>
      </c>
      <c r="C920" s="3" t="s">
        <v>7062</v>
      </c>
      <c r="D920">
        <v>20000</v>
      </c>
      <c r="E920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8302</v>
      </c>
      <c r="O920" s="6">
        <f>KickstarterTable[[#This Row],[pledged]]/KickstarterTable[[#This Row],[goal]]</f>
        <v>8.0250000000000002E-2</v>
      </c>
      <c r="P920" s="8">
        <f>KickstarterTable[[#This Row],[pledged]]/KickstarterTable[[#This Row],[backers_count]]</f>
        <v>200.625</v>
      </c>
      <c r="Q920" t="str">
        <f t="shared" si="84"/>
        <v>theater</v>
      </c>
      <c r="R920" t="str">
        <f t="shared" si="85"/>
        <v>spaces</v>
      </c>
      <c r="S920" s="13">
        <f t="shared" si="86"/>
        <v>42628.356932870367</v>
      </c>
      <c r="T920" s="13">
        <f t="shared" si="87"/>
        <v>42657.750000000007</v>
      </c>
      <c r="U920">
        <f t="shared" si="88"/>
        <v>2016</v>
      </c>
      <c r="V920" s="15" t="str">
        <f t="shared" si="89"/>
        <v>Sep</v>
      </c>
    </row>
    <row r="921" spans="1:22" ht="16">
      <c r="A921">
        <v>2989</v>
      </c>
      <c r="B921" s="3" t="s">
        <v>2989</v>
      </c>
      <c r="C921" s="3" t="s">
        <v>7099</v>
      </c>
      <c r="D921">
        <v>20000</v>
      </c>
      <c r="E921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8302</v>
      </c>
      <c r="O921" s="6">
        <f>KickstarterTable[[#This Row],[pledged]]/KickstarterTable[[#This Row],[goal]]</f>
        <v>1.76535</v>
      </c>
      <c r="P921" s="8">
        <f>KickstarterTable[[#This Row],[pledged]]/KickstarterTable[[#This Row],[backers_count]]</f>
        <v>96.997252747252745</v>
      </c>
      <c r="Q921" t="str">
        <f t="shared" si="84"/>
        <v>theater</v>
      </c>
      <c r="R921" t="str">
        <f t="shared" si="85"/>
        <v>spaces</v>
      </c>
      <c r="S921" s="13">
        <f t="shared" si="86"/>
        <v>42336.687060185184</v>
      </c>
      <c r="T921" s="13">
        <f t="shared" si="87"/>
        <v>42356.790972222225</v>
      </c>
      <c r="U921">
        <f t="shared" si="88"/>
        <v>2015</v>
      </c>
      <c r="V921" s="15" t="str">
        <f t="shared" si="89"/>
        <v>Nov</v>
      </c>
    </row>
    <row r="922" spans="1:22" ht="48">
      <c r="A922">
        <v>3039</v>
      </c>
      <c r="B922" s="3" t="s">
        <v>3039</v>
      </c>
      <c r="C922" s="3" t="s">
        <v>7149</v>
      </c>
      <c r="D922">
        <v>20000</v>
      </c>
      <c r="E922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8302</v>
      </c>
      <c r="O922" s="6">
        <f>KickstarterTable[[#This Row],[pledged]]/KickstarterTable[[#This Row],[goal]]</f>
        <v>1.0871389999999999</v>
      </c>
      <c r="P922" s="8">
        <f>KickstarterTable[[#This Row],[pledged]]/KickstarterTable[[#This Row],[backers_count]]</f>
        <v>92.130423728813554</v>
      </c>
      <c r="Q922" t="str">
        <f t="shared" si="84"/>
        <v>theater</v>
      </c>
      <c r="R922" t="str">
        <f t="shared" si="85"/>
        <v>spaces</v>
      </c>
      <c r="S922" s="13">
        <f t="shared" si="86"/>
        <v>41610.461087962962</v>
      </c>
      <c r="T922" s="13">
        <f t="shared" si="87"/>
        <v>41634.915972222225</v>
      </c>
      <c r="U922">
        <f t="shared" si="88"/>
        <v>2013</v>
      </c>
      <c r="V922" s="15" t="str">
        <f t="shared" si="89"/>
        <v>Dec</v>
      </c>
    </row>
    <row r="923" spans="1:22" ht="48">
      <c r="A923">
        <v>3055</v>
      </c>
      <c r="B923" s="3" t="s">
        <v>3055</v>
      </c>
      <c r="C923" s="3" t="s">
        <v>7165</v>
      </c>
      <c r="D923">
        <v>20000</v>
      </c>
      <c r="E923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8302</v>
      </c>
      <c r="O923" s="6">
        <f>KickstarterTable[[#This Row],[pledged]]/KickstarterTable[[#This Row],[goal]]</f>
        <v>5.0000000000000002E-5</v>
      </c>
      <c r="P923" s="8">
        <f>KickstarterTable[[#This Row],[pledged]]/KickstarterTable[[#This Row],[backers_count]]</f>
        <v>1</v>
      </c>
      <c r="Q923" t="str">
        <f t="shared" si="84"/>
        <v>theater</v>
      </c>
      <c r="R923" t="str">
        <f t="shared" si="85"/>
        <v>spaces</v>
      </c>
      <c r="S923" s="13">
        <f t="shared" si="86"/>
        <v>41953.624884259254</v>
      </c>
      <c r="T923" s="13">
        <f t="shared" si="87"/>
        <v>42011.541550925926</v>
      </c>
      <c r="U923">
        <f t="shared" si="88"/>
        <v>2015</v>
      </c>
      <c r="V923" s="15" t="str">
        <f t="shared" si="89"/>
        <v>Nov</v>
      </c>
    </row>
    <row r="924" spans="1:22" ht="64">
      <c r="A924">
        <v>3083</v>
      </c>
      <c r="B924" s="3" t="s">
        <v>3083</v>
      </c>
      <c r="C924" s="3" t="s">
        <v>7193</v>
      </c>
      <c r="D924">
        <v>20000</v>
      </c>
      <c r="E924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8302</v>
      </c>
      <c r="O924" s="6">
        <f>KickstarterTable[[#This Row],[pledged]]/KickstarterTable[[#This Row],[goal]]</f>
        <v>2.8E-3</v>
      </c>
      <c r="P924" s="8">
        <f>KickstarterTable[[#This Row],[pledged]]/KickstarterTable[[#This Row],[backers_count]]</f>
        <v>18.666666666666668</v>
      </c>
      <c r="Q924" t="str">
        <f t="shared" si="84"/>
        <v>theater</v>
      </c>
      <c r="R924" t="str">
        <f t="shared" si="85"/>
        <v>spaces</v>
      </c>
      <c r="S924" s="13">
        <f t="shared" si="86"/>
        <v>41853.230069444442</v>
      </c>
      <c r="T924" s="13">
        <f t="shared" si="87"/>
        <v>41880.791666666672</v>
      </c>
      <c r="U924">
        <f t="shared" si="88"/>
        <v>2014</v>
      </c>
      <c r="V924" s="15" t="str">
        <f t="shared" si="89"/>
        <v>Aug</v>
      </c>
    </row>
    <row r="925" spans="1:22" ht="48">
      <c r="A925">
        <v>3086</v>
      </c>
      <c r="B925" s="3" t="s">
        <v>3086</v>
      </c>
      <c r="C925" s="3" t="s">
        <v>7196</v>
      </c>
      <c r="D925">
        <v>20000</v>
      </c>
      <c r="E925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8302</v>
      </c>
      <c r="O925" s="6">
        <f>KickstarterTable[[#This Row],[pledged]]/KickstarterTable[[#This Row],[goal]]</f>
        <v>2.5000000000000001E-3</v>
      </c>
      <c r="P925" s="8">
        <f>KickstarterTable[[#This Row],[pledged]]/KickstarterTable[[#This Row],[backers_count]]</f>
        <v>16.666666666666668</v>
      </c>
      <c r="Q925" t="str">
        <f t="shared" si="84"/>
        <v>theater</v>
      </c>
      <c r="R925" t="str">
        <f t="shared" si="85"/>
        <v>spaces</v>
      </c>
      <c r="S925" s="13">
        <f t="shared" si="86"/>
        <v>42173.337488425925</v>
      </c>
      <c r="T925" s="13">
        <f t="shared" si="87"/>
        <v>42231.254155092596</v>
      </c>
      <c r="U925">
        <f t="shared" si="88"/>
        <v>2015</v>
      </c>
      <c r="V925" s="15" t="str">
        <f t="shared" si="89"/>
        <v>Jun</v>
      </c>
    </row>
    <row r="926" spans="1:22" ht="48">
      <c r="A926">
        <v>3087</v>
      </c>
      <c r="B926" s="3" t="s">
        <v>3087</v>
      </c>
      <c r="C926" s="3" t="s">
        <v>7197</v>
      </c>
      <c r="D926">
        <v>20000</v>
      </c>
      <c r="E926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8302</v>
      </c>
      <c r="O926" s="6">
        <f>KickstarterTable[[#This Row],[pledged]]/KickstarterTable[[#This Row],[goal]]</f>
        <v>6.2500000000000003E-3</v>
      </c>
      <c r="P926" s="8">
        <f>KickstarterTable[[#This Row],[pledged]]/KickstarterTable[[#This Row],[backers_count]]</f>
        <v>62.5</v>
      </c>
      <c r="Q926" t="str">
        <f t="shared" si="84"/>
        <v>theater</v>
      </c>
      <c r="R926" t="str">
        <f t="shared" si="85"/>
        <v>spaces</v>
      </c>
      <c r="S926" s="13">
        <f t="shared" si="86"/>
        <v>42664.817013888889</v>
      </c>
      <c r="T926" s="13">
        <f t="shared" si="87"/>
        <v>42722.775347222225</v>
      </c>
      <c r="U926">
        <f t="shared" si="88"/>
        <v>2016</v>
      </c>
      <c r="V926" s="15" t="str">
        <f t="shared" si="89"/>
        <v>Oct</v>
      </c>
    </row>
    <row r="927" spans="1:22" ht="48">
      <c r="A927">
        <v>3096</v>
      </c>
      <c r="B927" s="3" t="s">
        <v>3096</v>
      </c>
      <c r="C927" s="3" t="s">
        <v>7206</v>
      </c>
      <c r="D927">
        <v>20000</v>
      </c>
      <c r="E92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8302</v>
      </c>
      <c r="O927" s="6">
        <f>KickstarterTable[[#This Row],[pledged]]/KickstarterTable[[#This Row],[goal]]</f>
        <v>3.9750000000000001E-2</v>
      </c>
      <c r="P927" s="8">
        <f>KickstarterTable[[#This Row],[pledged]]/KickstarterTable[[#This Row],[backers_count]]</f>
        <v>56.785714285714285</v>
      </c>
      <c r="Q927" t="str">
        <f t="shared" si="84"/>
        <v>theater</v>
      </c>
      <c r="R927" t="str">
        <f t="shared" si="85"/>
        <v>spaces</v>
      </c>
      <c r="S927" s="13">
        <f t="shared" si="86"/>
        <v>42114.492199074077</v>
      </c>
      <c r="T927" s="13">
        <f t="shared" si="87"/>
        <v>42142.408865740748</v>
      </c>
      <c r="U927">
        <f t="shared" si="88"/>
        <v>2015</v>
      </c>
      <c r="V927" s="15" t="str">
        <f t="shared" si="89"/>
        <v>Apr</v>
      </c>
    </row>
    <row r="928" spans="1:22" ht="32">
      <c r="A928">
        <v>3111</v>
      </c>
      <c r="B928" s="3" t="s">
        <v>3111</v>
      </c>
      <c r="C928" s="3" t="s">
        <v>7221</v>
      </c>
      <c r="D928">
        <v>20000</v>
      </c>
      <c r="E92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8302</v>
      </c>
      <c r="O928" s="6">
        <f>KickstarterTable[[#This Row],[pledged]]/KickstarterTable[[#This Row],[goal]]</f>
        <v>0.26640000000000003</v>
      </c>
      <c r="P928" s="8">
        <f>KickstarterTable[[#This Row],[pledged]]/KickstarterTable[[#This Row],[backers_count]]</f>
        <v>70.10526315789474</v>
      </c>
      <c r="Q928" t="str">
        <f t="shared" si="84"/>
        <v>theater</v>
      </c>
      <c r="R928" t="str">
        <f t="shared" si="85"/>
        <v>spaces</v>
      </c>
      <c r="S928" s="13">
        <f t="shared" si="86"/>
        <v>41885.261805555558</v>
      </c>
      <c r="T928" s="13">
        <f t="shared" si="87"/>
        <v>41914.178472222222</v>
      </c>
      <c r="U928">
        <f t="shared" si="88"/>
        <v>2014</v>
      </c>
      <c r="V928" s="15" t="str">
        <f t="shared" si="89"/>
        <v>Sep</v>
      </c>
    </row>
    <row r="929" spans="1:22" ht="48">
      <c r="A929">
        <v>3147</v>
      </c>
      <c r="B929" s="3" t="s">
        <v>3147</v>
      </c>
      <c r="C929" s="3" t="s">
        <v>7257</v>
      </c>
      <c r="D929">
        <v>20000</v>
      </c>
      <c r="E929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8270</v>
      </c>
      <c r="O929" s="6">
        <f>KickstarterTable[[#This Row],[pledged]]/KickstarterTable[[#This Row],[goal]]</f>
        <v>1.1752499999999999</v>
      </c>
      <c r="P929" s="8">
        <f>KickstarterTable[[#This Row],[pledged]]/KickstarterTable[[#This Row],[backers_count]]</f>
        <v>110.35211267605634</v>
      </c>
      <c r="Q929" t="str">
        <f t="shared" si="84"/>
        <v>theater</v>
      </c>
      <c r="R929" t="str">
        <f t="shared" si="85"/>
        <v>plays</v>
      </c>
      <c r="S929" s="13">
        <f t="shared" si="86"/>
        <v>41909.636053240734</v>
      </c>
      <c r="T929" s="13">
        <f t="shared" si="87"/>
        <v>41947.594386574077</v>
      </c>
      <c r="U929">
        <f t="shared" si="88"/>
        <v>2014</v>
      </c>
      <c r="V929" s="15" t="str">
        <f t="shared" si="89"/>
        <v>Sep</v>
      </c>
    </row>
    <row r="930" spans="1:22" ht="32">
      <c r="A930">
        <v>3219</v>
      </c>
      <c r="B930" s="3" t="s">
        <v>3219</v>
      </c>
      <c r="C930" s="3" t="s">
        <v>7329</v>
      </c>
      <c r="D930">
        <v>20000</v>
      </c>
      <c r="E930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8270</v>
      </c>
      <c r="O930" s="6">
        <f>KickstarterTable[[#This Row],[pledged]]/KickstarterTable[[#This Row],[goal]]</f>
        <v>1.0011000000000001</v>
      </c>
      <c r="P930" s="8">
        <f>KickstarterTable[[#This Row],[pledged]]/KickstarterTable[[#This Row],[backers_count]]</f>
        <v>168.25210084033614</v>
      </c>
      <c r="Q930" t="str">
        <f t="shared" si="84"/>
        <v>theater</v>
      </c>
      <c r="R930" t="str">
        <f t="shared" si="85"/>
        <v>plays</v>
      </c>
      <c r="S930" s="13">
        <f t="shared" si="86"/>
        <v>42050.64984953704</v>
      </c>
      <c r="T930" s="13">
        <f t="shared" si="87"/>
        <v>42083.52484953704</v>
      </c>
      <c r="U930">
        <f t="shared" si="88"/>
        <v>2015</v>
      </c>
      <c r="V930" s="15" t="str">
        <f t="shared" si="89"/>
        <v>Feb</v>
      </c>
    </row>
    <row r="931" spans="1:22" ht="48">
      <c r="A931">
        <v>3229</v>
      </c>
      <c r="B931" s="3" t="s">
        <v>3229</v>
      </c>
      <c r="C931" s="3" t="s">
        <v>7339</v>
      </c>
      <c r="D931">
        <v>20000</v>
      </c>
      <c r="E931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8270</v>
      </c>
      <c r="O931" s="6">
        <f>KickstarterTable[[#This Row],[pledged]]/KickstarterTable[[#This Row],[goal]]</f>
        <v>1.0786500000000001</v>
      </c>
      <c r="P931" s="8">
        <f>KickstarterTable[[#This Row],[pledged]]/KickstarterTable[[#This Row],[backers_count]]</f>
        <v>106.79702970297029</v>
      </c>
      <c r="Q931" t="str">
        <f t="shared" si="84"/>
        <v>theater</v>
      </c>
      <c r="R931" t="str">
        <f t="shared" si="85"/>
        <v>plays</v>
      </c>
      <c r="S931" s="13">
        <f t="shared" si="86"/>
        <v>41932.958310185182</v>
      </c>
      <c r="T931" s="13">
        <f t="shared" si="87"/>
        <v>41960.916643518525</v>
      </c>
      <c r="U931">
        <f t="shared" si="88"/>
        <v>2014</v>
      </c>
      <c r="V931" s="15" t="str">
        <f t="shared" si="89"/>
        <v>Oct</v>
      </c>
    </row>
    <row r="932" spans="1:22" ht="48">
      <c r="A932">
        <v>3236</v>
      </c>
      <c r="B932" s="3" t="s">
        <v>3236</v>
      </c>
      <c r="C932" s="3" t="s">
        <v>7346</v>
      </c>
      <c r="D932">
        <v>20000</v>
      </c>
      <c r="E932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8270</v>
      </c>
      <c r="O932" s="6">
        <f>KickstarterTable[[#This Row],[pledged]]/KickstarterTable[[#This Row],[goal]]</f>
        <v>1.006</v>
      </c>
      <c r="P932" s="8">
        <f>KickstarterTable[[#This Row],[pledged]]/KickstarterTable[[#This Row],[backers_count]]</f>
        <v>182.90909090909091</v>
      </c>
      <c r="Q932" t="str">
        <f t="shared" si="84"/>
        <v>theater</v>
      </c>
      <c r="R932" t="str">
        <f t="shared" si="85"/>
        <v>plays</v>
      </c>
      <c r="S932" s="13">
        <f t="shared" si="86"/>
        <v>42702.583715277775</v>
      </c>
      <c r="T932" s="13">
        <f t="shared" si="87"/>
        <v>42730.500381944446</v>
      </c>
      <c r="U932">
        <f t="shared" si="88"/>
        <v>2016</v>
      </c>
      <c r="V932" s="15" t="str">
        <f t="shared" si="89"/>
        <v>Nov</v>
      </c>
    </row>
    <row r="933" spans="1:22" ht="48">
      <c r="A933">
        <v>3253</v>
      </c>
      <c r="B933" s="3" t="s">
        <v>3253</v>
      </c>
      <c r="C933" s="3" t="s">
        <v>7363</v>
      </c>
      <c r="D933">
        <v>20000</v>
      </c>
      <c r="E933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8270</v>
      </c>
      <c r="O933" s="6">
        <f>KickstarterTable[[#This Row],[pledged]]/KickstarterTable[[#This Row],[goal]]</f>
        <v>1.0182500000000001</v>
      </c>
      <c r="P933" s="8">
        <f>KickstarterTable[[#This Row],[pledged]]/KickstarterTable[[#This Row],[backers_count]]</f>
        <v>177.08695652173913</v>
      </c>
      <c r="Q933" t="str">
        <f t="shared" si="84"/>
        <v>theater</v>
      </c>
      <c r="R933" t="str">
        <f t="shared" si="85"/>
        <v>plays</v>
      </c>
      <c r="S933" s="13">
        <f t="shared" si="86"/>
        <v>42602.243379629632</v>
      </c>
      <c r="T933" s="13">
        <f t="shared" si="87"/>
        <v>42618.739583333336</v>
      </c>
      <c r="U933">
        <f t="shared" si="88"/>
        <v>2016</v>
      </c>
      <c r="V933" s="15" t="str">
        <f t="shared" si="89"/>
        <v>Aug</v>
      </c>
    </row>
    <row r="934" spans="1:22" ht="32">
      <c r="A934">
        <v>3728</v>
      </c>
      <c r="B934" s="3" t="s">
        <v>3725</v>
      </c>
      <c r="C934" s="3" t="s">
        <v>7838</v>
      </c>
      <c r="D934">
        <v>20000</v>
      </c>
      <c r="E934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8270</v>
      </c>
      <c r="O934" s="6">
        <f>KickstarterTable[[#This Row],[pledged]]/KickstarterTable[[#This Row],[goal]]</f>
        <v>9.3100000000000002E-2</v>
      </c>
      <c r="P934" s="8">
        <f>KickstarterTable[[#This Row],[pledged]]/KickstarterTable[[#This Row],[backers_count]]</f>
        <v>60.064516129032256</v>
      </c>
      <c r="Q934" t="str">
        <f t="shared" si="84"/>
        <v>theater</v>
      </c>
      <c r="R934" t="str">
        <f t="shared" si="85"/>
        <v>plays</v>
      </c>
      <c r="S934" s="13">
        <f t="shared" si="86"/>
        <v>42204.837685185186</v>
      </c>
      <c r="T934" s="13">
        <f t="shared" si="87"/>
        <v>42232.754351851858</v>
      </c>
      <c r="U934">
        <f t="shared" si="88"/>
        <v>2015</v>
      </c>
      <c r="V934" s="15" t="str">
        <f t="shared" si="89"/>
        <v>Jul</v>
      </c>
    </row>
    <row r="935" spans="1:22" ht="48">
      <c r="A935">
        <v>3741</v>
      </c>
      <c r="B935" s="3" t="s">
        <v>3738</v>
      </c>
      <c r="C935" s="3" t="s">
        <v>7851</v>
      </c>
      <c r="D935">
        <v>20000</v>
      </c>
      <c r="E935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8270</v>
      </c>
      <c r="O935" s="6">
        <f>KickstarterTable[[#This Row],[pledged]]/KickstarterTable[[#This Row],[goal]]</f>
        <v>0</v>
      </c>
      <c r="P935" s="8" t="e">
        <f>KickstarterTable[[#This Row],[pledged]]/KickstarterTable[[#This Row],[backers_count]]</f>
        <v>#DIV/0!</v>
      </c>
      <c r="Q935" t="str">
        <f t="shared" si="84"/>
        <v>theater</v>
      </c>
      <c r="R935" t="str">
        <f t="shared" si="85"/>
        <v>plays</v>
      </c>
      <c r="S935" s="13">
        <f t="shared" si="86"/>
        <v>42325.587384259255</v>
      </c>
      <c r="T935" s="13">
        <f t="shared" si="87"/>
        <v>42353.504050925927</v>
      </c>
      <c r="U935">
        <f t="shared" si="88"/>
        <v>2015</v>
      </c>
      <c r="V935" s="15" t="str">
        <f t="shared" si="89"/>
        <v>Nov</v>
      </c>
    </row>
    <row r="936" spans="1:22" ht="48">
      <c r="A936">
        <v>3929</v>
      </c>
      <c r="B936" s="3" t="s">
        <v>3926</v>
      </c>
      <c r="C936" s="3" t="s">
        <v>8037</v>
      </c>
      <c r="D936">
        <v>20000</v>
      </c>
      <c r="E936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8270</v>
      </c>
      <c r="O936" s="6">
        <f>KickstarterTable[[#This Row],[pledged]]/KickstarterTable[[#This Row],[goal]]</f>
        <v>2.265E-2</v>
      </c>
      <c r="P936" s="8">
        <f>KickstarterTable[[#This Row],[pledged]]/KickstarterTable[[#This Row],[backers_count]]</f>
        <v>32.357142857142854</v>
      </c>
      <c r="Q936" t="str">
        <f t="shared" si="84"/>
        <v>theater</v>
      </c>
      <c r="R936" t="str">
        <f t="shared" si="85"/>
        <v>plays</v>
      </c>
      <c r="S936" s="13">
        <f t="shared" si="86"/>
        <v>42601.493807870364</v>
      </c>
      <c r="T936" s="13">
        <f t="shared" si="87"/>
        <v>42629.410474537035</v>
      </c>
      <c r="U936">
        <f t="shared" si="88"/>
        <v>2016</v>
      </c>
      <c r="V936" s="15" t="str">
        <f t="shared" si="89"/>
        <v>Aug</v>
      </c>
    </row>
    <row r="937" spans="1:22" ht="48">
      <c r="A937">
        <v>3936</v>
      </c>
      <c r="B937" s="3" t="s">
        <v>3933</v>
      </c>
      <c r="C937" s="3" t="s">
        <v>8044</v>
      </c>
      <c r="D937">
        <v>20000</v>
      </c>
      <c r="E93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8270</v>
      </c>
      <c r="O937" s="6">
        <f>KickstarterTable[[#This Row],[pledged]]/KickstarterTable[[#This Row],[goal]]</f>
        <v>0</v>
      </c>
      <c r="P937" s="8" t="e">
        <f>KickstarterTable[[#This Row],[pledged]]/KickstarterTable[[#This Row],[backers_count]]</f>
        <v>#DIV/0!</v>
      </c>
      <c r="Q937" t="str">
        <f t="shared" si="84"/>
        <v>theater</v>
      </c>
      <c r="R937" t="str">
        <f t="shared" si="85"/>
        <v>plays</v>
      </c>
      <c r="S937" s="13">
        <f t="shared" si="86"/>
        <v>42674.929629629631</v>
      </c>
      <c r="T937" s="13">
        <f t="shared" si="87"/>
        <v>42702.887962962966</v>
      </c>
      <c r="U937">
        <f t="shared" si="88"/>
        <v>2016</v>
      </c>
      <c r="V937" s="15" t="str">
        <f t="shared" si="89"/>
        <v>Oct</v>
      </c>
    </row>
    <row r="938" spans="1:22" ht="48">
      <c r="A938">
        <v>4029</v>
      </c>
      <c r="B938" s="3" t="s">
        <v>4025</v>
      </c>
      <c r="C938" s="3" t="s">
        <v>8134</v>
      </c>
      <c r="D938">
        <v>20000</v>
      </c>
      <c r="E93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8270</v>
      </c>
      <c r="O938" s="6">
        <f>KickstarterTable[[#This Row],[pledged]]/KickstarterTable[[#This Row],[goal]]</f>
        <v>0</v>
      </c>
      <c r="P938" s="8" t="e">
        <f>KickstarterTable[[#This Row],[pledged]]/KickstarterTable[[#This Row],[backers_count]]</f>
        <v>#DIV/0!</v>
      </c>
      <c r="Q938" t="str">
        <f t="shared" si="84"/>
        <v>theater</v>
      </c>
      <c r="R938" t="str">
        <f t="shared" si="85"/>
        <v>plays</v>
      </c>
      <c r="S938" s="13">
        <f t="shared" si="86"/>
        <v>42321.691782407404</v>
      </c>
      <c r="T938" s="13">
        <f t="shared" si="87"/>
        <v>42349.608449074083</v>
      </c>
      <c r="U938">
        <f t="shared" si="88"/>
        <v>2015</v>
      </c>
      <c r="V938" s="15" t="str">
        <f t="shared" si="89"/>
        <v>Nov</v>
      </c>
    </row>
    <row r="939" spans="1:22" ht="48">
      <c r="A939">
        <v>4049</v>
      </c>
      <c r="B939" s="3" t="s">
        <v>4045</v>
      </c>
      <c r="C939" s="3" t="s">
        <v>8153</v>
      </c>
      <c r="D939">
        <v>20000</v>
      </c>
      <c r="E939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8270</v>
      </c>
      <c r="O939" s="6">
        <f>KickstarterTable[[#This Row],[pledged]]/KickstarterTable[[#This Row],[goal]]</f>
        <v>8.0000000000000004E-4</v>
      </c>
      <c r="P939" s="8">
        <f>KickstarterTable[[#This Row],[pledged]]/KickstarterTable[[#This Row],[backers_count]]</f>
        <v>16</v>
      </c>
      <c r="Q939" t="str">
        <f t="shared" si="84"/>
        <v>theater</v>
      </c>
      <c r="R939" t="str">
        <f t="shared" si="85"/>
        <v>plays</v>
      </c>
      <c r="S939" s="13">
        <f t="shared" si="86"/>
        <v>42169.625173611108</v>
      </c>
      <c r="T939" s="13">
        <f t="shared" si="87"/>
        <v>42197.54184027778</v>
      </c>
      <c r="U939">
        <f t="shared" si="88"/>
        <v>2015</v>
      </c>
      <c r="V939" s="15" t="str">
        <f t="shared" si="89"/>
        <v>Jun</v>
      </c>
    </row>
    <row r="940" spans="1:22" ht="48">
      <c r="A940">
        <v>4062</v>
      </c>
      <c r="B940" s="3" t="s">
        <v>4058</v>
      </c>
      <c r="C940" s="3" t="s">
        <v>8166</v>
      </c>
      <c r="D940">
        <v>20000</v>
      </c>
      <c r="E940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8270</v>
      </c>
      <c r="O940" s="6">
        <f>KickstarterTable[[#This Row],[pledged]]/KickstarterTable[[#This Row],[goal]]</f>
        <v>2.4500000000000001E-2</v>
      </c>
      <c r="P940" s="8">
        <f>KickstarterTable[[#This Row],[pledged]]/KickstarterTable[[#This Row],[backers_count]]</f>
        <v>163.33333333333334</v>
      </c>
      <c r="Q940" t="str">
        <f t="shared" si="84"/>
        <v>theater</v>
      </c>
      <c r="R940" t="str">
        <f t="shared" si="85"/>
        <v>plays</v>
      </c>
      <c r="S940" s="13">
        <f t="shared" si="86"/>
        <v>42523.405879629623</v>
      </c>
      <c r="T940" s="13">
        <f t="shared" si="87"/>
        <v>42551.322546296295</v>
      </c>
      <c r="U940">
        <f t="shared" si="88"/>
        <v>2016</v>
      </c>
      <c r="V940" s="15" t="str">
        <f t="shared" si="89"/>
        <v>Jun</v>
      </c>
    </row>
    <row r="941" spans="1:22" ht="48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8270</v>
      </c>
      <c r="O941" s="6">
        <f>KickstarterTable[[#This Row],[pledged]]/KickstarterTable[[#This Row],[goal]]</f>
        <v>0</v>
      </c>
      <c r="P941" s="8" t="e">
        <f>KickstarterTable[[#This Row],[pledged]]/KickstarterTable[[#This Row],[backers_count]]</f>
        <v>#DIV/0!</v>
      </c>
      <c r="Q941" t="str">
        <f t="shared" si="84"/>
        <v>theater</v>
      </c>
      <c r="R941" t="str">
        <f t="shared" si="85"/>
        <v>plays</v>
      </c>
      <c r="S941" s="13">
        <f t="shared" si="86"/>
        <v>42700.47142361111</v>
      </c>
      <c r="T941" s="13">
        <f t="shared" si="87"/>
        <v>42728.388090277782</v>
      </c>
      <c r="U941">
        <f t="shared" si="88"/>
        <v>2016</v>
      </c>
      <c r="V941" s="15" t="str">
        <f t="shared" si="89"/>
        <v>Nov</v>
      </c>
    </row>
    <row r="942" spans="1:22" ht="48">
      <c r="A942">
        <v>2771</v>
      </c>
      <c r="B942" s="3" t="s">
        <v>2771</v>
      </c>
      <c r="C942" s="3" t="s">
        <v>6881</v>
      </c>
      <c r="D942">
        <v>19980</v>
      </c>
      <c r="E942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8303</v>
      </c>
      <c r="O942" s="6">
        <f>KickstarterTable[[#This Row],[pledged]]/KickstarterTable[[#This Row],[goal]]</f>
        <v>0</v>
      </c>
      <c r="P942" s="8" t="e">
        <f>KickstarterTable[[#This Row],[pledged]]/KickstarterTable[[#This Row],[backers_count]]</f>
        <v>#DIV/0!</v>
      </c>
      <c r="Q942" t="str">
        <f t="shared" si="84"/>
        <v>publishing</v>
      </c>
      <c r="R942" t="str">
        <f t="shared" si="85"/>
        <v>children's books</v>
      </c>
      <c r="S942" s="13">
        <f t="shared" si="86"/>
        <v>41257.198379629626</v>
      </c>
      <c r="T942" s="13">
        <f t="shared" si="87"/>
        <v>41304.291666666672</v>
      </c>
      <c r="U942">
        <f t="shared" si="88"/>
        <v>2013</v>
      </c>
      <c r="V942" s="15" t="str">
        <f t="shared" si="89"/>
        <v>Dec</v>
      </c>
    </row>
    <row r="943" spans="1:22" ht="32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8284</v>
      </c>
      <c r="O943" s="6">
        <f>KickstarterTable[[#This Row],[pledged]]/KickstarterTable[[#This Row],[goal]]</f>
        <v>1.1210606060606061</v>
      </c>
      <c r="P943" s="8">
        <f>KickstarterTable[[#This Row],[pledged]]/KickstarterTable[[#This Row],[backers_count]]</f>
        <v>116.21465968586388</v>
      </c>
      <c r="Q943" t="str">
        <f t="shared" si="84"/>
        <v>photography</v>
      </c>
      <c r="R943" t="str">
        <f t="shared" si="85"/>
        <v>photobooks</v>
      </c>
      <c r="S943" s="13">
        <f t="shared" si="86"/>
        <v>42653.843854166662</v>
      </c>
      <c r="T943" s="13">
        <f t="shared" si="87"/>
        <v>42681.802187500005</v>
      </c>
      <c r="U943">
        <f t="shared" si="88"/>
        <v>2016</v>
      </c>
      <c r="V943" s="15" t="str">
        <f t="shared" si="89"/>
        <v>Oct</v>
      </c>
    </row>
    <row r="944" spans="1:22" ht="48">
      <c r="A944">
        <v>2223</v>
      </c>
      <c r="B944" s="3" t="s">
        <v>2224</v>
      </c>
      <c r="C944" s="3" t="s">
        <v>6333</v>
      </c>
      <c r="D944">
        <v>19500</v>
      </c>
      <c r="E94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8296</v>
      </c>
      <c r="O944" s="6">
        <f>KickstarterTable[[#This Row],[pledged]]/KickstarterTable[[#This Row],[goal]]</f>
        <v>1.0580000000000001</v>
      </c>
      <c r="P944" s="8">
        <f>KickstarterTable[[#This Row],[pledged]]/KickstarterTable[[#This Row],[backers_count]]</f>
        <v>206.31</v>
      </c>
      <c r="Q944" t="str">
        <f t="shared" si="84"/>
        <v>games</v>
      </c>
      <c r="R944" t="str">
        <f t="shared" si="85"/>
        <v>tabletop games</v>
      </c>
      <c r="S944" s="13">
        <f t="shared" si="86"/>
        <v>42152.307500000003</v>
      </c>
      <c r="T944" s="13">
        <f t="shared" si="87"/>
        <v>42180.224166666674</v>
      </c>
      <c r="U944">
        <f t="shared" si="88"/>
        <v>2015</v>
      </c>
      <c r="V944" s="15" t="str">
        <f t="shared" si="89"/>
        <v>May</v>
      </c>
    </row>
    <row r="945" spans="1:22" ht="48">
      <c r="A945">
        <v>2677</v>
      </c>
      <c r="B945" s="3" t="s">
        <v>2677</v>
      </c>
      <c r="C945" s="3" t="s">
        <v>6787</v>
      </c>
      <c r="D945">
        <v>19500</v>
      </c>
      <c r="E945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8301</v>
      </c>
      <c r="O945" s="6">
        <f>KickstarterTable[[#This Row],[pledged]]/KickstarterTable[[#This Row],[goal]]</f>
        <v>0.17512820512820512</v>
      </c>
      <c r="P945" s="8">
        <f>KickstarterTable[[#This Row],[pledged]]/KickstarterTable[[#This Row],[backers_count]]</f>
        <v>126.48148148148148</v>
      </c>
      <c r="Q945" t="str">
        <f t="shared" si="84"/>
        <v>technology</v>
      </c>
      <c r="R945" t="str">
        <f t="shared" si="85"/>
        <v>makerspaces</v>
      </c>
      <c r="S945" s="13">
        <f t="shared" si="86"/>
        <v>41792.696099537039</v>
      </c>
      <c r="T945" s="13">
        <f t="shared" si="87"/>
        <v>41820.612766203703</v>
      </c>
      <c r="U945">
        <f t="shared" si="88"/>
        <v>2014</v>
      </c>
      <c r="V945" s="15" t="str">
        <f t="shared" si="89"/>
        <v>Jun</v>
      </c>
    </row>
    <row r="946" spans="1:22" ht="32">
      <c r="A946">
        <v>1529</v>
      </c>
      <c r="B946" s="3" t="s">
        <v>1530</v>
      </c>
      <c r="C946" s="3" t="s">
        <v>5639</v>
      </c>
      <c r="D946">
        <v>19000</v>
      </c>
      <c r="E946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8284</v>
      </c>
      <c r="O946" s="6">
        <f>KickstarterTable[[#This Row],[pledged]]/KickstarterTable[[#This Row],[goal]]</f>
        <v>1.0067894736842105</v>
      </c>
      <c r="P946" s="8">
        <f>KickstarterTable[[#This Row],[pledged]]/KickstarterTable[[#This Row],[backers_count]]</f>
        <v>135.66666666666666</v>
      </c>
      <c r="Q946" t="str">
        <f t="shared" si="84"/>
        <v>photography</v>
      </c>
      <c r="R946" t="str">
        <f t="shared" si="85"/>
        <v>photobooks</v>
      </c>
      <c r="S946" s="13">
        <f t="shared" si="86"/>
        <v>42052.295370370368</v>
      </c>
      <c r="T946" s="13">
        <f t="shared" si="87"/>
        <v>42080.170370370375</v>
      </c>
      <c r="U946">
        <f t="shared" si="88"/>
        <v>2015</v>
      </c>
      <c r="V946" s="15" t="str">
        <f t="shared" si="89"/>
        <v>Feb</v>
      </c>
    </row>
    <row r="947" spans="1:22" ht="48">
      <c r="A947">
        <v>1796</v>
      </c>
      <c r="B947" s="3" t="s">
        <v>1797</v>
      </c>
      <c r="C947" s="3" t="s">
        <v>5906</v>
      </c>
      <c r="D947">
        <v>19000</v>
      </c>
      <c r="E94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8284</v>
      </c>
      <c r="O947" s="6">
        <f>KickstarterTable[[#This Row],[pledged]]/KickstarterTable[[#This Row],[goal]]</f>
        <v>0.22052631578947368</v>
      </c>
      <c r="P947" s="8">
        <f>KickstarterTable[[#This Row],[pledged]]/KickstarterTable[[#This Row],[backers_count]]</f>
        <v>48.720930232558139</v>
      </c>
      <c r="Q947" t="str">
        <f t="shared" si="84"/>
        <v>photography</v>
      </c>
      <c r="R947" t="str">
        <f t="shared" si="85"/>
        <v>photobooks</v>
      </c>
      <c r="S947" s="13">
        <f t="shared" si="86"/>
        <v>42515.106087962959</v>
      </c>
      <c r="T947" s="13">
        <f t="shared" si="87"/>
        <v>42573.02275462963</v>
      </c>
      <c r="U947">
        <f t="shared" si="88"/>
        <v>2016</v>
      </c>
      <c r="V947" s="15" t="str">
        <f t="shared" si="89"/>
        <v>May</v>
      </c>
    </row>
    <row r="948" spans="1:22" ht="48">
      <c r="A948">
        <v>1963</v>
      </c>
      <c r="B948" s="3" t="s">
        <v>1964</v>
      </c>
      <c r="C948" s="3" t="s">
        <v>6073</v>
      </c>
      <c r="D948">
        <v>19000</v>
      </c>
      <c r="E94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8294</v>
      </c>
      <c r="O948" s="6">
        <f>KickstarterTable[[#This Row],[pledged]]/KickstarterTable[[#This Row],[goal]]</f>
        <v>1.268842105263158</v>
      </c>
      <c r="P948" s="8">
        <f>KickstarterTable[[#This Row],[pledged]]/KickstarterTable[[#This Row],[backers_count]]</f>
        <v>117.6</v>
      </c>
      <c r="Q948" t="str">
        <f t="shared" si="84"/>
        <v>technology</v>
      </c>
      <c r="R948" t="str">
        <f t="shared" si="85"/>
        <v>hardware</v>
      </c>
      <c r="S948" s="13">
        <f t="shared" si="86"/>
        <v>41863.096458333333</v>
      </c>
      <c r="T948" s="13">
        <f t="shared" si="87"/>
        <v>41896.013125000005</v>
      </c>
      <c r="U948">
        <f t="shared" si="88"/>
        <v>2014</v>
      </c>
      <c r="V948" s="15" t="str">
        <f t="shared" si="89"/>
        <v>Aug</v>
      </c>
    </row>
    <row r="949" spans="1:22" ht="48">
      <c r="A949">
        <v>2190</v>
      </c>
      <c r="B949" s="3" t="s">
        <v>2191</v>
      </c>
      <c r="C949" s="3" t="s">
        <v>6300</v>
      </c>
      <c r="D949">
        <v>19000</v>
      </c>
      <c r="E949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8296</v>
      </c>
      <c r="O949" s="6">
        <f>KickstarterTable[[#This Row],[pledged]]/KickstarterTable[[#This Row],[goal]]</f>
        <v>1.8461052631578947</v>
      </c>
      <c r="P949" s="8">
        <f>KickstarterTable[[#This Row],[pledged]]/KickstarterTable[[#This Row],[backers_count]]</f>
        <v>65.318435754189949</v>
      </c>
      <c r="Q949" t="str">
        <f t="shared" si="84"/>
        <v>games</v>
      </c>
      <c r="R949" t="str">
        <f t="shared" si="85"/>
        <v>tabletop games</v>
      </c>
      <c r="S949" s="13">
        <f t="shared" si="86"/>
        <v>42417.291712962957</v>
      </c>
      <c r="T949" s="13">
        <f t="shared" si="87"/>
        <v>42449.874305555561</v>
      </c>
      <c r="U949">
        <f t="shared" si="88"/>
        <v>2016</v>
      </c>
      <c r="V949" s="15" t="str">
        <f t="shared" si="89"/>
        <v>Feb</v>
      </c>
    </row>
    <row r="950" spans="1:22" ht="48">
      <c r="A950">
        <v>2704</v>
      </c>
      <c r="B950" s="3" t="s">
        <v>2704</v>
      </c>
      <c r="C950" s="3" t="s">
        <v>6814</v>
      </c>
      <c r="D950">
        <v>19000</v>
      </c>
      <c r="E950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8302</v>
      </c>
      <c r="O950" s="6">
        <f>KickstarterTable[[#This Row],[pledged]]/KickstarterTable[[#This Row],[goal]]</f>
        <v>6.0263157894736845E-2</v>
      </c>
      <c r="P950" s="8">
        <f>KickstarterTable[[#This Row],[pledged]]/KickstarterTable[[#This Row],[backers_count]]</f>
        <v>163.57142857142858</v>
      </c>
      <c r="Q950" t="str">
        <f t="shared" si="84"/>
        <v>theater</v>
      </c>
      <c r="R950" t="str">
        <f t="shared" si="85"/>
        <v>spaces</v>
      </c>
      <c r="S950" s="13">
        <f t="shared" si="86"/>
        <v>42787.529097222221</v>
      </c>
      <c r="T950" s="13">
        <f t="shared" si="87"/>
        <v>42828.404097222221</v>
      </c>
      <c r="U950">
        <f t="shared" si="88"/>
        <v>2017</v>
      </c>
      <c r="V950" s="15" t="str">
        <f t="shared" si="89"/>
        <v>Feb</v>
      </c>
    </row>
    <row r="951" spans="1:22" ht="32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8286</v>
      </c>
      <c r="O951" s="6">
        <f>KickstarterTable[[#This Row],[pledged]]/KickstarterTable[[#This Row],[goal]]</f>
        <v>1.0554089709762533E-4</v>
      </c>
      <c r="P951" s="8">
        <f>KickstarterTable[[#This Row],[pledged]]/KickstarterTable[[#This Row],[backers_count]]</f>
        <v>1</v>
      </c>
      <c r="Q951" t="str">
        <f t="shared" si="84"/>
        <v>publishing</v>
      </c>
      <c r="R951" t="str">
        <f t="shared" si="85"/>
        <v>translations</v>
      </c>
      <c r="S951" s="13">
        <f t="shared" si="86"/>
        <v>41931.62568287037</v>
      </c>
      <c r="T951" s="13">
        <f t="shared" si="87"/>
        <v>41959.584016203706</v>
      </c>
      <c r="U951">
        <f t="shared" si="88"/>
        <v>2014</v>
      </c>
      <c r="V951" s="15" t="str">
        <f t="shared" si="89"/>
        <v>Oct</v>
      </c>
    </row>
    <row r="952" spans="1:22" ht="32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8271</v>
      </c>
      <c r="O952" s="6">
        <f>KickstarterTable[[#This Row],[pledged]]/KickstarterTable[[#This Row],[goal]]</f>
        <v>5.7142857142857143E-3</v>
      </c>
      <c r="P952" s="8">
        <f>KickstarterTable[[#This Row],[pledged]]/KickstarterTable[[#This Row],[backers_count]]</f>
        <v>15.428571428571429</v>
      </c>
      <c r="Q952" t="str">
        <f t="shared" si="84"/>
        <v>technology</v>
      </c>
      <c r="R952" t="str">
        <f t="shared" si="85"/>
        <v>web</v>
      </c>
      <c r="S952" s="13">
        <f t="shared" si="86"/>
        <v>42093.767812500002</v>
      </c>
      <c r="T952" s="13">
        <f t="shared" si="87"/>
        <v>42121.684479166674</v>
      </c>
      <c r="U952">
        <f t="shared" si="88"/>
        <v>2015</v>
      </c>
      <c r="V952" s="15" t="str">
        <f t="shared" si="89"/>
        <v>Mar</v>
      </c>
    </row>
    <row r="953" spans="1:22" ht="48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8275</v>
      </c>
      <c r="O953" s="6">
        <f>KickstarterTable[[#This Row],[pledged]]/KickstarterTable[[#This Row],[goal]]</f>
        <v>1.0864893617021276</v>
      </c>
      <c r="P953" s="8">
        <f>KickstarterTable[[#This Row],[pledged]]/KickstarterTable[[#This Row],[backers_count]]</f>
        <v>99.15533980582525</v>
      </c>
      <c r="Q953" t="str">
        <f t="shared" si="84"/>
        <v>music</v>
      </c>
      <c r="R953" t="str">
        <f t="shared" si="85"/>
        <v>rock</v>
      </c>
      <c r="S953" s="13">
        <f t="shared" si="86"/>
        <v>42445.489722222221</v>
      </c>
      <c r="T953" s="13">
        <f t="shared" si="87"/>
        <v>42473.583333333336</v>
      </c>
      <c r="U953">
        <f t="shared" si="88"/>
        <v>2016</v>
      </c>
      <c r="V953" s="15" t="str">
        <f t="shared" si="89"/>
        <v>Mar</v>
      </c>
    </row>
    <row r="954" spans="1:22" ht="48">
      <c r="A954">
        <v>21</v>
      </c>
      <c r="B954" s="3" t="s">
        <v>23</v>
      </c>
      <c r="C954" s="3" t="s">
        <v>4132</v>
      </c>
      <c r="D954">
        <v>18500</v>
      </c>
      <c r="E954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8264</v>
      </c>
      <c r="O954" s="6">
        <f>KickstarterTable[[#This Row],[pledged]]/KickstarterTable[[#This Row],[goal]]</f>
        <v>1.0913513513513513</v>
      </c>
      <c r="P954" s="8">
        <f>KickstarterTable[[#This Row],[pledged]]/KickstarterTable[[#This Row],[backers_count]]</f>
        <v>199.9009900990099</v>
      </c>
      <c r="Q954" t="str">
        <f t="shared" si="84"/>
        <v>film &amp; video</v>
      </c>
      <c r="R954" t="str">
        <f t="shared" si="85"/>
        <v>television</v>
      </c>
      <c r="S954" s="13">
        <f t="shared" si="86"/>
        <v>41878.293854166666</v>
      </c>
      <c r="T954" s="13">
        <f t="shared" si="87"/>
        <v>41906.210520833338</v>
      </c>
      <c r="U954">
        <f t="shared" si="88"/>
        <v>2014</v>
      </c>
      <c r="V954" s="15" t="str">
        <f t="shared" si="89"/>
        <v>Aug</v>
      </c>
    </row>
    <row r="955" spans="1:22" ht="48">
      <c r="A955">
        <v>392</v>
      </c>
      <c r="B955" s="3" t="s">
        <v>393</v>
      </c>
      <c r="C955" s="3" t="s">
        <v>4502</v>
      </c>
      <c r="D955">
        <v>18500</v>
      </c>
      <c r="E955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8268</v>
      </c>
      <c r="O955" s="6">
        <f>KickstarterTable[[#This Row],[pledged]]/KickstarterTable[[#This Row],[goal]]</f>
        <v>1.009027027027027</v>
      </c>
      <c r="P955" s="8">
        <f>KickstarterTable[[#This Row],[pledged]]/KickstarterTable[[#This Row],[backers_count]]</f>
        <v>90.616504854368927</v>
      </c>
      <c r="Q955" t="str">
        <f t="shared" si="84"/>
        <v>film &amp; video</v>
      </c>
      <c r="R955" t="str">
        <f t="shared" si="85"/>
        <v>documentary</v>
      </c>
      <c r="S955" s="13">
        <f t="shared" si="86"/>
        <v>40763.383923611109</v>
      </c>
      <c r="T955" s="13">
        <f t="shared" si="87"/>
        <v>40791.708333333336</v>
      </c>
      <c r="U955">
        <f t="shared" si="88"/>
        <v>2011</v>
      </c>
      <c r="V955" s="15" t="str">
        <f t="shared" si="89"/>
        <v>Aug</v>
      </c>
    </row>
    <row r="956" spans="1:22" ht="48">
      <c r="A956">
        <v>414</v>
      </c>
      <c r="B956" s="3" t="s">
        <v>415</v>
      </c>
      <c r="C956" s="3" t="s">
        <v>4524</v>
      </c>
      <c r="D956">
        <v>18500</v>
      </c>
      <c r="E956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8268</v>
      </c>
      <c r="O956" s="6">
        <f>KickstarterTable[[#This Row],[pledged]]/KickstarterTable[[#This Row],[goal]]</f>
        <v>1.0285405405405406</v>
      </c>
      <c r="P956" s="8">
        <f>KickstarterTable[[#This Row],[pledged]]/KickstarterTable[[#This Row],[backers_count]]</f>
        <v>91.480769230769226</v>
      </c>
      <c r="Q956" t="str">
        <f t="shared" si="84"/>
        <v>film &amp; video</v>
      </c>
      <c r="R956" t="str">
        <f t="shared" si="85"/>
        <v>documentary</v>
      </c>
      <c r="S956" s="13">
        <f t="shared" si="86"/>
        <v>41528.72991898148</v>
      </c>
      <c r="T956" s="13">
        <f t="shared" si="87"/>
        <v>41556.646585648152</v>
      </c>
      <c r="U956">
        <f t="shared" si="88"/>
        <v>2013</v>
      </c>
      <c r="V956" s="15" t="str">
        <f t="shared" si="89"/>
        <v>Sep</v>
      </c>
    </row>
    <row r="957" spans="1:22" ht="48">
      <c r="A957">
        <v>1508</v>
      </c>
      <c r="B957" s="3" t="s">
        <v>1509</v>
      </c>
      <c r="C957" s="3" t="s">
        <v>5618</v>
      </c>
      <c r="D957">
        <v>18500</v>
      </c>
      <c r="E95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8284</v>
      </c>
      <c r="O957" s="6">
        <f>KickstarterTable[[#This Row],[pledged]]/KickstarterTable[[#This Row],[goal]]</f>
        <v>1.1076216216216217</v>
      </c>
      <c r="P957" s="8">
        <f>KickstarterTable[[#This Row],[pledged]]/KickstarterTable[[#This Row],[backers_count]]</f>
        <v>97.113744075829388</v>
      </c>
      <c r="Q957" t="str">
        <f t="shared" si="84"/>
        <v>photography</v>
      </c>
      <c r="R957" t="str">
        <f t="shared" si="85"/>
        <v>photobooks</v>
      </c>
      <c r="S957" s="13">
        <f t="shared" si="86"/>
        <v>41786.281030092592</v>
      </c>
      <c r="T957" s="13">
        <f t="shared" si="87"/>
        <v>41815.197696759264</v>
      </c>
      <c r="U957">
        <f t="shared" si="88"/>
        <v>2014</v>
      </c>
      <c r="V957" s="15" t="str">
        <f t="shared" si="89"/>
        <v>May</v>
      </c>
    </row>
    <row r="958" spans="1:22" ht="48">
      <c r="A958">
        <v>1523</v>
      </c>
      <c r="B958" s="3" t="s">
        <v>1524</v>
      </c>
      <c r="C958" s="3" t="s">
        <v>5633</v>
      </c>
      <c r="D958">
        <v>18500</v>
      </c>
      <c r="E95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8284</v>
      </c>
      <c r="O958" s="6">
        <f>KickstarterTable[[#This Row],[pledged]]/KickstarterTable[[#This Row],[goal]]</f>
        <v>1.2484324324324325</v>
      </c>
      <c r="P958" s="8">
        <f>KickstarterTable[[#This Row],[pledged]]/KickstarterTable[[#This Row],[backers_count]]</f>
        <v>95.834024896265561</v>
      </c>
      <c r="Q958" t="str">
        <f t="shared" si="84"/>
        <v>photography</v>
      </c>
      <c r="R958" t="str">
        <f t="shared" si="85"/>
        <v>photobooks</v>
      </c>
      <c r="S958" s="13">
        <f t="shared" si="86"/>
        <v>41964.418009259258</v>
      </c>
      <c r="T958" s="13">
        <f t="shared" si="87"/>
        <v>41993.583333333336</v>
      </c>
      <c r="U958">
        <f t="shared" si="88"/>
        <v>2014</v>
      </c>
      <c r="V958" s="15" t="str">
        <f t="shared" si="89"/>
        <v>Nov</v>
      </c>
    </row>
    <row r="959" spans="1:22" ht="32">
      <c r="A959">
        <v>2247</v>
      </c>
      <c r="B959" s="3" t="s">
        <v>2248</v>
      </c>
      <c r="C959" s="3" t="s">
        <v>6357</v>
      </c>
      <c r="D959">
        <v>18500</v>
      </c>
      <c r="E959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8296</v>
      </c>
      <c r="O959" s="6">
        <f>KickstarterTable[[#This Row],[pledged]]/KickstarterTable[[#This Row],[goal]]</f>
        <v>1.0445405405405406</v>
      </c>
      <c r="P959" s="8">
        <f>KickstarterTable[[#This Row],[pledged]]/KickstarterTable[[#This Row],[backers_count]]</f>
        <v>50.852631578947367</v>
      </c>
      <c r="Q959" t="str">
        <f t="shared" si="84"/>
        <v>games</v>
      </c>
      <c r="R959" t="str">
        <f t="shared" si="85"/>
        <v>tabletop games</v>
      </c>
      <c r="S959" s="13">
        <f t="shared" si="86"/>
        <v>42200.332928240743</v>
      </c>
      <c r="T959" s="13">
        <f t="shared" si="87"/>
        <v>42212.249594907415</v>
      </c>
      <c r="U959">
        <f t="shared" si="88"/>
        <v>2015</v>
      </c>
      <c r="V959" s="15" t="str">
        <f t="shared" si="89"/>
        <v>Jul</v>
      </c>
    </row>
    <row r="960" spans="1:22" ht="48">
      <c r="A960">
        <v>2310</v>
      </c>
      <c r="B960" s="3" t="s">
        <v>2311</v>
      </c>
      <c r="C960" s="3" t="s">
        <v>6420</v>
      </c>
      <c r="D960">
        <v>18500</v>
      </c>
      <c r="E960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8278</v>
      </c>
      <c r="O960" s="6">
        <f>KickstarterTable[[#This Row],[pledged]]/KickstarterTable[[#This Row],[goal]]</f>
        <v>4.288397837837838</v>
      </c>
      <c r="P960" s="8">
        <f>KickstarterTable[[#This Row],[pledged]]/KickstarterTable[[#This Row],[backers_count]]</f>
        <v>64.816470588235291</v>
      </c>
      <c r="Q960" t="str">
        <f t="shared" si="84"/>
        <v>music</v>
      </c>
      <c r="R960" t="str">
        <f t="shared" si="85"/>
        <v>indie rock</v>
      </c>
      <c r="S960" s="13">
        <f t="shared" si="86"/>
        <v>41324.460821759254</v>
      </c>
      <c r="T960" s="13">
        <f t="shared" si="87"/>
        <v>41352.335821759261</v>
      </c>
      <c r="U960">
        <f t="shared" si="88"/>
        <v>2013</v>
      </c>
      <c r="V960" s="15" t="str">
        <f t="shared" si="89"/>
        <v>Feb</v>
      </c>
    </row>
    <row r="961" spans="1:22" ht="32">
      <c r="A961">
        <v>283</v>
      </c>
      <c r="B961" s="3" t="s">
        <v>284</v>
      </c>
      <c r="C961" s="3" t="s">
        <v>4393</v>
      </c>
      <c r="D961">
        <v>18000</v>
      </c>
      <c r="E961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8268</v>
      </c>
      <c r="O961" s="6">
        <f>KickstarterTable[[#This Row],[pledged]]/KickstarterTable[[#This Row],[goal]]</f>
        <v>1.142725</v>
      </c>
      <c r="P961" s="8">
        <f>KickstarterTable[[#This Row],[pledged]]/KickstarterTable[[#This Row],[backers_count]]</f>
        <v>101.8269801980198</v>
      </c>
      <c r="Q961" t="str">
        <f t="shared" si="84"/>
        <v>film &amp; video</v>
      </c>
      <c r="R961" t="str">
        <f t="shared" si="85"/>
        <v>documentary</v>
      </c>
      <c r="S961" s="13">
        <f t="shared" si="86"/>
        <v>40675.376666666663</v>
      </c>
      <c r="T961" s="13">
        <f t="shared" si="87"/>
        <v>40692.790972222225</v>
      </c>
      <c r="U961">
        <f t="shared" si="88"/>
        <v>2011</v>
      </c>
      <c r="V961" s="15" t="str">
        <f t="shared" si="89"/>
        <v>May</v>
      </c>
    </row>
    <row r="962" spans="1:22" ht="48">
      <c r="A962">
        <v>309</v>
      </c>
      <c r="B962" s="3" t="s">
        <v>310</v>
      </c>
      <c r="C962" s="3" t="s">
        <v>4419</v>
      </c>
      <c r="D962">
        <v>18000</v>
      </c>
      <c r="E962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8268</v>
      </c>
      <c r="O962" s="6">
        <f>KickstarterTable[[#This Row],[pledged]]/KickstarterTable[[#This Row],[goal]]</f>
        <v>1.1894444444444445</v>
      </c>
      <c r="P962" s="8">
        <f>KickstarterTable[[#This Row],[pledged]]/KickstarterTable[[#This Row],[backers_count]]</f>
        <v>89.957983193277315</v>
      </c>
      <c r="Q962" t="str">
        <f t="shared" ref="Q962:Q1025" si="90">LEFT(N962, SEARCH("/",N962,1) -1)</f>
        <v>film &amp; video</v>
      </c>
      <c r="R962" t="str">
        <f t="shared" ref="R962:R1025" si="91">MID(N962,FIND("/",N962)+1,LEN(N962))</f>
        <v>documentary</v>
      </c>
      <c r="S962" s="13">
        <f t="shared" ref="S962:S1025" si="92">(J962/86400)+25569+(-8/24)</f>
        <v>41134.418217592589</v>
      </c>
      <c r="T962" s="13">
        <f t="shared" ref="T962:T1025" si="93">(((I962/60)/60)/24)+DATE(1970,1,1)+(-58/24)</f>
        <v>41153.33488425926</v>
      </c>
      <c r="U962">
        <f t="shared" ref="U962:U1025" si="94">YEAR(T962)</f>
        <v>2012</v>
      </c>
      <c r="V962" s="15" t="str">
        <f t="shared" ref="V962:V1025" si="95">TEXT(S962,"mmm")</f>
        <v>Aug</v>
      </c>
    </row>
    <row r="963" spans="1:22" ht="48">
      <c r="A963">
        <v>564</v>
      </c>
      <c r="B963" s="3" t="s">
        <v>565</v>
      </c>
      <c r="C963" s="3" t="s">
        <v>4674</v>
      </c>
      <c r="D963">
        <v>18000</v>
      </c>
      <c r="E963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8271</v>
      </c>
      <c r="O963" s="6">
        <f>KickstarterTable[[#This Row],[pledged]]/KickstarterTable[[#This Row],[goal]]</f>
        <v>5.5555555555555558E-5</v>
      </c>
      <c r="P963" s="8">
        <f>KickstarterTable[[#This Row],[pledged]]/KickstarterTable[[#This Row],[backers_count]]</f>
        <v>1</v>
      </c>
      <c r="Q963" t="str">
        <f t="shared" si="90"/>
        <v>technology</v>
      </c>
      <c r="R963" t="str">
        <f t="shared" si="91"/>
        <v>web</v>
      </c>
      <c r="S963" s="13">
        <f t="shared" si="92"/>
        <v>42411.609664351847</v>
      </c>
      <c r="T963" s="13">
        <f t="shared" si="93"/>
        <v>42439.526331018518</v>
      </c>
      <c r="U963">
        <f t="shared" si="94"/>
        <v>2016</v>
      </c>
      <c r="V963" s="15" t="str">
        <f t="shared" si="95"/>
        <v>Feb</v>
      </c>
    </row>
    <row r="964" spans="1:22" ht="16">
      <c r="A964">
        <v>1086</v>
      </c>
      <c r="B964" s="3" t="s">
        <v>1087</v>
      </c>
      <c r="C964" s="3" t="s">
        <v>5196</v>
      </c>
      <c r="D964">
        <v>18000</v>
      </c>
      <c r="E964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8281</v>
      </c>
      <c r="O964" s="6">
        <f>KickstarterTable[[#This Row],[pledged]]/KickstarterTable[[#This Row],[goal]]</f>
        <v>8.3333333333333339E-4</v>
      </c>
      <c r="P964" s="8">
        <f>KickstarterTable[[#This Row],[pledged]]/KickstarterTable[[#This Row],[backers_count]]</f>
        <v>7.5</v>
      </c>
      <c r="Q964" t="str">
        <f t="shared" si="90"/>
        <v>games</v>
      </c>
      <c r="R964" t="str">
        <f t="shared" si="91"/>
        <v>video games</v>
      </c>
      <c r="S964" s="13">
        <f t="shared" si="92"/>
        <v>41845.533460648148</v>
      </c>
      <c r="T964" s="13">
        <f t="shared" si="93"/>
        <v>41873.45012731482</v>
      </c>
      <c r="U964">
        <f t="shared" si="94"/>
        <v>2014</v>
      </c>
      <c r="V964" s="15" t="str">
        <f t="shared" si="95"/>
        <v>Jul</v>
      </c>
    </row>
    <row r="965" spans="1:22" ht="48">
      <c r="A965">
        <v>1094</v>
      </c>
      <c r="B965" s="3" t="s">
        <v>1095</v>
      </c>
      <c r="C965" s="3" t="s">
        <v>5204</v>
      </c>
      <c r="D965">
        <v>18000</v>
      </c>
      <c r="E965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8281</v>
      </c>
      <c r="O965" s="6">
        <f>KickstarterTable[[#This Row],[pledged]]/KickstarterTable[[#This Row],[goal]]</f>
        <v>0.18300055555555556</v>
      </c>
      <c r="P965" s="8">
        <f>KickstarterTable[[#This Row],[pledged]]/KickstarterTable[[#This Row],[backers_count]]</f>
        <v>122.00037037037038</v>
      </c>
      <c r="Q965" t="str">
        <f t="shared" si="90"/>
        <v>games</v>
      </c>
      <c r="R965" t="str">
        <f t="shared" si="91"/>
        <v>video games</v>
      </c>
      <c r="S965" s="13">
        <f t="shared" si="92"/>
        <v>40795.380011574074</v>
      </c>
      <c r="T965" s="13">
        <f t="shared" si="93"/>
        <v>40823.296678240738</v>
      </c>
      <c r="U965">
        <f t="shared" si="94"/>
        <v>2011</v>
      </c>
      <c r="V965" s="15" t="str">
        <f t="shared" si="95"/>
        <v>Sep</v>
      </c>
    </row>
    <row r="966" spans="1:22" ht="48">
      <c r="A966">
        <v>1161</v>
      </c>
      <c r="B966" s="3" t="s">
        <v>1162</v>
      </c>
      <c r="C966" s="3" t="s">
        <v>5271</v>
      </c>
      <c r="D966">
        <v>18000</v>
      </c>
      <c r="E966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8283</v>
      </c>
      <c r="O966" s="6">
        <f>KickstarterTable[[#This Row],[pledged]]/KickstarterTable[[#This Row],[goal]]</f>
        <v>0</v>
      </c>
      <c r="P966" s="8" t="e">
        <f>KickstarterTable[[#This Row],[pledged]]/KickstarterTable[[#This Row],[backers_count]]</f>
        <v>#DIV/0!</v>
      </c>
      <c r="Q966" t="str">
        <f t="shared" si="90"/>
        <v>food</v>
      </c>
      <c r="R966" t="str">
        <f t="shared" si="91"/>
        <v>food trucks</v>
      </c>
      <c r="S966" s="13">
        <f t="shared" si="92"/>
        <v>42122.296168981477</v>
      </c>
      <c r="T966" s="13">
        <f t="shared" si="93"/>
        <v>42141.212835648148</v>
      </c>
      <c r="U966">
        <f t="shared" si="94"/>
        <v>2015</v>
      </c>
      <c r="V966" s="15" t="str">
        <f t="shared" si="95"/>
        <v>Apr</v>
      </c>
    </row>
    <row r="967" spans="1:22" ht="48">
      <c r="A967">
        <v>1168</v>
      </c>
      <c r="B967" s="3" t="s">
        <v>1169</v>
      </c>
      <c r="C967" s="3" t="s">
        <v>5278</v>
      </c>
      <c r="D967">
        <v>18000</v>
      </c>
      <c r="E96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8283</v>
      </c>
      <c r="O967" s="6">
        <f>KickstarterTable[[#This Row],[pledged]]/KickstarterTable[[#This Row],[goal]]</f>
        <v>5.6666666666666664E-2</v>
      </c>
      <c r="P967" s="8">
        <f>KickstarterTable[[#This Row],[pledged]]/KickstarterTable[[#This Row],[backers_count]]</f>
        <v>340</v>
      </c>
      <c r="Q967" t="str">
        <f t="shared" si="90"/>
        <v>food</v>
      </c>
      <c r="R967" t="str">
        <f t="shared" si="91"/>
        <v>food trucks</v>
      </c>
      <c r="S967" s="13">
        <f t="shared" si="92"/>
        <v>42604.720659722218</v>
      </c>
      <c r="T967" s="13">
        <f t="shared" si="93"/>
        <v>42632.637326388889</v>
      </c>
      <c r="U967">
        <f t="shared" si="94"/>
        <v>2016</v>
      </c>
      <c r="V967" s="15" t="str">
        <f t="shared" si="95"/>
        <v>Aug</v>
      </c>
    </row>
    <row r="968" spans="1:22" ht="32">
      <c r="A968">
        <v>1520</v>
      </c>
      <c r="B968" s="3" t="s">
        <v>1521</v>
      </c>
      <c r="C968" s="3" t="s">
        <v>5630</v>
      </c>
      <c r="D968">
        <v>18000</v>
      </c>
      <c r="E96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8284</v>
      </c>
      <c r="O968" s="6">
        <f>KickstarterTable[[#This Row],[pledged]]/KickstarterTable[[#This Row],[goal]]</f>
        <v>1.0347222222222223</v>
      </c>
      <c r="P968" s="8">
        <f>KickstarterTable[[#This Row],[pledged]]/KickstarterTable[[#This Row],[backers_count]]</f>
        <v>111.52694610778443</v>
      </c>
      <c r="Q968" t="str">
        <f t="shared" si="90"/>
        <v>photography</v>
      </c>
      <c r="R968" t="str">
        <f t="shared" si="91"/>
        <v>photobooks</v>
      </c>
      <c r="S968" s="13">
        <f t="shared" si="92"/>
        <v>41955.524456018517</v>
      </c>
      <c r="T968" s="13">
        <f t="shared" si="93"/>
        <v>41989.750000000007</v>
      </c>
      <c r="U968">
        <f t="shared" si="94"/>
        <v>2014</v>
      </c>
      <c r="V968" s="15" t="str">
        <f t="shared" si="95"/>
        <v>Nov</v>
      </c>
    </row>
    <row r="969" spans="1:22" ht="48">
      <c r="A969">
        <v>1541</v>
      </c>
      <c r="B969" s="3" t="s">
        <v>1542</v>
      </c>
      <c r="C969" s="3" t="s">
        <v>5651</v>
      </c>
      <c r="D969">
        <v>18000</v>
      </c>
      <c r="E969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8288</v>
      </c>
      <c r="O969" s="6">
        <f>KickstarterTable[[#This Row],[pledged]]/KickstarterTable[[#This Row],[goal]]</f>
        <v>3.3333333333333332E-4</v>
      </c>
      <c r="P969" s="8">
        <f>KickstarterTable[[#This Row],[pledged]]/KickstarterTable[[#This Row],[backers_count]]</f>
        <v>3</v>
      </c>
      <c r="Q969" t="str">
        <f t="shared" si="90"/>
        <v>photography</v>
      </c>
      <c r="R969" t="str">
        <f t="shared" si="91"/>
        <v>nature</v>
      </c>
      <c r="S969" s="13">
        <f t="shared" si="92"/>
        <v>41974.378912037035</v>
      </c>
      <c r="T969" s="13">
        <f t="shared" si="93"/>
        <v>42002.295578703706</v>
      </c>
      <c r="U969">
        <f t="shared" si="94"/>
        <v>2014</v>
      </c>
      <c r="V969" s="15" t="str">
        <f t="shared" si="95"/>
        <v>Dec</v>
      </c>
    </row>
    <row r="970" spans="1:22" ht="32">
      <c r="A970">
        <v>1817</v>
      </c>
      <c r="B970" s="3" t="s">
        <v>1818</v>
      </c>
      <c r="C970" s="3" t="s">
        <v>5927</v>
      </c>
      <c r="D970">
        <v>18000</v>
      </c>
      <c r="E970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8284</v>
      </c>
      <c r="O970" s="6">
        <f>KickstarterTable[[#This Row],[pledged]]/KickstarterTable[[#This Row],[goal]]</f>
        <v>0.52327777777777773</v>
      </c>
      <c r="P970" s="8">
        <f>KickstarterTable[[#This Row],[pledged]]/KickstarterTable[[#This Row],[backers_count]]</f>
        <v>94.19</v>
      </c>
      <c r="Q970" t="str">
        <f t="shared" si="90"/>
        <v>photography</v>
      </c>
      <c r="R970" t="str">
        <f t="shared" si="91"/>
        <v>photobooks</v>
      </c>
      <c r="S970" s="13">
        <f t="shared" si="92"/>
        <v>42705.328784722216</v>
      </c>
      <c r="T970" s="13">
        <f t="shared" si="93"/>
        <v>42762.874305555561</v>
      </c>
      <c r="U970">
        <f t="shared" si="94"/>
        <v>2017</v>
      </c>
      <c r="V970" s="15" t="str">
        <f t="shared" si="95"/>
        <v>Dec</v>
      </c>
    </row>
    <row r="971" spans="1:22" ht="48">
      <c r="A971">
        <v>1862</v>
      </c>
      <c r="B971" s="3" t="s">
        <v>1863</v>
      </c>
      <c r="C971" s="3" t="s">
        <v>5972</v>
      </c>
      <c r="D971">
        <v>18000</v>
      </c>
      <c r="E971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8282</v>
      </c>
      <c r="O971" s="6">
        <f>KickstarterTable[[#This Row],[pledged]]/KickstarterTable[[#This Row],[goal]]</f>
        <v>8.0833333333333326E-2</v>
      </c>
      <c r="P971" s="8">
        <f>KickstarterTable[[#This Row],[pledged]]/KickstarterTable[[#This Row],[backers_count]]</f>
        <v>90.9375</v>
      </c>
      <c r="Q971" t="str">
        <f t="shared" si="90"/>
        <v>games</v>
      </c>
      <c r="R971" t="str">
        <f t="shared" si="91"/>
        <v>mobile games</v>
      </c>
      <c r="S971" s="13">
        <f t="shared" si="92"/>
        <v>42755.159421296295</v>
      </c>
      <c r="T971" s="13">
        <f t="shared" si="93"/>
        <v>42799.895833333336</v>
      </c>
      <c r="U971">
        <f t="shared" si="94"/>
        <v>2017</v>
      </c>
      <c r="V971" s="15" t="str">
        <f t="shared" si="95"/>
        <v>Jan</v>
      </c>
    </row>
    <row r="972" spans="1:22" ht="48">
      <c r="A972">
        <v>2091</v>
      </c>
      <c r="B972" s="3" t="s">
        <v>2092</v>
      </c>
      <c r="C972" s="3" t="s">
        <v>6201</v>
      </c>
      <c r="D972">
        <v>18000</v>
      </c>
      <c r="E972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8278</v>
      </c>
      <c r="O972" s="6">
        <f>KickstarterTable[[#This Row],[pledged]]/KickstarterTable[[#This Row],[goal]]</f>
        <v>1.2046777777777777</v>
      </c>
      <c r="P972" s="8">
        <f>KickstarterTable[[#This Row],[pledged]]/KickstarterTable[[#This Row],[backers_count]]</f>
        <v>88.147154471544724</v>
      </c>
      <c r="Q972" t="str">
        <f t="shared" si="90"/>
        <v>music</v>
      </c>
      <c r="R972" t="str">
        <f t="shared" si="91"/>
        <v>indie rock</v>
      </c>
      <c r="S972" s="13">
        <f t="shared" si="92"/>
        <v>40554.989328703705</v>
      </c>
      <c r="T972" s="13">
        <f t="shared" si="93"/>
        <v>40601.416666666672</v>
      </c>
      <c r="U972">
        <f t="shared" si="94"/>
        <v>2011</v>
      </c>
      <c r="V972" s="15" t="str">
        <f t="shared" si="95"/>
        <v>Jan</v>
      </c>
    </row>
    <row r="973" spans="1:22" ht="32">
      <c r="A973">
        <v>2168</v>
      </c>
      <c r="B973" s="3" t="s">
        <v>2169</v>
      </c>
      <c r="C973" s="3" t="s">
        <v>6278</v>
      </c>
      <c r="D973">
        <v>18000</v>
      </c>
      <c r="E973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8275</v>
      </c>
      <c r="O973" s="6">
        <f>KickstarterTable[[#This Row],[pledged]]/KickstarterTable[[#This Row],[goal]]</f>
        <v>1.215816111111111</v>
      </c>
      <c r="P973" s="8">
        <f>KickstarterTable[[#This Row],[pledged]]/KickstarterTable[[#This Row],[backers_count]]</f>
        <v>64.366735294117646</v>
      </c>
      <c r="Q973" t="str">
        <f t="shared" si="90"/>
        <v>music</v>
      </c>
      <c r="R973" t="str">
        <f t="shared" si="91"/>
        <v>rock</v>
      </c>
      <c r="S973" s="13">
        <f t="shared" si="92"/>
        <v>42745.266909722217</v>
      </c>
      <c r="T973" s="13">
        <f t="shared" si="93"/>
        <v>42773.791666666664</v>
      </c>
      <c r="U973">
        <f t="shared" si="94"/>
        <v>2017</v>
      </c>
      <c r="V973" s="15" t="str">
        <f t="shared" si="95"/>
        <v>Jan</v>
      </c>
    </row>
    <row r="974" spans="1:22" ht="48">
      <c r="A974">
        <v>2226</v>
      </c>
      <c r="B974" s="3" t="s">
        <v>2227</v>
      </c>
      <c r="C974" s="3" t="s">
        <v>6336</v>
      </c>
      <c r="D974">
        <v>18000</v>
      </c>
      <c r="E974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8296</v>
      </c>
      <c r="O974" s="6">
        <f>KickstarterTable[[#This Row],[pledged]]/KickstarterTable[[#This Row],[goal]]</f>
        <v>1.0846283333333333</v>
      </c>
      <c r="P974" s="8">
        <f>KickstarterTable[[#This Row],[pledged]]/KickstarterTable[[#This Row],[backers_count]]</f>
        <v>60.820280373831778</v>
      </c>
      <c r="Q974" t="str">
        <f t="shared" si="90"/>
        <v>games</v>
      </c>
      <c r="R974" t="str">
        <f t="shared" si="91"/>
        <v>tabletop games</v>
      </c>
      <c r="S974" s="13">
        <f t="shared" si="92"/>
        <v>42381.465532407405</v>
      </c>
      <c r="T974" s="13">
        <f t="shared" si="93"/>
        <v>42409.790972222225</v>
      </c>
      <c r="U974">
        <f t="shared" si="94"/>
        <v>2016</v>
      </c>
      <c r="V974" s="15" t="str">
        <f t="shared" si="95"/>
        <v>Jan</v>
      </c>
    </row>
    <row r="975" spans="1:22" ht="48">
      <c r="A975">
        <v>2237</v>
      </c>
      <c r="B975" s="3" t="s">
        <v>2238</v>
      </c>
      <c r="C975" s="3" t="s">
        <v>6347</v>
      </c>
      <c r="D975">
        <v>18000</v>
      </c>
      <c r="E975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8296</v>
      </c>
      <c r="O975" s="6">
        <f>KickstarterTable[[#This Row],[pledged]]/KickstarterTable[[#This Row],[goal]]</f>
        <v>3.5292777777777777</v>
      </c>
      <c r="P975" s="8">
        <f>KickstarterTable[[#This Row],[pledged]]/KickstarterTable[[#This Row],[backers_count]]</f>
        <v>64.625635808748726</v>
      </c>
      <c r="Q975" t="str">
        <f t="shared" si="90"/>
        <v>games</v>
      </c>
      <c r="R975" t="str">
        <f t="shared" si="91"/>
        <v>tabletop games</v>
      </c>
      <c r="S975" s="13">
        <f t="shared" si="92"/>
        <v>41914.669942129629</v>
      </c>
      <c r="T975" s="13">
        <f t="shared" si="93"/>
        <v>41952.915972222225</v>
      </c>
      <c r="U975">
        <f t="shared" si="94"/>
        <v>2014</v>
      </c>
      <c r="V975" s="15" t="str">
        <f t="shared" si="95"/>
        <v>Oct</v>
      </c>
    </row>
    <row r="976" spans="1:22" ht="48">
      <c r="A976">
        <v>2305</v>
      </c>
      <c r="B976" s="3" t="s">
        <v>2306</v>
      </c>
      <c r="C976" s="3" t="s">
        <v>6415</v>
      </c>
      <c r="D976">
        <v>18000</v>
      </c>
      <c r="E976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8278</v>
      </c>
      <c r="O976" s="6">
        <f>KickstarterTable[[#This Row],[pledged]]/KickstarterTable[[#This Row],[goal]]</f>
        <v>1.0122777777777778</v>
      </c>
      <c r="P976" s="8">
        <f>KickstarterTable[[#This Row],[pledged]]/KickstarterTable[[#This Row],[backers_count]]</f>
        <v>109.10778443113773</v>
      </c>
      <c r="Q976" t="str">
        <f t="shared" si="90"/>
        <v>music</v>
      </c>
      <c r="R976" t="str">
        <f t="shared" si="91"/>
        <v>indie rock</v>
      </c>
      <c r="S976" s="13">
        <f t="shared" si="92"/>
        <v>41834.361944444441</v>
      </c>
      <c r="T976" s="13">
        <f t="shared" si="93"/>
        <v>41857.333333333336</v>
      </c>
      <c r="U976">
        <f t="shared" si="94"/>
        <v>2014</v>
      </c>
      <c r="V976" s="15" t="str">
        <f t="shared" si="95"/>
        <v>Jul</v>
      </c>
    </row>
    <row r="977" spans="1:22" ht="48">
      <c r="A977">
        <v>2517</v>
      </c>
      <c r="B977" s="3" t="s">
        <v>2517</v>
      </c>
      <c r="C977" s="3" t="s">
        <v>6627</v>
      </c>
      <c r="D977">
        <v>18000</v>
      </c>
      <c r="E97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8298</v>
      </c>
      <c r="O977" s="6">
        <f>KickstarterTable[[#This Row],[pledged]]/KickstarterTable[[#This Row],[goal]]</f>
        <v>9.8166666666666666E-2</v>
      </c>
      <c r="P977" s="8">
        <f>KickstarterTable[[#This Row],[pledged]]/KickstarterTable[[#This Row],[backers_count]]</f>
        <v>53.545454545454547</v>
      </c>
      <c r="Q977" t="str">
        <f t="shared" si="90"/>
        <v>food</v>
      </c>
      <c r="R977" t="str">
        <f t="shared" si="91"/>
        <v>restaurants</v>
      </c>
      <c r="S977" s="13">
        <f t="shared" si="92"/>
        <v>42052.469097222223</v>
      </c>
      <c r="T977" s="13">
        <f t="shared" si="93"/>
        <v>42080.344097222223</v>
      </c>
      <c r="U977">
        <f t="shared" si="94"/>
        <v>2015</v>
      </c>
      <c r="V977" s="15" t="str">
        <f t="shared" si="95"/>
        <v>Feb</v>
      </c>
    </row>
    <row r="978" spans="1:22" ht="32">
      <c r="A978">
        <v>2538</v>
      </c>
      <c r="B978" s="3" t="s">
        <v>2538</v>
      </c>
      <c r="C978" s="3" t="s">
        <v>6648</v>
      </c>
      <c r="D978">
        <v>18000</v>
      </c>
      <c r="E97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8299</v>
      </c>
      <c r="O978" s="6">
        <f>KickstarterTable[[#This Row],[pledged]]/KickstarterTable[[#This Row],[goal]]</f>
        <v>1.130176111111111</v>
      </c>
      <c r="P978" s="8">
        <f>KickstarterTable[[#This Row],[pledged]]/KickstarterTable[[#This Row],[backers_count]]</f>
        <v>109.96308108108107</v>
      </c>
      <c r="Q978" t="str">
        <f t="shared" si="90"/>
        <v>music</v>
      </c>
      <c r="R978" t="str">
        <f t="shared" si="91"/>
        <v>classical music</v>
      </c>
      <c r="S978" s="13">
        <f t="shared" si="92"/>
        <v>41298.176631944443</v>
      </c>
      <c r="T978" s="13">
        <f t="shared" si="93"/>
        <v>41326.790972222225</v>
      </c>
      <c r="U978">
        <f t="shared" si="94"/>
        <v>2013</v>
      </c>
      <c r="V978" s="15" t="str">
        <f t="shared" si="95"/>
        <v>Jan</v>
      </c>
    </row>
    <row r="979" spans="1:22" ht="48">
      <c r="A979">
        <v>2718</v>
      </c>
      <c r="B979" s="3" t="s">
        <v>2718</v>
      </c>
      <c r="C979" s="3" t="s">
        <v>6828</v>
      </c>
      <c r="D979">
        <v>18000</v>
      </c>
      <c r="E979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8302</v>
      </c>
      <c r="O979" s="6">
        <f>KickstarterTable[[#This Row],[pledged]]/KickstarterTable[[#This Row],[goal]]</f>
        <v>1.0358333333333334</v>
      </c>
      <c r="P979" s="8">
        <f>KickstarterTable[[#This Row],[pledged]]/KickstarterTable[[#This Row],[backers_count]]</f>
        <v>125.97972972972973</v>
      </c>
      <c r="Q979" t="str">
        <f t="shared" si="90"/>
        <v>theater</v>
      </c>
      <c r="R979" t="str">
        <f t="shared" si="91"/>
        <v>spaces</v>
      </c>
      <c r="S979" s="13">
        <f t="shared" si="92"/>
        <v>42465.263252314813</v>
      </c>
      <c r="T979" s="13">
        <f t="shared" si="93"/>
        <v>42491.541666666664</v>
      </c>
      <c r="U979">
        <f t="shared" si="94"/>
        <v>2016</v>
      </c>
      <c r="V979" s="15" t="str">
        <f t="shared" si="95"/>
        <v>Apr</v>
      </c>
    </row>
    <row r="980" spans="1:22" ht="48">
      <c r="A980">
        <v>3058</v>
      </c>
      <c r="B980" s="3" t="s">
        <v>3058</v>
      </c>
      <c r="C980" s="3" t="s">
        <v>7168</v>
      </c>
      <c r="D980">
        <v>18000</v>
      </c>
      <c r="E980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8302</v>
      </c>
      <c r="O980" s="6">
        <f>KickstarterTable[[#This Row],[pledged]]/KickstarterTable[[#This Row],[goal]]</f>
        <v>1.6666666666666666E-4</v>
      </c>
      <c r="P980" s="8">
        <f>KickstarterTable[[#This Row],[pledged]]/KickstarterTable[[#This Row],[backers_count]]</f>
        <v>1</v>
      </c>
      <c r="Q980" t="str">
        <f t="shared" si="90"/>
        <v>theater</v>
      </c>
      <c r="R980" t="str">
        <f t="shared" si="91"/>
        <v>spaces</v>
      </c>
      <c r="S980" s="13">
        <f t="shared" si="92"/>
        <v>42460.040972222218</v>
      </c>
      <c r="T980" s="13">
        <f t="shared" si="93"/>
        <v>42507.957638888889</v>
      </c>
      <c r="U980">
        <f t="shared" si="94"/>
        <v>2016</v>
      </c>
      <c r="V980" s="15" t="str">
        <f t="shared" si="95"/>
        <v>Mar</v>
      </c>
    </row>
    <row r="981" spans="1:22" ht="48">
      <c r="A981">
        <v>3878</v>
      </c>
      <c r="B981" s="3" t="s">
        <v>3875</v>
      </c>
      <c r="C981" s="3" t="s">
        <v>7987</v>
      </c>
      <c r="D981">
        <v>18000</v>
      </c>
      <c r="E981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8304</v>
      </c>
      <c r="O981" s="6">
        <f>KickstarterTable[[#This Row],[pledged]]/KickstarterTable[[#This Row],[goal]]</f>
        <v>5.5555555555555556E-4</v>
      </c>
      <c r="P981" s="8">
        <f>KickstarterTable[[#This Row],[pledged]]/KickstarterTable[[#This Row],[backers_count]]</f>
        <v>10</v>
      </c>
      <c r="Q981" t="str">
        <f t="shared" si="90"/>
        <v>theater</v>
      </c>
      <c r="R981" t="str">
        <f t="shared" si="91"/>
        <v>musical</v>
      </c>
      <c r="S981" s="13">
        <f t="shared" si="92"/>
        <v>42154.485486111109</v>
      </c>
      <c r="T981" s="13">
        <f t="shared" si="93"/>
        <v>42182.749305555561</v>
      </c>
      <c r="U981">
        <f t="shared" si="94"/>
        <v>2015</v>
      </c>
      <c r="V981" s="15" t="str">
        <f t="shared" si="95"/>
        <v>May</v>
      </c>
    </row>
    <row r="982" spans="1:22" ht="32">
      <c r="A982">
        <v>4022</v>
      </c>
      <c r="B982" s="3" t="s">
        <v>4018</v>
      </c>
      <c r="C982" s="3" t="s">
        <v>8127</v>
      </c>
      <c r="D982">
        <v>18000</v>
      </c>
      <c r="E982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8270</v>
      </c>
      <c r="O982" s="6">
        <f>KickstarterTable[[#This Row],[pledged]]/KickstarterTable[[#This Row],[goal]]</f>
        <v>0.69561111111111107</v>
      </c>
      <c r="P982" s="8">
        <f>KickstarterTable[[#This Row],[pledged]]/KickstarterTable[[#This Row],[backers_count]]</f>
        <v>63.558375634517766</v>
      </c>
      <c r="Q982" t="str">
        <f t="shared" si="90"/>
        <v>theater</v>
      </c>
      <c r="R982" t="str">
        <f t="shared" si="91"/>
        <v>plays</v>
      </c>
      <c r="S982" s="13">
        <f t="shared" si="92"/>
        <v>41990.250775462962</v>
      </c>
      <c r="T982" s="13">
        <f t="shared" si="93"/>
        <v>42033.70416666667</v>
      </c>
      <c r="U982">
        <f t="shared" si="94"/>
        <v>2015</v>
      </c>
      <c r="V982" s="15" t="str">
        <f t="shared" si="95"/>
        <v>Dec</v>
      </c>
    </row>
    <row r="983" spans="1:22" ht="48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8270</v>
      </c>
      <c r="O983" s="6">
        <f>KickstarterTable[[#This Row],[pledged]]/KickstarterTable[[#This Row],[goal]]</f>
        <v>0</v>
      </c>
      <c r="P983" s="8" t="e">
        <f>KickstarterTable[[#This Row],[pledged]]/KickstarterTable[[#This Row],[backers_count]]</f>
        <v>#DIV/0!</v>
      </c>
      <c r="Q983" t="str">
        <f t="shared" si="90"/>
        <v>theater</v>
      </c>
      <c r="R983" t="str">
        <f t="shared" si="91"/>
        <v>plays</v>
      </c>
      <c r="S983" s="13">
        <f t="shared" si="92"/>
        <v>42549.715115740742</v>
      </c>
      <c r="T983" s="13">
        <f t="shared" si="93"/>
        <v>42578.561805555561</v>
      </c>
      <c r="U983">
        <f t="shared" si="94"/>
        <v>2016</v>
      </c>
      <c r="V983" s="15" t="str">
        <f t="shared" si="95"/>
        <v>Jun</v>
      </c>
    </row>
    <row r="984" spans="1:22" ht="48">
      <c r="A984">
        <v>770</v>
      </c>
      <c r="B984" s="3" t="s">
        <v>771</v>
      </c>
      <c r="C984" s="3" t="s">
        <v>4880</v>
      </c>
      <c r="D984">
        <v>17500</v>
      </c>
      <c r="E984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8274</v>
      </c>
      <c r="O984" s="6">
        <f>KickstarterTable[[#This Row],[pledged]]/KickstarterTable[[#This Row],[goal]]</f>
        <v>0</v>
      </c>
      <c r="P984" s="8" t="e">
        <f>KickstarterTable[[#This Row],[pledged]]/KickstarterTable[[#This Row],[backers_count]]</f>
        <v>#DIV/0!</v>
      </c>
      <c r="Q984" t="str">
        <f t="shared" si="90"/>
        <v>publishing</v>
      </c>
      <c r="R984" t="str">
        <f t="shared" si="91"/>
        <v>fiction</v>
      </c>
      <c r="S984" s="13">
        <f t="shared" si="92"/>
        <v>41289.666307870364</v>
      </c>
      <c r="T984" s="13">
        <f t="shared" si="93"/>
        <v>41327.582974537043</v>
      </c>
      <c r="U984">
        <f t="shared" si="94"/>
        <v>2013</v>
      </c>
      <c r="V984" s="15" t="str">
        <f t="shared" si="95"/>
        <v>Jan</v>
      </c>
    </row>
    <row r="985" spans="1:22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6">
        <f>KickstarterTable[[#This Row],[pledged]]/KickstarterTable[[#This Row],[goal]]</f>
        <v>1.7142857142857143E-4</v>
      </c>
      <c r="P985" s="8">
        <f>KickstarterTable[[#This Row],[pledged]]/KickstarterTable[[#This Row],[backers_count]]</f>
        <v>1</v>
      </c>
      <c r="Q985" t="str">
        <f t="shared" si="90"/>
        <v>technology</v>
      </c>
      <c r="R985" t="str">
        <f t="shared" si="91"/>
        <v>wearables</v>
      </c>
      <c r="S985" s="13">
        <f t="shared" si="92"/>
        <v>42615.419976851852</v>
      </c>
      <c r="T985" s="13">
        <f t="shared" si="93"/>
        <v>42643.336643518523</v>
      </c>
      <c r="U985">
        <f t="shared" si="94"/>
        <v>2016</v>
      </c>
      <c r="V985" s="15" t="str">
        <f t="shared" si="95"/>
        <v>Sep</v>
      </c>
    </row>
    <row r="986" spans="1:22" ht="48">
      <c r="A986">
        <v>1509</v>
      </c>
      <c r="B986" s="3" t="s">
        <v>1510</v>
      </c>
      <c r="C986" s="3" t="s">
        <v>5619</v>
      </c>
      <c r="D986">
        <v>17500</v>
      </c>
      <c r="E986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8284</v>
      </c>
      <c r="O986" s="6">
        <f>KickstarterTable[[#This Row],[pledged]]/KickstarterTable[[#This Row],[goal]]</f>
        <v>1.2364125714285714</v>
      </c>
      <c r="P986" s="8">
        <f>KickstarterTable[[#This Row],[pledged]]/KickstarterTable[[#This Row],[backers_count]]</f>
        <v>110.39397959183674</v>
      </c>
      <c r="Q986" t="str">
        <f t="shared" si="90"/>
        <v>photography</v>
      </c>
      <c r="R986" t="str">
        <f t="shared" si="91"/>
        <v>photobooks</v>
      </c>
      <c r="S986" s="13">
        <f t="shared" si="92"/>
        <v>42751.200057870366</v>
      </c>
      <c r="T986" s="13">
        <f t="shared" si="93"/>
        <v>42778.540972222225</v>
      </c>
      <c r="U986">
        <f t="shared" si="94"/>
        <v>2017</v>
      </c>
      <c r="V986" s="15" t="str">
        <f t="shared" si="95"/>
        <v>Jan</v>
      </c>
    </row>
    <row r="987" spans="1:22" ht="48">
      <c r="A987">
        <v>1803</v>
      </c>
      <c r="B987" s="3" t="s">
        <v>1804</v>
      </c>
      <c r="C987" s="3" t="s">
        <v>5913</v>
      </c>
      <c r="D987">
        <v>17500</v>
      </c>
      <c r="E98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8284</v>
      </c>
      <c r="O987" s="6">
        <f>KickstarterTable[[#This Row],[pledged]]/KickstarterTable[[#This Row],[goal]]</f>
        <v>0.308</v>
      </c>
      <c r="P987" s="8">
        <f>KickstarterTable[[#This Row],[pledged]]/KickstarterTable[[#This Row],[backers_count]]</f>
        <v>71.86666666666666</v>
      </c>
      <c r="Q987" t="str">
        <f t="shared" si="90"/>
        <v>photography</v>
      </c>
      <c r="R987" t="str">
        <f t="shared" si="91"/>
        <v>photobooks</v>
      </c>
      <c r="S987" s="13">
        <f t="shared" si="92"/>
        <v>42017.738217592589</v>
      </c>
      <c r="T987" s="13">
        <f t="shared" si="93"/>
        <v>42046.654884259267</v>
      </c>
      <c r="U987">
        <f t="shared" si="94"/>
        <v>2015</v>
      </c>
      <c r="V987" s="15" t="str">
        <f t="shared" si="95"/>
        <v>Jan</v>
      </c>
    </row>
    <row r="988" spans="1:22" ht="48">
      <c r="A988">
        <v>2664</v>
      </c>
      <c r="B988" s="3" t="s">
        <v>2664</v>
      </c>
      <c r="C988" s="3" t="s">
        <v>6774</v>
      </c>
      <c r="D988">
        <v>17500</v>
      </c>
      <c r="E98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8301</v>
      </c>
      <c r="O988" s="6">
        <f>KickstarterTable[[#This Row],[pledged]]/KickstarterTable[[#This Row],[goal]]</f>
        <v>1.0342857142857143</v>
      </c>
      <c r="P988" s="8">
        <f>KickstarterTable[[#This Row],[pledged]]/KickstarterTable[[#This Row],[backers_count]]</f>
        <v>174.03846153846155</v>
      </c>
      <c r="Q988" t="str">
        <f t="shared" si="90"/>
        <v>technology</v>
      </c>
      <c r="R988" t="str">
        <f t="shared" si="91"/>
        <v>makerspaces</v>
      </c>
      <c r="S988" s="13">
        <f t="shared" si="92"/>
        <v>42312.692094907405</v>
      </c>
      <c r="T988" s="13">
        <f t="shared" si="93"/>
        <v>42344.874305555561</v>
      </c>
      <c r="U988">
        <f t="shared" si="94"/>
        <v>2015</v>
      </c>
      <c r="V988" s="15" t="str">
        <f t="shared" si="95"/>
        <v>Nov</v>
      </c>
    </row>
    <row r="989" spans="1:22" ht="48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8275</v>
      </c>
      <c r="O989" s="6">
        <f>KickstarterTable[[#This Row],[pledged]]/KickstarterTable[[#This Row],[goal]]</f>
        <v>1</v>
      </c>
      <c r="P989" s="8">
        <f>KickstarterTable[[#This Row],[pledged]]/KickstarterTable[[#This Row],[backers_count]]</f>
        <v>224.12820512820514</v>
      </c>
      <c r="Q989" t="str">
        <f t="shared" si="90"/>
        <v>music</v>
      </c>
      <c r="R989" t="str">
        <f t="shared" si="91"/>
        <v>rock</v>
      </c>
      <c r="S989" s="13">
        <f t="shared" si="92"/>
        <v>42093.58871527778</v>
      </c>
      <c r="T989" s="13">
        <f t="shared" si="93"/>
        <v>42125.750694444447</v>
      </c>
      <c r="U989">
        <f t="shared" si="94"/>
        <v>2015</v>
      </c>
      <c r="V989" s="15" t="str">
        <f t="shared" si="95"/>
        <v>Mar</v>
      </c>
    </row>
    <row r="990" spans="1:22" ht="48">
      <c r="A990">
        <v>3631</v>
      </c>
      <c r="B990" s="3" t="s">
        <v>3629</v>
      </c>
      <c r="C990" s="3" t="s">
        <v>7741</v>
      </c>
      <c r="D990">
        <v>17100</v>
      </c>
      <c r="E990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8304</v>
      </c>
      <c r="O990" s="6">
        <f>KickstarterTable[[#This Row],[pledged]]/KickstarterTable[[#This Row],[goal]]</f>
        <v>0.51023391812865493</v>
      </c>
      <c r="P990" s="8">
        <f>KickstarterTable[[#This Row],[pledged]]/KickstarterTable[[#This Row],[backers_count]]</f>
        <v>147.88135593220338</v>
      </c>
      <c r="Q990" t="str">
        <f t="shared" si="90"/>
        <v>theater</v>
      </c>
      <c r="R990" t="str">
        <f t="shared" si="91"/>
        <v>musical</v>
      </c>
      <c r="S990" s="13">
        <f t="shared" si="92"/>
        <v>41880.42010416666</v>
      </c>
      <c r="T990" s="13">
        <f t="shared" si="93"/>
        <v>41902.749305555561</v>
      </c>
      <c r="U990">
        <f t="shared" si="94"/>
        <v>2014</v>
      </c>
      <c r="V990" s="15" t="str">
        <f t="shared" si="95"/>
        <v>Aug</v>
      </c>
    </row>
    <row r="991" spans="1:22" ht="32">
      <c r="A991">
        <v>165</v>
      </c>
      <c r="B991" s="3" t="s">
        <v>167</v>
      </c>
      <c r="C991" s="3" t="s">
        <v>4275</v>
      </c>
      <c r="D991">
        <v>17000</v>
      </c>
      <c r="E991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8267</v>
      </c>
      <c r="O991" s="6">
        <f>KickstarterTable[[#This Row],[pledged]]/KickstarterTable[[#This Row],[goal]]</f>
        <v>0</v>
      </c>
      <c r="P991" s="8" t="e">
        <f>KickstarterTable[[#This Row],[pledged]]/KickstarterTable[[#This Row],[backers_count]]</f>
        <v>#DIV/0!</v>
      </c>
      <c r="Q991" t="str">
        <f t="shared" si="90"/>
        <v>film &amp; video</v>
      </c>
      <c r="R991" t="str">
        <f t="shared" si="91"/>
        <v>drama</v>
      </c>
      <c r="S991" s="13">
        <f t="shared" si="92"/>
        <v>42351.325509259252</v>
      </c>
      <c r="T991" s="13">
        <f t="shared" si="93"/>
        <v>42379.242175925923</v>
      </c>
      <c r="U991">
        <f t="shared" si="94"/>
        <v>2016</v>
      </c>
      <c r="V991" s="15" t="str">
        <f t="shared" si="95"/>
        <v>Dec</v>
      </c>
    </row>
    <row r="992" spans="1:22" ht="48">
      <c r="A992">
        <v>279</v>
      </c>
      <c r="B992" s="3" t="s">
        <v>280</v>
      </c>
      <c r="C992" s="3" t="s">
        <v>4389</v>
      </c>
      <c r="D992">
        <v>17000</v>
      </c>
      <c r="E992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8268</v>
      </c>
      <c r="O992" s="6">
        <f>KickstarterTable[[#This Row],[pledged]]/KickstarterTable[[#This Row],[goal]]</f>
        <v>1.5731829411764706</v>
      </c>
      <c r="P992" s="8">
        <f>KickstarterTable[[#This Row],[pledged]]/KickstarterTable[[#This Row],[backers_count]]</f>
        <v>87.685606557377056</v>
      </c>
      <c r="Q992" t="str">
        <f t="shared" si="90"/>
        <v>film &amp; video</v>
      </c>
      <c r="R992" t="str">
        <f t="shared" si="91"/>
        <v>documentary</v>
      </c>
      <c r="S992" s="13">
        <f t="shared" si="92"/>
        <v>42758.910833333335</v>
      </c>
      <c r="T992" s="13">
        <f t="shared" si="93"/>
        <v>42790.667361111111</v>
      </c>
      <c r="U992">
        <f t="shared" si="94"/>
        <v>2017</v>
      </c>
      <c r="V992" s="15" t="str">
        <f t="shared" si="95"/>
        <v>Jan</v>
      </c>
    </row>
    <row r="993" spans="1:22" ht="48">
      <c r="A993">
        <v>313</v>
      </c>
      <c r="B993" s="3" t="s">
        <v>314</v>
      </c>
      <c r="C993" s="3" t="s">
        <v>4423</v>
      </c>
      <c r="D993">
        <v>17000</v>
      </c>
      <c r="E993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8268</v>
      </c>
      <c r="O993" s="6">
        <f>KickstarterTable[[#This Row],[pledged]]/KickstarterTable[[#This Row],[goal]]</f>
        <v>1.0473529411764706</v>
      </c>
      <c r="P993" s="8">
        <f>KickstarterTable[[#This Row],[pledged]]/KickstarterTable[[#This Row],[backers_count]]</f>
        <v>80.202702702702709</v>
      </c>
      <c r="Q993" t="str">
        <f t="shared" si="90"/>
        <v>film &amp; video</v>
      </c>
      <c r="R993" t="str">
        <f t="shared" si="91"/>
        <v>documentary</v>
      </c>
      <c r="S993" s="13">
        <f t="shared" si="92"/>
        <v>40356.894606481481</v>
      </c>
      <c r="T993" s="13">
        <f t="shared" si="93"/>
        <v>40399.249305555561</v>
      </c>
      <c r="U993">
        <f t="shared" si="94"/>
        <v>2010</v>
      </c>
      <c r="V993" s="15" t="str">
        <f t="shared" si="95"/>
        <v>Jun</v>
      </c>
    </row>
    <row r="994" spans="1:22" ht="16">
      <c r="A994">
        <v>442</v>
      </c>
      <c r="B994" s="3" t="s">
        <v>443</v>
      </c>
      <c r="C994" s="3" t="s">
        <v>4552</v>
      </c>
      <c r="D994">
        <v>17000</v>
      </c>
      <c r="E99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8269</v>
      </c>
      <c r="O994" s="6">
        <f>KickstarterTable[[#This Row],[pledged]]/KickstarterTable[[#This Row],[goal]]</f>
        <v>0.39358823529411763</v>
      </c>
      <c r="P994" s="8">
        <f>KickstarterTable[[#This Row],[pledged]]/KickstarterTable[[#This Row],[backers_count]]</f>
        <v>393.58823529411762</v>
      </c>
      <c r="Q994" t="str">
        <f t="shared" si="90"/>
        <v>film &amp; video</v>
      </c>
      <c r="R994" t="str">
        <f t="shared" si="91"/>
        <v>animation</v>
      </c>
      <c r="S994" s="13">
        <f t="shared" si="92"/>
        <v>42024.555358796293</v>
      </c>
      <c r="T994" s="13">
        <f t="shared" si="93"/>
        <v>42052.472025462965</v>
      </c>
      <c r="U994">
        <f t="shared" si="94"/>
        <v>2015</v>
      </c>
      <c r="V994" s="15" t="str">
        <f t="shared" si="95"/>
        <v>Jan</v>
      </c>
    </row>
    <row r="995" spans="1:22" ht="48">
      <c r="A995">
        <v>1431</v>
      </c>
      <c r="B995" s="3" t="s">
        <v>1432</v>
      </c>
      <c r="C995" s="3" t="s">
        <v>5541</v>
      </c>
      <c r="D995">
        <v>17000</v>
      </c>
      <c r="E995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8286</v>
      </c>
      <c r="O995" s="6">
        <f>KickstarterTable[[#This Row],[pledged]]/KickstarterTable[[#This Row],[goal]]</f>
        <v>0.31947058823529412</v>
      </c>
      <c r="P995" s="8">
        <f>KickstarterTable[[#This Row],[pledged]]/KickstarterTable[[#This Row],[backers_count]]</f>
        <v>115.55319148936171</v>
      </c>
      <c r="Q995" t="str">
        <f t="shared" si="90"/>
        <v>publishing</v>
      </c>
      <c r="R995" t="str">
        <f t="shared" si="91"/>
        <v>translations</v>
      </c>
      <c r="S995" s="13">
        <f t="shared" si="92"/>
        <v>42303.877499999995</v>
      </c>
      <c r="T995" s="13">
        <f t="shared" si="93"/>
        <v>42331.835833333338</v>
      </c>
      <c r="U995">
        <f t="shared" si="94"/>
        <v>2015</v>
      </c>
      <c r="V995" s="15" t="str">
        <f t="shared" si="95"/>
        <v>Oct</v>
      </c>
    </row>
    <row r="996" spans="1:22" ht="48">
      <c r="A996">
        <v>1516</v>
      </c>
      <c r="B996" s="3" t="s">
        <v>1517</v>
      </c>
      <c r="C996" s="3" t="s">
        <v>5626</v>
      </c>
      <c r="D996">
        <v>17000</v>
      </c>
      <c r="E996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8284</v>
      </c>
      <c r="O996" s="6">
        <f>KickstarterTable[[#This Row],[pledged]]/KickstarterTable[[#This Row],[goal]]</f>
        <v>1.0865882352941176</v>
      </c>
      <c r="P996" s="8">
        <f>KickstarterTable[[#This Row],[pledged]]/KickstarterTable[[#This Row],[backers_count]]</f>
        <v>159.24137931034483</v>
      </c>
      <c r="Q996" t="str">
        <f t="shared" si="90"/>
        <v>photography</v>
      </c>
      <c r="R996" t="str">
        <f t="shared" si="91"/>
        <v>photobooks</v>
      </c>
      <c r="S996" s="13">
        <f t="shared" si="92"/>
        <v>42619.133009259262</v>
      </c>
      <c r="T996" s="13">
        <f t="shared" si="93"/>
        <v>42647.166666666664</v>
      </c>
      <c r="U996">
        <f t="shared" si="94"/>
        <v>2016</v>
      </c>
      <c r="V996" s="15" t="str">
        <f t="shared" si="95"/>
        <v>Sep</v>
      </c>
    </row>
    <row r="997" spans="1:22" ht="48">
      <c r="A997">
        <v>1801</v>
      </c>
      <c r="B997" s="3" t="s">
        <v>1802</v>
      </c>
      <c r="C997" s="3" t="s">
        <v>5911</v>
      </c>
      <c r="D997">
        <v>17000</v>
      </c>
      <c r="E99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8284</v>
      </c>
      <c r="O997" s="6">
        <f>KickstarterTable[[#This Row],[pledged]]/KickstarterTable[[#This Row],[goal]]</f>
        <v>0.13852941176470587</v>
      </c>
      <c r="P997" s="8">
        <f>KickstarterTable[[#This Row],[pledged]]/KickstarterTable[[#This Row],[backers_count]]</f>
        <v>63.648648648648646</v>
      </c>
      <c r="Q997" t="str">
        <f t="shared" si="90"/>
        <v>photography</v>
      </c>
      <c r="R997" t="str">
        <f t="shared" si="91"/>
        <v>photobooks</v>
      </c>
      <c r="S997" s="13">
        <f t="shared" si="92"/>
        <v>42321.327175925922</v>
      </c>
      <c r="T997" s="13">
        <f t="shared" si="93"/>
        <v>42351.090277777781</v>
      </c>
      <c r="U997">
        <f t="shared" si="94"/>
        <v>2015</v>
      </c>
      <c r="V997" s="15" t="str">
        <f t="shared" si="95"/>
        <v>Nov</v>
      </c>
    </row>
    <row r="998" spans="1:22" ht="48">
      <c r="A998">
        <v>4048</v>
      </c>
      <c r="B998" s="3" t="s">
        <v>4044</v>
      </c>
      <c r="C998" s="3" t="s">
        <v>8152</v>
      </c>
      <c r="D998">
        <v>17000</v>
      </c>
      <c r="E99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8270</v>
      </c>
      <c r="O998" s="6">
        <f>KickstarterTable[[#This Row],[pledged]]/KickstarterTable[[#This Row],[goal]]</f>
        <v>0.17652941176470588</v>
      </c>
      <c r="P998" s="8">
        <f>KickstarterTable[[#This Row],[pledged]]/KickstarterTable[[#This Row],[backers_count]]</f>
        <v>32.978021978021978</v>
      </c>
      <c r="Q998" t="str">
        <f t="shared" si="90"/>
        <v>theater</v>
      </c>
      <c r="R998" t="str">
        <f t="shared" si="91"/>
        <v>plays</v>
      </c>
      <c r="S998" s="13">
        <f t="shared" si="92"/>
        <v>42436.175775462958</v>
      </c>
      <c r="T998" s="13">
        <f t="shared" si="93"/>
        <v>42469.050775462965</v>
      </c>
      <c r="U998">
        <f t="shared" si="94"/>
        <v>2016</v>
      </c>
      <c r="V998" s="15" t="str">
        <f t="shared" si="95"/>
        <v>Mar</v>
      </c>
    </row>
    <row r="999" spans="1:22" ht="48">
      <c r="A999">
        <v>2420</v>
      </c>
      <c r="B999" s="3" t="s">
        <v>2421</v>
      </c>
      <c r="C999" s="3" t="s">
        <v>6530</v>
      </c>
      <c r="D999">
        <v>16870</v>
      </c>
      <c r="E999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8283</v>
      </c>
      <c r="O999" s="6">
        <f>KickstarterTable[[#This Row],[pledged]]/KickstarterTable[[#This Row],[goal]]</f>
        <v>0.14825133372851215</v>
      </c>
      <c r="P999" s="8">
        <f>KickstarterTable[[#This Row],[pledged]]/KickstarterTable[[#This Row],[backers_count]]</f>
        <v>69.472222222222229</v>
      </c>
      <c r="Q999" t="str">
        <f t="shared" si="90"/>
        <v>food</v>
      </c>
      <c r="R999" t="str">
        <f t="shared" si="91"/>
        <v>food trucks</v>
      </c>
      <c r="S999" s="13">
        <f t="shared" si="92"/>
        <v>41892.695543981477</v>
      </c>
      <c r="T999" s="13">
        <f t="shared" si="93"/>
        <v>41950.653877314813</v>
      </c>
      <c r="U999">
        <f t="shared" si="94"/>
        <v>2014</v>
      </c>
      <c r="V999" s="15" t="str">
        <f t="shared" si="95"/>
        <v>Sep</v>
      </c>
    </row>
    <row r="1000" spans="1:22" ht="32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8284</v>
      </c>
      <c r="O1000" s="6">
        <f>KickstarterTable[[#This Row],[pledged]]/KickstarterTable[[#This Row],[goal]]</f>
        <v>1.0416766467065868</v>
      </c>
      <c r="P1000" s="8">
        <f>KickstarterTable[[#This Row],[pledged]]/KickstarterTable[[#This Row],[backers_count]]</f>
        <v>123.37588652482269</v>
      </c>
      <c r="Q1000" t="str">
        <f t="shared" si="90"/>
        <v>photography</v>
      </c>
      <c r="R1000" t="str">
        <f t="shared" si="91"/>
        <v>photobooks</v>
      </c>
      <c r="S1000" s="13">
        <f t="shared" si="92"/>
        <v>42430.096909722219</v>
      </c>
      <c r="T1000" s="13">
        <f t="shared" si="93"/>
        <v>42458.000000000007</v>
      </c>
      <c r="U1000">
        <f t="shared" si="94"/>
        <v>2016</v>
      </c>
      <c r="V1000" s="15" t="str">
        <f t="shared" si="95"/>
        <v>Mar</v>
      </c>
    </row>
    <row r="1001" spans="1:22" ht="16">
      <c r="A1001">
        <v>1702</v>
      </c>
      <c r="B1001" s="3" t="s">
        <v>1703</v>
      </c>
      <c r="C1001" s="3" t="s">
        <v>5812</v>
      </c>
      <c r="D1001">
        <v>16500</v>
      </c>
      <c r="E1001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8292</v>
      </c>
      <c r="O1001" s="6">
        <f>KickstarterTable[[#This Row],[pledged]]/KickstarterTable[[#This Row],[goal]]</f>
        <v>6.0606060606060605E-5</v>
      </c>
      <c r="P1001" s="8">
        <f>KickstarterTable[[#This Row],[pledged]]/KickstarterTable[[#This Row],[backers_count]]</f>
        <v>1</v>
      </c>
      <c r="Q1001" t="str">
        <f t="shared" si="90"/>
        <v>music</v>
      </c>
      <c r="R1001" t="str">
        <f t="shared" si="91"/>
        <v>faith</v>
      </c>
      <c r="S1001" s="13">
        <f t="shared" si="92"/>
        <v>42063.536458333336</v>
      </c>
      <c r="T1001" s="13">
        <f t="shared" si="93"/>
        <v>42091.411458333336</v>
      </c>
      <c r="U1001">
        <f t="shared" si="94"/>
        <v>2015</v>
      </c>
      <c r="V1001" s="15" t="str">
        <f t="shared" si="95"/>
        <v>Feb</v>
      </c>
    </row>
    <row r="1002" spans="1:22" ht="32">
      <c r="A1002">
        <v>2705</v>
      </c>
      <c r="B1002" s="3" t="s">
        <v>2705</v>
      </c>
      <c r="C1002" s="3" t="s">
        <v>6815</v>
      </c>
      <c r="D1002">
        <v>16500</v>
      </c>
      <c r="E1002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8302</v>
      </c>
      <c r="O1002" s="6">
        <f>KickstarterTable[[#This Row],[pledged]]/KickstarterTable[[#This Row],[goal]]</f>
        <v>0.10539393939393939</v>
      </c>
      <c r="P1002" s="8">
        <f>KickstarterTable[[#This Row],[pledged]]/KickstarterTable[[#This Row],[backers_count]]</f>
        <v>217.375</v>
      </c>
      <c r="Q1002" t="str">
        <f t="shared" si="90"/>
        <v>theater</v>
      </c>
      <c r="R1002" t="str">
        <f t="shared" si="91"/>
        <v>spaces</v>
      </c>
      <c r="S1002" s="13">
        <f t="shared" si="92"/>
        <v>42773.58284722222</v>
      </c>
      <c r="T1002" s="13">
        <f t="shared" si="93"/>
        <v>42816.457847222227</v>
      </c>
      <c r="U1002">
        <f t="shared" si="94"/>
        <v>2017</v>
      </c>
      <c r="V1002" s="15" t="str">
        <f t="shared" si="95"/>
        <v>Feb</v>
      </c>
    </row>
    <row r="1003" spans="1:22" ht="32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8284</v>
      </c>
      <c r="O1003" s="6">
        <f>KickstarterTable[[#This Row],[pledged]]/KickstarterTable[[#This Row],[goal]]</f>
        <v>1.5916819571865444</v>
      </c>
      <c r="P1003" s="8">
        <f>KickstarterTable[[#This Row],[pledged]]/KickstarterTable[[#This Row],[backers_count]]</f>
        <v>102.86166007905139</v>
      </c>
      <c r="Q1003" t="str">
        <f t="shared" si="90"/>
        <v>photography</v>
      </c>
      <c r="R1003" t="str">
        <f t="shared" si="91"/>
        <v>photobooks</v>
      </c>
      <c r="S1003" s="13">
        <f t="shared" si="92"/>
        <v>42633.128622685188</v>
      </c>
      <c r="T1003" s="13">
        <f t="shared" si="93"/>
        <v>42661.045289351852</v>
      </c>
      <c r="U1003">
        <f t="shared" si="94"/>
        <v>2016</v>
      </c>
      <c r="V1003" s="15" t="str">
        <f t="shared" si="95"/>
        <v>Sep</v>
      </c>
    </row>
    <row r="1004" spans="1:22" ht="48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8284</v>
      </c>
      <c r="O1004" s="6">
        <f>KickstarterTable[[#This Row],[pledged]]/KickstarterTable[[#This Row],[goal]]</f>
        <v>1.0245398773006136</v>
      </c>
      <c r="P1004" s="8">
        <f>KickstarterTable[[#This Row],[pledged]]/KickstarterTable[[#This Row],[backers_count]]</f>
        <v>165.34653465346534</v>
      </c>
      <c r="Q1004" t="str">
        <f t="shared" si="90"/>
        <v>photography</v>
      </c>
      <c r="R1004" t="str">
        <f t="shared" si="91"/>
        <v>photobooks</v>
      </c>
      <c r="S1004" s="13">
        <f t="shared" si="92"/>
        <v>42125.2815625</v>
      </c>
      <c r="T1004" s="13">
        <f t="shared" si="93"/>
        <v>42153.198229166672</v>
      </c>
      <c r="U1004">
        <f t="shared" si="94"/>
        <v>2015</v>
      </c>
      <c r="V1004" s="15" t="str">
        <f t="shared" si="95"/>
        <v>May</v>
      </c>
    </row>
    <row r="1005" spans="1:22" ht="48">
      <c r="A1005">
        <v>909</v>
      </c>
      <c r="B1005" s="3" t="s">
        <v>910</v>
      </c>
      <c r="C1005" s="3" t="s">
        <v>5019</v>
      </c>
      <c r="D1005">
        <v>16000</v>
      </c>
      <c r="E1005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8277</v>
      </c>
      <c r="O1005" s="6">
        <f>KickstarterTable[[#This Row],[pledged]]/KickstarterTable[[#This Row],[goal]]</f>
        <v>3.2500000000000001E-2</v>
      </c>
      <c r="P1005" s="8">
        <f>KickstarterTable[[#This Row],[pledged]]/KickstarterTable[[#This Row],[backers_count]]</f>
        <v>65</v>
      </c>
      <c r="Q1005" t="str">
        <f t="shared" si="90"/>
        <v>music</v>
      </c>
      <c r="R1005" t="str">
        <f t="shared" si="91"/>
        <v>jazz</v>
      </c>
      <c r="S1005" s="13">
        <f t="shared" si="92"/>
        <v>41081.356944444444</v>
      </c>
      <c r="T1005" s="13">
        <f t="shared" si="93"/>
        <v>41110.75</v>
      </c>
      <c r="U1005">
        <f t="shared" si="94"/>
        <v>2012</v>
      </c>
      <c r="V1005" s="15" t="str">
        <f t="shared" si="95"/>
        <v>Jun</v>
      </c>
    </row>
    <row r="1006" spans="1:22" ht="16">
      <c r="A1006">
        <v>1152</v>
      </c>
      <c r="B1006" s="3" t="s">
        <v>1153</v>
      </c>
      <c r="C1006" s="3" t="s">
        <v>5262</v>
      </c>
      <c r="D1006">
        <v>16000</v>
      </c>
      <c r="E1006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8283</v>
      </c>
      <c r="O1006" s="6">
        <f>KickstarterTable[[#This Row],[pledged]]/KickstarterTable[[#This Row],[goal]]</f>
        <v>5.6937500000000002E-2</v>
      </c>
      <c r="P1006" s="8">
        <f>KickstarterTable[[#This Row],[pledged]]/KickstarterTable[[#This Row],[backers_count]]</f>
        <v>60.733333333333334</v>
      </c>
      <c r="Q1006" t="str">
        <f t="shared" si="90"/>
        <v>food</v>
      </c>
      <c r="R1006" t="str">
        <f t="shared" si="91"/>
        <v>food trucks</v>
      </c>
      <c r="S1006" s="13">
        <f t="shared" si="92"/>
        <v>42109.376296296294</v>
      </c>
      <c r="T1006" s="13">
        <f t="shared" si="93"/>
        <v>42137.292962962965</v>
      </c>
      <c r="U1006">
        <f t="shared" si="94"/>
        <v>2015</v>
      </c>
      <c r="V1006" s="15" t="str">
        <f t="shared" si="95"/>
        <v>Apr</v>
      </c>
    </row>
    <row r="1007" spans="1:22" ht="48">
      <c r="A1007">
        <v>1466</v>
      </c>
      <c r="B1007" s="3" t="s">
        <v>1467</v>
      </c>
      <c r="C1007" s="3" t="s">
        <v>5576</v>
      </c>
      <c r="D1007">
        <v>16000</v>
      </c>
      <c r="E100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8287</v>
      </c>
      <c r="O1007" s="6">
        <f>KickstarterTable[[#This Row],[pledged]]/KickstarterTable[[#This Row],[goal]]</f>
        <v>1.0787731249999999</v>
      </c>
      <c r="P1007" s="8">
        <f>KickstarterTable[[#This Row],[pledged]]/KickstarterTable[[#This Row],[backers_count]]</f>
        <v>69.598266129032254</v>
      </c>
      <c r="Q1007" t="str">
        <f t="shared" si="90"/>
        <v>publishing</v>
      </c>
      <c r="R1007" t="str">
        <f t="shared" si="91"/>
        <v>radio &amp; podcasts</v>
      </c>
      <c r="S1007" s="13">
        <f t="shared" si="92"/>
        <v>42339.838726851849</v>
      </c>
      <c r="T1007" s="13">
        <f t="shared" si="93"/>
        <v>42378.791666666664</v>
      </c>
      <c r="U1007">
        <f t="shared" si="94"/>
        <v>2016</v>
      </c>
      <c r="V1007" s="15" t="str">
        <f t="shared" si="95"/>
        <v>Dec</v>
      </c>
    </row>
    <row r="1008" spans="1:22" ht="48">
      <c r="A1008">
        <v>1505</v>
      </c>
      <c r="B1008" s="3" t="s">
        <v>1506</v>
      </c>
      <c r="C1008" s="3" t="s">
        <v>5615</v>
      </c>
      <c r="D1008">
        <v>16000</v>
      </c>
      <c r="E100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8284</v>
      </c>
      <c r="O1008" s="6">
        <f>KickstarterTable[[#This Row],[pledged]]/KickstarterTable[[#This Row],[goal]]</f>
        <v>1.0358125</v>
      </c>
      <c r="P1008" s="8">
        <f>KickstarterTable[[#This Row],[pledged]]/KickstarterTable[[#This Row],[backers_count]]</f>
        <v>48.037681159420288</v>
      </c>
      <c r="Q1008" t="str">
        <f t="shared" si="90"/>
        <v>photography</v>
      </c>
      <c r="R1008" t="str">
        <f t="shared" si="91"/>
        <v>photobooks</v>
      </c>
      <c r="S1008" s="13">
        <f t="shared" si="92"/>
        <v>42414.109988425924</v>
      </c>
      <c r="T1008" s="13">
        <f t="shared" si="93"/>
        <v>42449.417361111111</v>
      </c>
      <c r="U1008">
        <f t="shared" si="94"/>
        <v>2016</v>
      </c>
      <c r="V1008" s="15" t="str">
        <f t="shared" si="95"/>
        <v>Feb</v>
      </c>
    </row>
    <row r="1009" spans="1:22" ht="48">
      <c r="A1009">
        <v>1510</v>
      </c>
      <c r="B1009" s="3" t="s">
        <v>1511</v>
      </c>
      <c r="C1009" s="3" t="s">
        <v>5620</v>
      </c>
      <c r="D1009">
        <v>16000</v>
      </c>
      <c r="E1009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8284</v>
      </c>
      <c r="O1009" s="6">
        <f>KickstarterTable[[#This Row],[pledged]]/KickstarterTable[[#This Row],[goal]]</f>
        <v>1.0103500000000001</v>
      </c>
      <c r="P1009" s="8">
        <f>KickstarterTable[[#This Row],[pledged]]/KickstarterTable[[#This Row],[backers_count]]</f>
        <v>39.91506172839506</v>
      </c>
      <c r="Q1009" t="str">
        <f t="shared" si="90"/>
        <v>photography</v>
      </c>
      <c r="R1009" t="str">
        <f t="shared" si="91"/>
        <v>photobooks</v>
      </c>
      <c r="S1009" s="13">
        <f t="shared" si="92"/>
        <v>41809.051828703705</v>
      </c>
      <c r="T1009" s="13">
        <f t="shared" si="93"/>
        <v>41836.968495370369</v>
      </c>
      <c r="U1009">
        <f t="shared" si="94"/>
        <v>2014</v>
      </c>
      <c r="V1009" s="15" t="str">
        <f t="shared" si="95"/>
        <v>Jun</v>
      </c>
    </row>
    <row r="1010" spans="1:22" ht="48">
      <c r="A1010">
        <v>1798</v>
      </c>
      <c r="B1010" s="3" t="s">
        <v>1799</v>
      </c>
      <c r="C1010" s="3" t="s">
        <v>5908</v>
      </c>
      <c r="D1010">
        <v>16000</v>
      </c>
      <c r="E1010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8284</v>
      </c>
      <c r="O1010" s="6">
        <f>KickstarterTable[[#This Row],[pledged]]/KickstarterTable[[#This Row],[goal]]</f>
        <v>0.136375</v>
      </c>
      <c r="P1010" s="8">
        <f>KickstarterTable[[#This Row],[pledged]]/KickstarterTable[[#This Row],[backers_count]]</f>
        <v>58.972972972972975</v>
      </c>
      <c r="Q1010" t="str">
        <f t="shared" si="90"/>
        <v>photography</v>
      </c>
      <c r="R1010" t="str">
        <f t="shared" si="91"/>
        <v>photobooks</v>
      </c>
      <c r="S1010" s="13">
        <f t="shared" si="92"/>
        <v>42343.993437499994</v>
      </c>
      <c r="T1010" s="13">
        <f t="shared" si="93"/>
        <v>42401.910104166665</v>
      </c>
      <c r="U1010">
        <f t="shared" si="94"/>
        <v>2016</v>
      </c>
      <c r="V1010" s="15" t="str">
        <f t="shared" si="95"/>
        <v>Dec</v>
      </c>
    </row>
    <row r="1011" spans="1:22" ht="32">
      <c r="A1011">
        <v>1975</v>
      </c>
      <c r="B1011" s="3" t="s">
        <v>1976</v>
      </c>
      <c r="C1011" s="3" t="s">
        <v>6085</v>
      </c>
      <c r="D1011">
        <v>16000</v>
      </c>
      <c r="E1011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8294</v>
      </c>
      <c r="O1011" s="6">
        <f>KickstarterTable[[#This Row],[pledged]]/KickstarterTable[[#This Row],[goal]]</f>
        <v>2.0870837499999997</v>
      </c>
      <c r="P1011" s="8">
        <f>KickstarterTable[[#This Row],[pledged]]/KickstarterTable[[#This Row],[backers_count]]</f>
        <v>131.98948616600788</v>
      </c>
      <c r="Q1011" t="str">
        <f t="shared" si="90"/>
        <v>technology</v>
      </c>
      <c r="R1011" t="str">
        <f t="shared" si="91"/>
        <v>hardware</v>
      </c>
      <c r="S1011" s="13">
        <f t="shared" si="92"/>
        <v>41313.42188657407</v>
      </c>
      <c r="T1011" s="13">
        <f t="shared" si="93"/>
        <v>41341.338553240741</v>
      </c>
      <c r="U1011">
        <f t="shared" si="94"/>
        <v>2013</v>
      </c>
      <c r="V1011" s="15" t="str">
        <f t="shared" si="95"/>
        <v>Feb</v>
      </c>
    </row>
    <row r="1012" spans="1:22" ht="48">
      <c r="A1012">
        <v>2108</v>
      </c>
      <c r="B1012" s="3" t="s">
        <v>2109</v>
      </c>
      <c r="C1012" s="3" t="s">
        <v>6218</v>
      </c>
      <c r="D1012">
        <v>16000</v>
      </c>
      <c r="E1012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8278</v>
      </c>
      <c r="O1012" s="6">
        <f>KickstarterTable[[#This Row],[pledged]]/KickstarterTable[[#This Row],[goal]]</f>
        <v>1.0731250000000001</v>
      </c>
      <c r="P1012" s="8">
        <f>KickstarterTable[[#This Row],[pledged]]/KickstarterTable[[#This Row],[backers_count]]</f>
        <v>89.895287958115176</v>
      </c>
      <c r="Q1012" t="str">
        <f t="shared" si="90"/>
        <v>music</v>
      </c>
      <c r="R1012" t="str">
        <f t="shared" si="91"/>
        <v>indie rock</v>
      </c>
      <c r="S1012" s="13">
        <f t="shared" si="92"/>
        <v>41134.842361111107</v>
      </c>
      <c r="T1012" s="13">
        <f t="shared" si="93"/>
        <v>41159.746527777781</v>
      </c>
      <c r="U1012">
        <f t="shared" si="94"/>
        <v>2012</v>
      </c>
      <c r="V1012" s="15" t="str">
        <f t="shared" si="95"/>
        <v>Aug</v>
      </c>
    </row>
    <row r="1013" spans="1:22" ht="48">
      <c r="A1013">
        <v>2389</v>
      </c>
      <c r="B1013" s="3" t="s">
        <v>2390</v>
      </c>
      <c r="C1013" s="3" t="s">
        <v>6499</v>
      </c>
      <c r="D1013">
        <v>16000</v>
      </c>
      <c r="E1013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8271</v>
      </c>
      <c r="O1013" s="6">
        <f>KickstarterTable[[#This Row],[pledged]]/KickstarterTable[[#This Row],[goal]]</f>
        <v>1.8749999999999999E-3</v>
      </c>
      <c r="P1013" s="8">
        <f>KickstarterTable[[#This Row],[pledged]]/KickstarterTable[[#This Row],[backers_count]]</f>
        <v>30</v>
      </c>
      <c r="Q1013" t="str">
        <f t="shared" si="90"/>
        <v>technology</v>
      </c>
      <c r="R1013" t="str">
        <f t="shared" si="91"/>
        <v>web</v>
      </c>
      <c r="S1013" s="13">
        <f t="shared" si="92"/>
        <v>42179.320046296292</v>
      </c>
      <c r="T1013" s="13">
        <f t="shared" si="93"/>
        <v>42208.499305555561</v>
      </c>
      <c r="U1013">
        <f t="shared" si="94"/>
        <v>2015</v>
      </c>
      <c r="V1013" s="15" t="str">
        <f t="shared" si="95"/>
        <v>Jun</v>
      </c>
    </row>
    <row r="1014" spans="1:22" ht="48">
      <c r="A1014">
        <v>2744</v>
      </c>
      <c r="B1014" s="3" t="s">
        <v>2744</v>
      </c>
      <c r="C1014" s="3" t="s">
        <v>6854</v>
      </c>
      <c r="D1014">
        <v>16000</v>
      </c>
      <c r="E1014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8303</v>
      </c>
      <c r="O1014" s="6">
        <f>KickstarterTable[[#This Row],[pledged]]/KickstarterTable[[#This Row],[goal]]</f>
        <v>5.2187499999999998E-2</v>
      </c>
      <c r="P1014" s="8">
        <f>KickstarterTable[[#This Row],[pledged]]/KickstarterTable[[#This Row],[backers_count]]</f>
        <v>37.954545454545453</v>
      </c>
      <c r="Q1014" t="str">
        <f t="shared" si="90"/>
        <v>publishing</v>
      </c>
      <c r="R1014" t="str">
        <f t="shared" si="91"/>
        <v>children's books</v>
      </c>
      <c r="S1014" s="13">
        <f t="shared" si="92"/>
        <v>40937.729143518518</v>
      </c>
      <c r="T1014" s="13">
        <f t="shared" si="93"/>
        <v>40965.645810185189</v>
      </c>
      <c r="U1014">
        <f t="shared" si="94"/>
        <v>2012</v>
      </c>
      <c r="V1014" s="15" t="str">
        <f t="shared" si="95"/>
        <v>Jan</v>
      </c>
    </row>
    <row r="1015" spans="1:22" ht="48">
      <c r="A1015">
        <v>3102</v>
      </c>
      <c r="B1015" s="3" t="s">
        <v>3102</v>
      </c>
      <c r="C1015" s="3" t="s">
        <v>7212</v>
      </c>
      <c r="D1015">
        <v>16000</v>
      </c>
      <c r="E1015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8302</v>
      </c>
      <c r="O1015" s="6">
        <f>KickstarterTable[[#This Row],[pledged]]/KickstarterTable[[#This Row],[goal]]</f>
        <v>0.391125</v>
      </c>
      <c r="P1015" s="8">
        <f>KickstarterTable[[#This Row],[pledged]]/KickstarterTable[[#This Row],[backers_count]]</f>
        <v>69.533333333333331</v>
      </c>
      <c r="Q1015" t="str">
        <f t="shared" si="90"/>
        <v>theater</v>
      </c>
      <c r="R1015" t="str">
        <f t="shared" si="91"/>
        <v>spaces</v>
      </c>
      <c r="S1015" s="13">
        <f t="shared" si="92"/>
        <v>42555.007152777776</v>
      </c>
      <c r="T1015" s="13">
        <f t="shared" si="93"/>
        <v>42602.923819444448</v>
      </c>
      <c r="U1015">
        <f t="shared" si="94"/>
        <v>2016</v>
      </c>
      <c r="V1015" s="15" t="str">
        <f t="shared" si="95"/>
        <v>Jul</v>
      </c>
    </row>
    <row r="1016" spans="1:22" ht="48">
      <c r="A1016">
        <v>1804</v>
      </c>
      <c r="B1016" s="3" t="s">
        <v>1805</v>
      </c>
      <c r="C1016" s="3" t="s">
        <v>5914</v>
      </c>
      <c r="D1016">
        <v>15500</v>
      </c>
      <c r="E101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8284</v>
      </c>
      <c r="O1016" s="6">
        <f>KickstarterTable[[#This Row],[pledged]]/KickstarterTable[[#This Row],[goal]]</f>
        <v>0.35174193548387095</v>
      </c>
      <c r="P1016" s="8">
        <f>KickstarterTable[[#This Row],[pledged]]/KickstarterTable[[#This Row],[backers_count]]</f>
        <v>104.84615384615384</v>
      </c>
      <c r="Q1016" t="str">
        <f t="shared" si="90"/>
        <v>photography</v>
      </c>
      <c r="R1016" t="str">
        <f t="shared" si="91"/>
        <v>photobooks</v>
      </c>
      <c r="S1016" s="13">
        <f t="shared" si="92"/>
        <v>42282.344953703701</v>
      </c>
      <c r="T1016" s="13">
        <f t="shared" si="93"/>
        <v>42320.303287037044</v>
      </c>
      <c r="U1016">
        <f t="shared" si="94"/>
        <v>2015</v>
      </c>
      <c r="V1016" s="15" t="str">
        <f t="shared" si="95"/>
        <v>Oct</v>
      </c>
    </row>
    <row r="1017" spans="1:22" ht="48">
      <c r="A1017">
        <v>3274</v>
      </c>
      <c r="B1017" s="3" t="s">
        <v>3274</v>
      </c>
      <c r="C1017" s="3" t="s">
        <v>7384</v>
      </c>
      <c r="D1017">
        <v>15500</v>
      </c>
      <c r="E101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8270</v>
      </c>
      <c r="O1017" s="6">
        <f>KickstarterTable[[#This Row],[pledged]]/KickstarterTable[[#This Row],[goal]]</f>
        <v>1.0132258064516129</v>
      </c>
      <c r="P1017" s="8">
        <f>KickstarterTable[[#This Row],[pledged]]/KickstarterTable[[#This Row],[backers_count]]</f>
        <v>54.912587412587413</v>
      </c>
      <c r="Q1017" t="str">
        <f t="shared" si="90"/>
        <v>theater</v>
      </c>
      <c r="R1017" t="str">
        <f t="shared" si="91"/>
        <v>plays</v>
      </c>
      <c r="S1017" s="13">
        <f t="shared" si="92"/>
        <v>42400.371203703697</v>
      </c>
      <c r="T1017" s="13">
        <f t="shared" si="93"/>
        <v>42442.458333333336</v>
      </c>
      <c r="U1017">
        <f t="shared" si="94"/>
        <v>2016</v>
      </c>
      <c r="V1017" s="15" t="str">
        <f t="shared" si="95"/>
        <v>Jan</v>
      </c>
    </row>
    <row r="1018" spans="1:22" ht="48">
      <c r="A1018">
        <v>57</v>
      </c>
      <c r="B1018" s="3" t="s">
        <v>59</v>
      </c>
      <c r="C1018" s="3" t="s">
        <v>4168</v>
      </c>
      <c r="D1018">
        <v>15000</v>
      </c>
      <c r="E101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8264</v>
      </c>
      <c r="O1018" s="6">
        <f>KickstarterTable[[#This Row],[pledged]]/KickstarterTable[[#This Row],[goal]]</f>
        <v>1.0189999999999999</v>
      </c>
      <c r="P1018" s="8">
        <f>KickstarterTable[[#This Row],[pledged]]/KickstarterTable[[#This Row],[backers_count]]</f>
        <v>221.52173913043478</v>
      </c>
      <c r="Q1018" t="str">
        <f t="shared" si="90"/>
        <v>film &amp; video</v>
      </c>
      <c r="R1018" t="str">
        <f t="shared" si="91"/>
        <v>television</v>
      </c>
      <c r="S1018" s="13">
        <f t="shared" si="92"/>
        <v>42089.499560185184</v>
      </c>
      <c r="T1018" s="13">
        <f t="shared" si="93"/>
        <v>42117.416226851856</v>
      </c>
      <c r="U1018">
        <f t="shared" si="94"/>
        <v>2015</v>
      </c>
      <c r="V1018" s="15" t="str">
        <f t="shared" si="95"/>
        <v>Mar</v>
      </c>
    </row>
    <row r="1019" spans="1:22" ht="48">
      <c r="A1019">
        <v>230</v>
      </c>
      <c r="B1019" s="3" t="s">
        <v>232</v>
      </c>
      <c r="C1019" s="3" t="s">
        <v>4340</v>
      </c>
      <c r="D1019">
        <v>15000</v>
      </c>
      <c r="E1019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8267</v>
      </c>
      <c r="O1019" s="6">
        <f>KickstarterTable[[#This Row],[pledged]]/KickstarterTable[[#This Row],[goal]]</f>
        <v>4.0000000000000001E-3</v>
      </c>
      <c r="P1019" s="8">
        <f>KickstarterTable[[#This Row],[pledged]]/KickstarterTable[[#This Row],[backers_count]]</f>
        <v>30</v>
      </c>
      <c r="Q1019" t="str">
        <f t="shared" si="90"/>
        <v>film &amp; video</v>
      </c>
      <c r="R1019" t="str">
        <f t="shared" si="91"/>
        <v>drama</v>
      </c>
      <c r="S1019" s="13">
        <f t="shared" si="92"/>
        <v>42129.443877314814</v>
      </c>
      <c r="T1019" s="13">
        <f t="shared" si="93"/>
        <v>42157.360543981478</v>
      </c>
      <c r="U1019">
        <f t="shared" si="94"/>
        <v>2015</v>
      </c>
      <c r="V1019" s="15" t="str">
        <f t="shared" si="95"/>
        <v>May</v>
      </c>
    </row>
    <row r="1020" spans="1:22" ht="16">
      <c r="A1020">
        <v>237</v>
      </c>
      <c r="B1020" s="3" t="s">
        <v>239</v>
      </c>
      <c r="C1020" s="3" t="s">
        <v>4347</v>
      </c>
      <c r="D1020">
        <v>15000</v>
      </c>
      <c r="E1020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8267</v>
      </c>
      <c r="O1020" s="6">
        <f>KickstarterTable[[#This Row],[pledged]]/KickstarterTable[[#This Row],[goal]]</f>
        <v>3.3333333333333335E-3</v>
      </c>
      <c r="P1020" s="8">
        <f>KickstarterTable[[#This Row],[pledged]]/KickstarterTable[[#This Row],[backers_count]]</f>
        <v>50</v>
      </c>
      <c r="Q1020" t="str">
        <f t="shared" si="90"/>
        <v>film &amp; video</v>
      </c>
      <c r="R1020" t="str">
        <f t="shared" si="91"/>
        <v>drama</v>
      </c>
      <c r="S1020" s="13">
        <f t="shared" si="92"/>
        <v>42377.243854166663</v>
      </c>
      <c r="T1020" s="13">
        <f t="shared" si="93"/>
        <v>42435.160520833335</v>
      </c>
      <c r="U1020">
        <f t="shared" si="94"/>
        <v>2016</v>
      </c>
      <c r="V1020" s="15" t="str">
        <f t="shared" si="95"/>
        <v>Jan</v>
      </c>
    </row>
    <row r="1021" spans="1:22" ht="48">
      <c r="A1021">
        <v>240</v>
      </c>
      <c r="B1021" s="3" t="s">
        <v>242</v>
      </c>
      <c r="C1021" s="3" t="s">
        <v>4350</v>
      </c>
      <c r="D1021">
        <v>15000</v>
      </c>
      <c r="E1021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8268</v>
      </c>
      <c r="O1021" s="6">
        <f>KickstarterTable[[#This Row],[pledged]]/KickstarterTable[[#This Row],[goal]]</f>
        <v>1.0763413333333334</v>
      </c>
      <c r="P1021" s="8">
        <f>KickstarterTable[[#This Row],[pledged]]/KickstarterTable[[#This Row],[backers_count]]</f>
        <v>117.84759124087591</v>
      </c>
      <c r="Q1021" t="str">
        <f t="shared" si="90"/>
        <v>film &amp; video</v>
      </c>
      <c r="R1021" t="str">
        <f t="shared" si="91"/>
        <v>documentary</v>
      </c>
      <c r="S1021" s="13">
        <f t="shared" si="92"/>
        <v>41354.375127314815</v>
      </c>
      <c r="T1021" s="13">
        <f t="shared" si="93"/>
        <v>41397.291793981487</v>
      </c>
      <c r="U1021">
        <f t="shared" si="94"/>
        <v>2013</v>
      </c>
      <c r="V1021" s="15" t="str">
        <f t="shared" si="95"/>
        <v>Mar</v>
      </c>
    </row>
    <row r="1022" spans="1:22" ht="48">
      <c r="A1022">
        <v>286</v>
      </c>
      <c r="B1022" s="3" t="s">
        <v>287</v>
      </c>
      <c r="C1022" s="3" t="s">
        <v>4396</v>
      </c>
      <c r="D1022">
        <v>15000</v>
      </c>
      <c r="E1022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8268</v>
      </c>
      <c r="O1022" s="6">
        <f>KickstarterTable[[#This Row],[pledged]]/KickstarterTable[[#This Row],[goal]]</f>
        <v>1.0915333333333332</v>
      </c>
      <c r="P1022" s="8">
        <f>KickstarterTable[[#This Row],[pledged]]/KickstarterTable[[#This Row],[backers_count]]</f>
        <v>121.28148148148148</v>
      </c>
      <c r="Q1022" t="str">
        <f t="shared" si="90"/>
        <v>film &amp; video</v>
      </c>
      <c r="R1022" t="str">
        <f t="shared" si="91"/>
        <v>documentary</v>
      </c>
      <c r="S1022" s="13">
        <f t="shared" si="92"/>
        <v>41313.482916666668</v>
      </c>
      <c r="T1022" s="13">
        <f t="shared" si="93"/>
        <v>41356.357916666668</v>
      </c>
      <c r="U1022">
        <f t="shared" si="94"/>
        <v>2013</v>
      </c>
      <c r="V1022" s="15" t="str">
        <f t="shared" si="95"/>
        <v>Feb</v>
      </c>
    </row>
    <row r="1023" spans="1:22" ht="32">
      <c r="A1023">
        <v>287</v>
      </c>
      <c r="B1023" s="3" t="s">
        <v>288</v>
      </c>
      <c r="C1023" s="3" t="s">
        <v>4397</v>
      </c>
      <c r="D1023">
        <v>15000</v>
      </c>
      <c r="E1023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8268</v>
      </c>
      <c r="O1023" s="6">
        <f>KickstarterTable[[#This Row],[pledged]]/KickstarterTable[[#This Row],[goal]]</f>
        <v>1.7629999999999999</v>
      </c>
      <c r="P1023" s="8">
        <f>KickstarterTable[[#This Row],[pledged]]/KickstarterTable[[#This Row],[backers_count]]</f>
        <v>91.189655172413794</v>
      </c>
      <c r="Q1023" t="str">
        <f t="shared" si="90"/>
        <v>film &amp; video</v>
      </c>
      <c r="R1023" t="str">
        <f t="shared" si="91"/>
        <v>documentary</v>
      </c>
      <c r="S1023" s="13">
        <f t="shared" si="92"/>
        <v>41183.944652777776</v>
      </c>
      <c r="T1023" s="13">
        <f t="shared" si="93"/>
        <v>41212.75</v>
      </c>
      <c r="U1023">
        <f t="shared" si="94"/>
        <v>2012</v>
      </c>
      <c r="V1023" s="15" t="str">
        <f t="shared" si="95"/>
        <v>Oct</v>
      </c>
    </row>
    <row r="1024" spans="1:22" ht="48">
      <c r="A1024">
        <v>289</v>
      </c>
      <c r="B1024" s="3" t="s">
        <v>290</v>
      </c>
      <c r="C1024" s="3" t="s">
        <v>4399</v>
      </c>
      <c r="D1024">
        <v>15000</v>
      </c>
      <c r="E1024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8268</v>
      </c>
      <c r="O1024" s="6">
        <f>KickstarterTable[[#This Row],[pledged]]/KickstarterTable[[#This Row],[goal]]</f>
        <v>1.0482</v>
      </c>
      <c r="P1024" s="8">
        <f>KickstarterTable[[#This Row],[pledged]]/KickstarterTable[[#This Row],[backers_count]]</f>
        <v>67.771551724137936</v>
      </c>
      <c r="Q1024" t="str">
        <f t="shared" si="90"/>
        <v>film &amp; video</v>
      </c>
      <c r="R1024" t="str">
        <f t="shared" si="91"/>
        <v>documentary</v>
      </c>
      <c r="S1024" s="13">
        <f t="shared" si="92"/>
        <v>41550.123078703698</v>
      </c>
      <c r="T1024" s="13">
        <f t="shared" si="93"/>
        <v>41578.03974537037</v>
      </c>
      <c r="U1024">
        <f t="shared" si="94"/>
        <v>2013</v>
      </c>
      <c r="V1024" s="15" t="str">
        <f t="shared" si="95"/>
        <v>Oct</v>
      </c>
    </row>
    <row r="1025" spans="1:22" ht="32">
      <c r="A1025">
        <v>316</v>
      </c>
      <c r="B1025" s="3" t="s">
        <v>317</v>
      </c>
      <c r="C1025" s="3" t="s">
        <v>4426</v>
      </c>
      <c r="D1025">
        <v>15000</v>
      </c>
      <c r="E1025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8268</v>
      </c>
      <c r="O1025" s="6">
        <f>KickstarterTable[[#This Row],[pledged]]/KickstarterTable[[#This Row],[goal]]</f>
        <v>1.1377333333333333</v>
      </c>
      <c r="P1025" s="8">
        <f>KickstarterTable[[#This Row],[pledged]]/KickstarterTable[[#This Row],[backers_count]]</f>
        <v>108.01265822784811</v>
      </c>
      <c r="Q1025" t="str">
        <f t="shared" si="90"/>
        <v>film &amp; video</v>
      </c>
      <c r="R1025" t="str">
        <f t="shared" si="91"/>
        <v>documentary</v>
      </c>
      <c r="S1025" s="13">
        <f t="shared" si="92"/>
        <v>41950.590243055551</v>
      </c>
      <c r="T1025" s="13">
        <f t="shared" si="93"/>
        <v>41981.790972222225</v>
      </c>
      <c r="U1025">
        <f t="shared" si="94"/>
        <v>2014</v>
      </c>
      <c r="V1025" s="15" t="str">
        <f t="shared" si="95"/>
        <v>Nov</v>
      </c>
    </row>
    <row r="1026" spans="1:22" ht="48">
      <c r="A1026">
        <v>338</v>
      </c>
      <c r="B1026" s="3" t="s">
        <v>339</v>
      </c>
      <c r="C1026" s="3" t="s">
        <v>4448</v>
      </c>
      <c r="D1026">
        <v>15000</v>
      </c>
      <c r="E1026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8268</v>
      </c>
      <c r="O1026" s="6">
        <f>KickstarterTable[[#This Row],[pledged]]/KickstarterTable[[#This Row],[goal]]</f>
        <v>1.1013360000000001</v>
      </c>
      <c r="P1026" s="8">
        <f>KickstarterTable[[#This Row],[pledged]]/KickstarterTable[[#This Row],[backers_count]]</f>
        <v>70.000169491525426</v>
      </c>
      <c r="Q1026" t="str">
        <f t="shared" ref="Q1026:Q1089" si="96">LEFT(N1026, SEARCH("/",N1026,1) -1)</f>
        <v>film &amp; video</v>
      </c>
      <c r="R1026" t="str">
        <f t="shared" ref="R1026:R1089" si="97">MID(N1026,FIND("/",N1026)+1,LEN(N1026))</f>
        <v>documentary</v>
      </c>
      <c r="S1026" s="13">
        <f t="shared" ref="S1026:S1089" si="98">(J1026/86400)+25569+(-8/24)</f>
        <v>42559.422337962962</v>
      </c>
      <c r="T1026" s="13">
        <f t="shared" ref="T1026:T1089" si="99">(((I1026/60)/60)/24)+DATE(1970,1,1)+(-58/24)</f>
        <v>42613.625000000007</v>
      </c>
      <c r="U1026">
        <f t="shared" ref="U1026:U1089" si="100">YEAR(T1026)</f>
        <v>2016</v>
      </c>
      <c r="V1026" s="15" t="str">
        <f t="shared" ref="V1026:V1089" si="101">TEXT(S1026,"mmm")</f>
        <v>Jul</v>
      </c>
    </row>
    <row r="1027" spans="1:22" ht="48">
      <c r="A1027">
        <v>357</v>
      </c>
      <c r="B1027" s="3" t="s">
        <v>358</v>
      </c>
      <c r="C1027" s="3" t="s">
        <v>4467</v>
      </c>
      <c r="D1027">
        <v>15000</v>
      </c>
      <c r="E102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8268</v>
      </c>
      <c r="O1027" s="6">
        <f>KickstarterTable[[#This Row],[pledged]]/KickstarterTable[[#This Row],[goal]]</f>
        <v>1.74</v>
      </c>
      <c r="P1027" s="8">
        <f>KickstarterTable[[#This Row],[pledged]]/KickstarterTable[[#This Row],[backers_count]]</f>
        <v>86.138613861386133</v>
      </c>
      <c r="Q1027" t="str">
        <f t="shared" si="96"/>
        <v>film &amp; video</v>
      </c>
      <c r="R1027" t="str">
        <f t="shared" si="97"/>
        <v>documentary</v>
      </c>
      <c r="S1027" s="13">
        <f t="shared" si="98"/>
        <v>42077.88885416666</v>
      </c>
      <c r="T1027" s="13">
        <f t="shared" si="99"/>
        <v>42115.805520833332</v>
      </c>
      <c r="U1027">
        <f t="shared" si="100"/>
        <v>2015</v>
      </c>
      <c r="V1027" s="15" t="str">
        <f t="shared" si="101"/>
        <v>Mar</v>
      </c>
    </row>
    <row r="1028" spans="1:22" ht="48">
      <c r="A1028">
        <v>365</v>
      </c>
      <c r="B1028" s="3" t="s">
        <v>366</v>
      </c>
      <c r="C1028" s="3" t="s">
        <v>4475</v>
      </c>
      <c r="D1028">
        <v>15000</v>
      </c>
      <c r="E102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8268</v>
      </c>
      <c r="O1028" s="6">
        <f>KickstarterTable[[#This Row],[pledged]]/KickstarterTable[[#This Row],[goal]]</f>
        <v>1.0397333333333334</v>
      </c>
      <c r="P1028" s="8">
        <f>KickstarterTable[[#This Row],[pledged]]/KickstarterTable[[#This Row],[backers_count]]</f>
        <v>239.93846153846152</v>
      </c>
      <c r="Q1028" t="str">
        <f t="shared" si="96"/>
        <v>film &amp; video</v>
      </c>
      <c r="R1028" t="str">
        <f t="shared" si="97"/>
        <v>documentary</v>
      </c>
      <c r="S1028" s="13">
        <f t="shared" si="98"/>
        <v>41668.273136574069</v>
      </c>
      <c r="T1028" s="13">
        <f t="shared" si="99"/>
        <v>41696.189803240741</v>
      </c>
      <c r="U1028">
        <f t="shared" si="100"/>
        <v>2014</v>
      </c>
      <c r="V1028" s="15" t="str">
        <f t="shared" si="101"/>
        <v>Jan</v>
      </c>
    </row>
    <row r="1029" spans="1:22" ht="48">
      <c r="A1029">
        <v>379</v>
      </c>
      <c r="B1029" s="3" t="s">
        <v>380</v>
      </c>
      <c r="C1029" s="3" t="s">
        <v>4489</v>
      </c>
      <c r="D1029">
        <v>15000</v>
      </c>
      <c r="E1029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8268</v>
      </c>
      <c r="O1029" s="6">
        <f>KickstarterTable[[#This Row],[pledged]]/KickstarterTable[[#This Row],[goal]]</f>
        <v>1.1608000000000001</v>
      </c>
      <c r="P1029" s="8">
        <f>KickstarterTable[[#This Row],[pledged]]/KickstarterTable[[#This Row],[backers_count]]</f>
        <v>116.85906040268456</v>
      </c>
      <c r="Q1029" t="str">
        <f t="shared" si="96"/>
        <v>film &amp; video</v>
      </c>
      <c r="R1029" t="str">
        <f t="shared" si="97"/>
        <v>documentary</v>
      </c>
      <c r="S1029" s="13">
        <f t="shared" si="98"/>
        <v>40987.354999999996</v>
      </c>
      <c r="T1029" s="13">
        <f t="shared" si="99"/>
        <v>41030.271666666667</v>
      </c>
      <c r="U1029">
        <f t="shared" si="100"/>
        <v>2012</v>
      </c>
      <c r="V1029" s="15" t="str">
        <f t="shared" si="101"/>
        <v>Mar</v>
      </c>
    </row>
    <row r="1030" spans="1:22" ht="48">
      <c r="A1030">
        <v>396</v>
      </c>
      <c r="B1030" s="3" t="s">
        <v>397</v>
      </c>
      <c r="C1030" s="3" t="s">
        <v>4506</v>
      </c>
      <c r="D1030">
        <v>15000</v>
      </c>
      <c r="E1030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8268</v>
      </c>
      <c r="O1030" s="6">
        <f>KickstarterTable[[#This Row],[pledged]]/KickstarterTable[[#This Row],[goal]]</f>
        <v>1.0666666666666667</v>
      </c>
      <c r="P1030" s="8">
        <f>KickstarterTable[[#This Row],[pledged]]/KickstarterTable[[#This Row],[backers_count]]</f>
        <v>81.632653061224488</v>
      </c>
      <c r="Q1030" t="str">
        <f t="shared" si="96"/>
        <v>film &amp; video</v>
      </c>
      <c r="R1030" t="str">
        <f t="shared" si="97"/>
        <v>documentary</v>
      </c>
      <c r="S1030" s="13">
        <f t="shared" si="98"/>
        <v>41082.231550925928</v>
      </c>
      <c r="T1030" s="13">
        <f t="shared" si="99"/>
        <v>41095.148217592592</v>
      </c>
      <c r="U1030">
        <f t="shared" si="100"/>
        <v>2012</v>
      </c>
      <c r="V1030" s="15" t="str">
        <f t="shared" si="101"/>
        <v>Jun</v>
      </c>
    </row>
    <row r="1031" spans="1:22" ht="48">
      <c r="A1031">
        <v>421</v>
      </c>
      <c r="B1031" s="3" t="s">
        <v>422</v>
      </c>
      <c r="C1031" s="3" t="s">
        <v>4531</v>
      </c>
      <c r="D1031">
        <v>15000</v>
      </c>
      <c r="E1031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8269</v>
      </c>
      <c r="O1031" s="6">
        <f>KickstarterTable[[#This Row],[pledged]]/KickstarterTable[[#This Row],[goal]]</f>
        <v>2.0066666666666667E-2</v>
      </c>
      <c r="P1031" s="8">
        <f>KickstarterTable[[#This Row],[pledged]]/KickstarterTable[[#This Row],[backers_count]]</f>
        <v>50.166666666666664</v>
      </c>
      <c r="Q1031" t="str">
        <f t="shared" si="96"/>
        <v>film &amp; video</v>
      </c>
      <c r="R1031" t="str">
        <f t="shared" si="97"/>
        <v>animation</v>
      </c>
      <c r="S1031" s="13">
        <f t="shared" si="98"/>
        <v>42177.158055555548</v>
      </c>
      <c r="T1031" s="13">
        <f t="shared" si="99"/>
        <v>42235.07472222222</v>
      </c>
      <c r="U1031">
        <f t="shared" si="100"/>
        <v>2015</v>
      </c>
      <c r="V1031" s="15" t="str">
        <f t="shared" si="101"/>
        <v>Jun</v>
      </c>
    </row>
    <row r="1032" spans="1:22" ht="48">
      <c r="A1032">
        <v>479</v>
      </c>
      <c r="B1032" s="3" t="s">
        <v>480</v>
      </c>
      <c r="C1032" s="3" t="s">
        <v>4589</v>
      </c>
      <c r="D1032">
        <v>15000</v>
      </c>
      <c r="E1032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8269</v>
      </c>
      <c r="O1032" s="6">
        <f>KickstarterTable[[#This Row],[pledged]]/KickstarterTable[[#This Row],[goal]]</f>
        <v>0.3256</v>
      </c>
      <c r="P1032" s="8">
        <f>KickstarterTable[[#This Row],[pledged]]/KickstarterTable[[#This Row],[backers_count]]</f>
        <v>88.8</v>
      </c>
      <c r="Q1032" t="str">
        <f t="shared" si="96"/>
        <v>film &amp; video</v>
      </c>
      <c r="R1032" t="str">
        <f t="shared" si="97"/>
        <v>animation</v>
      </c>
      <c r="S1032" s="13">
        <f t="shared" si="98"/>
        <v>41904.074479166666</v>
      </c>
      <c r="T1032" s="13">
        <f t="shared" si="99"/>
        <v>41962.032812500001</v>
      </c>
      <c r="U1032">
        <f t="shared" si="100"/>
        <v>2014</v>
      </c>
      <c r="V1032" s="15" t="str">
        <f t="shared" si="101"/>
        <v>Sep</v>
      </c>
    </row>
    <row r="1033" spans="1:22" ht="48">
      <c r="A1033">
        <v>483</v>
      </c>
      <c r="B1033" s="3" t="s">
        <v>484</v>
      </c>
      <c r="C1033" s="3" t="s">
        <v>4593</v>
      </c>
      <c r="D1033">
        <v>15000</v>
      </c>
      <c r="E1033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8269</v>
      </c>
      <c r="O1033" s="6">
        <f>KickstarterTable[[#This Row],[pledged]]/KickstarterTable[[#This Row],[goal]]</f>
        <v>0.502</v>
      </c>
      <c r="P1033" s="8">
        <f>KickstarterTable[[#This Row],[pledged]]/KickstarterTable[[#This Row],[backers_count]]</f>
        <v>51.224489795918366</v>
      </c>
      <c r="Q1033" t="str">
        <f t="shared" si="96"/>
        <v>film &amp; video</v>
      </c>
      <c r="R1033" t="str">
        <f t="shared" si="97"/>
        <v>animation</v>
      </c>
      <c r="S1033" s="13">
        <f t="shared" si="98"/>
        <v>41242.864259259259</v>
      </c>
      <c r="T1033" s="13">
        <f t="shared" si="99"/>
        <v>41300.78092592593</v>
      </c>
      <c r="U1033">
        <f t="shared" si="100"/>
        <v>2013</v>
      </c>
      <c r="V1033" s="15" t="str">
        <f t="shared" si="101"/>
        <v>Nov</v>
      </c>
    </row>
    <row r="1034" spans="1:22" ht="48">
      <c r="A1034">
        <v>517</v>
      </c>
      <c r="B1034" s="3" t="s">
        <v>518</v>
      </c>
      <c r="C1034" s="3" t="s">
        <v>4627</v>
      </c>
      <c r="D1034">
        <v>15000</v>
      </c>
      <c r="E1034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8269</v>
      </c>
      <c r="O1034" s="6">
        <f>KickstarterTable[[#This Row],[pledged]]/KickstarterTable[[#This Row],[goal]]</f>
        <v>1.3666666666666667E-2</v>
      </c>
      <c r="P1034" s="8">
        <f>KickstarterTable[[#This Row],[pledged]]/KickstarterTable[[#This Row],[backers_count]]</f>
        <v>68.333333333333329</v>
      </c>
      <c r="Q1034" t="str">
        <f t="shared" si="96"/>
        <v>film &amp; video</v>
      </c>
      <c r="R1034" t="str">
        <f t="shared" si="97"/>
        <v>animation</v>
      </c>
      <c r="S1034" s="13">
        <f t="shared" si="98"/>
        <v>42738.281956018516</v>
      </c>
      <c r="T1034" s="13">
        <f t="shared" si="99"/>
        <v>42766.198622685188</v>
      </c>
      <c r="U1034">
        <f t="shared" si="100"/>
        <v>2017</v>
      </c>
      <c r="V1034" s="15" t="str">
        <f t="shared" si="101"/>
        <v>Jan</v>
      </c>
    </row>
    <row r="1035" spans="1:22" ht="48">
      <c r="A1035">
        <v>534</v>
      </c>
      <c r="B1035" s="3" t="s">
        <v>535</v>
      </c>
      <c r="C1035" s="3" t="s">
        <v>4644</v>
      </c>
      <c r="D1035">
        <v>15000</v>
      </c>
      <c r="E1035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8270</v>
      </c>
      <c r="O1035" s="6">
        <f>KickstarterTable[[#This Row],[pledged]]/KickstarterTable[[#This Row],[goal]]</f>
        <v>1.0466666666666666</v>
      </c>
      <c r="P1035" s="8">
        <f>KickstarterTable[[#This Row],[pledged]]/KickstarterTable[[#This Row],[backers_count]]</f>
        <v>327.08333333333331</v>
      </c>
      <c r="Q1035" t="str">
        <f t="shared" si="96"/>
        <v>theater</v>
      </c>
      <c r="R1035" t="str">
        <f t="shared" si="97"/>
        <v>plays</v>
      </c>
      <c r="S1035" s="13">
        <f t="shared" si="98"/>
        <v>42270.477662037032</v>
      </c>
      <c r="T1035" s="13">
        <f t="shared" si="99"/>
        <v>42307.541666666664</v>
      </c>
      <c r="U1035">
        <f t="shared" si="100"/>
        <v>2015</v>
      </c>
      <c r="V1035" s="15" t="str">
        <f t="shared" si="101"/>
        <v>Sep</v>
      </c>
    </row>
    <row r="1036" spans="1:22" ht="64">
      <c r="A1036">
        <v>540</v>
      </c>
      <c r="B1036" s="3" t="s">
        <v>541</v>
      </c>
      <c r="C1036" s="3" t="s">
        <v>4650</v>
      </c>
      <c r="D1036">
        <v>15000</v>
      </c>
      <c r="E1036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8271</v>
      </c>
      <c r="O1036" s="6">
        <f>KickstarterTable[[#This Row],[pledged]]/KickstarterTable[[#This Row],[goal]]</f>
        <v>6.666666666666667E-5</v>
      </c>
      <c r="P1036" s="8">
        <f>KickstarterTable[[#This Row],[pledged]]/KickstarterTable[[#This Row],[backers_count]]</f>
        <v>1</v>
      </c>
      <c r="Q1036" t="str">
        <f t="shared" si="96"/>
        <v>technology</v>
      </c>
      <c r="R1036" t="str">
        <f t="shared" si="97"/>
        <v>web</v>
      </c>
      <c r="S1036" s="13">
        <f t="shared" si="98"/>
        <v>42009.483865740738</v>
      </c>
      <c r="T1036" s="13">
        <f t="shared" si="99"/>
        <v>42037.40053240741</v>
      </c>
      <c r="U1036">
        <f t="shared" si="100"/>
        <v>2015</v>
      </c>
      <c r="V1036" s="15" t="str">
        <f t="shared" si="101"/>
        <v>Jan</v>
      </c>
    </row>
    <row r="1037" spans="1:22" ht="48">
      <c r="A1037">
        <v>561</v>
      </c>
      <c r="B1037" s="3" t="s">
        <v>562</v>
      </c>
      <c r="C1037" s="3" t="s">
        <v>4671</v>
      </c>
      <c r="D1037">
        <v>15000</v>
      </c>
      <c r="E103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8271</v>
      </c>
      <c r="O1037" s="6">
        <f>KickstarterTable[[#This Row],[pledged]]/KickstarterTable[[#This Row],[goal]]</f>
        <v>3.6666666666666666E-3</v>
      </c>
      <c r="P1037" s="8">
        <f>KickstarterTable[[#This Row],[pledged]]/KickstarterTable[[#This Row],[backers_count]]</f>
        <v>27.5</v>
      </c>
      <c r="Q1037" t="str">
        <f t="shared" si="96"/>
        <v>technology</v>
      </c>
      <c r="R1037" t="str">
        <f t="shared" si="97"/>
        <v>web</v>
      </c>
      <c r="S1037" s="13">
        <f t="shared" si="98"/>
        <v>42268.325381944444</v>
      </c>
      <c r="T1037" s="13">
        <f t="shared" si="99"/>
        <v>42301.242048611115</v>
      </c>
      <c r="U1037">
        <f t="shared" si="100"/>
        <v>2015</v>
      </c>
      <c r="V1037" s="15" t="str">
        <f t="shared" si="101"/>
        <v>Sep</v>
      </c>
    </row>
    <row r="1038" spans="1:22" ht="48">
      <c r="A1038">
        <v>603</v>
      </c>
      <c r="B1038" s="3" t="s">
        <v>604</v>
      </c>
      <c r="C1038" s="3" t="s">
        <v>4713</v>
      </c>
      <c r="D1038">
        <v>15000</v>
      </c>
      <c r="E103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8271</v>
      </c>
      <c r="O1038" s="6">
        <f>KickstarterTable[[#This Row],[pledged]]/KickstarterTable[[#This Row],[goal]]</f>
        <v>3.9334666666666664E-2</v>
      </c>
      <c r="P1038" s="8">
        <f>KickstarterTable[[#This Row],[pledged]]/KickstarterTable[[#This Row],[backers_count]]</f>
        <v>45.386153846153846</v>
      </c>
      <c r="Q1038" t="str">
        <f t="shared" si="96"/>
        <v>technology</v>
      </c>
      <c r="R1038" t="str">
        <f t="shared" si="97"/>
        <v>web</v>
      </c>
      <c r="S1038" s="13">
        <f t="shared" si="98"/>
        <v>41835.305821759255</v>
      </c>
      <c r="T1038" s="13">
        <f t="shared" si="99"/>
        <v>41863.222488425927</v>
      </c>
      <c r="U1038">
        <f t="shared" si="100"/>
        <v>2014</v>
      </c>
      <c r="V1038" s="15" t="str">
        <f t="shared" si="101"/>
        <v>Jul</v>
      </c>
    </row>
    <row r="1039" spans="1:22" ht="48">
      <c r="A1039">
        <v>657</v>
      </c>
      <c r="B1039" s="3" t="s">
        <v>658</v>
      </c>
      <c r="C1039" s="3" t="s">
        <v>4767</v>
      </c>
      <c r="D1039">
        <v>15000</v>
      </c>
      <c r="E1039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8272</v>
      </c>
      <c r="O1039" s="6">
        <f>KickstarterTable[[#This Row],[pledged]]/KickstarterTable[[#This Row],[goal]]</f>
        <v>1.2569999999999999</v>
      </c>
      <c r="P1039" s="8">
        <f>KickstarterTable[[#This Row],[pledged]]/KickstarterTable[[#This Row],[backers_count]]</f>
        <v>190.45454545454547</v>
      </c>
      <c r="Q1039" t="str">
        <f t="shared" si="96"/>
        <v>technology</v>
      </c>
      <c r="R1039" t="str">
        <f t="shared" si="97"/>
        <v>wearables</v>
      </c>
      <c r="S1039" s="13">
        <f t="shared" si="98"/>
        <v>42331.512407407405</v>
      </c>
      <c r="T1039" s="13">
        <f t="shared" si="99"/>
        <v>42359.429074074076</v>
      </c>
      <c r="U1039">
        <f t="shared" si="100"/>
        <v>2015</v>
      </c>
      <c r="V1039" s="15" t="str">
        <f t="shared" si="101"/>
        <v>Nov</v>
      </c>
    </row>
    <row r="1040" spans="1:22" ht="48">
      <c r="A1040">
        <v>668</v>
      </c>
      <c r="B1040" s="3" t="s">
        <v>669</v>
      </c>
      <c r="C1040" s="3" t="s">
        <v>4778</v>
      </c>
      <c r="D1040">
        <v>15000</v>
      </c>
      <c r="E1040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8272</v>
      </c>
      <c r="O1040" s="6">
        <f>KickstarterTable[[#This Row],[pledged]]/KickstarterTable[[#This Row],[goal]]</f>
        <v>4.5600000000000002E-2</v>
      </c>
      <c r="P1040" s="8">
        <f>KickstarterTable[[#This Row],[pledged]]/KickstarterTable[[#This Row],[backers_count]]</f>
        <v>27.36</v>
      </c>
      <c r="Q1040" t="str">
        <f t="shared" si="96"/>
        <v>technology</v>
      </c>
      <c r="R1040" t="str">
        <f t="shared" si="97"/>
        <v>wearables</v>
      </c>
      <c r="S1040" s="13">
        <f t="shared" si="98"/>
        <v>42090.497939814813</v>
      </c>
      <c r="T1040" s="13">
        <f t="shared" si="99"/>
        <v>42133.414606481485</v>
      </c>
      <c r="U1040">
        <f t="shared" si="100"/>
        <v>2015</v>
      </c>
      <c r="V1040" s="15" t="str">
        <f t="shared" si="101"/>
        <v>Mar</v>
      </c>
    </row>
    <row r="1041" spans="1:22" ht="48">
      <c r="A1041">
        <v>700</v>
      </c>
      <c r="B1041" s="3" t="s">
        <v>701</v>
      </c>
      <c r="C1041" s="3" t="s">
        <v>4810</v>
      </c>
      <c r="D1041">
        <v>15000</v>
      </c>
      <c r="E1041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8272</v>
      </c>
      <c r="O1041" s="6">
        <f>KickstarterTable[[#This Row],[pledged]]/KickstarterTable[[#This Row],[goal]]</f>
        <v>2.6866666666666667E-2</v>
      </c>
      <c r="P1041" s="8">
        <f>KickstarterTable[[#This Row],[pledged]]/KickstarterTable[[#This Row],[backers_count]]</f>
        <v>13</v>
      </c>
      <c r="Q1041" t="str">
        <f t="shared" si="96"/>
        <v>technology</v>
      </c>
      <c r="R1041" t="str">
        <f t="shared" si="97"/>
        <v>wearables</v>
      </c>
      <c r="S1041" s="13">
        <f t="shared" si="98"/>
        <v>42715.355104166665</v>
      </c>
      <c r="T1041" s="13">
        <f t="shared" si="99"/>
        <v>42743.271770833337</v>
      </c>
      <c r="U1041">
        <f t="shared" si="100"/>
        <v>2017</v>
      </c>
      <c r="V1041" s="15" t="str">
        <f t="shared" si="101"/>
        <v>Dec</v>
      </c>
    </row>
    <row r="1042" spans="1:22" ht="48">
      <c r="A1042">
        <v>702</v>
      </c>
      <c r="B1042" s="3" t="s">
        <v>703</v>
      </c>
      <c r="C1042" s="3" t="s">
        <v>4812</v>
      </c>
      <c r="D1042">
        <v>15000</v>
      </c>
      <c r="E1042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8272</v>
      </c>
      <c r="O1042" s="6">
        <f>KickstarterTable[[#This Row],[pledged]]/KickstarterTable[[#This Row],[goal]]</f>
        <v>0.30813400000000002</v>
      </c>
      <c r="P1042" s="8">
        <f>KickstarterTable[[#This Row],[pledged]]/KickstarterTable[[#This Row],[backers_count]]</f>
        <v>124.9191891891892</v>
      </c>
      <c r="Q1042" t="str">
        <f t="shared" si="96"/>
        <v>technology</v>
      </c>
      <c r="R1042" t="str">
        <f t="shared" si="97"/>
        <v>wearables</v>
      </c>
      <c r="S1042" s="13">
        <f t="shared" si="98"/>
        <v>42668.393368055556</v>
      </c>
      <c r="T1042" s="13">
        <f t="shared" si="99"/>
        <v>42696.351701388885</v>
      </c>
      <c r="U1042">
        <f t="shared" si="100"/>
        <v>2016</v>
      </c>
      <c r="V1042" s="15" t="str">
        <f t="shared" si="101"/>
        <v>Oct</v>
      </c>
    </row>
    <row r="1043" spans="1:22" ht="48">
      <c r="A1043">
        <v>703</v>
      </c>
      <c r="B1043" s="3" t="s">
        <v>704</v>
      </c>
      <c r="C1043" s="3" t="s">
        <v>4813</v>
      </c>
      <c r="D1043">
        <v>15000</v>
      </c>
      <c r="E1043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8272</v>
      </c>
      <c r="O1043" s="6">
        <f>KickstarterTable[[#This Row],[pledged]]/KickstarterTable[[#This Row],[goal]]</f>
        <v>5.5800000000000002E-2</v>
      </c>
      <c r="P1043" s="8">
        <f>KickstarterTable[[#This Row],[pledged]]/KickstarterTable[[#This Row],[backers_count]]</f>
        <v>119.57142857142857</v>
      </c>
      <c r="Q1043" t="str">
        <f t="shared" si="96"/>
        <v>technology</v>
      </c>
      <c r="R1043" t="str">
        <f t="shared" si="97"/>
        <v>wearables</v>
      </c>
      <c r="S1043" s="13">
        <f t="shared" si="98"/>
        <v>42711.617465277777</v>
      </c>
      <c r="T1043" s="13">
        <f t="shared" si="99"/>
        <v>42764.563888888886</v>
      </c>
      <c r="U1043">
        <f t="shared" si="100"/>
        <v>2017</v>
      </c>
      <c r="V1043" s="15" t="str">
        <f t="shared" si="101"/>
        <v>Dec</v>
      </c>
    </row>
    <row r="1044" spans="1:22" ht="32">
      <c r="A1044">
        <v>709</v>
      </c>
      <c r="B1044" s="3" t="s">
        <v>710</v>
      </c>
      <c r="C1044" s="3" t="s">
        <v>4819</v>
      </c>
      <c r="D1044">
        <v>15000</v>
      </c>
      <c r="E1044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8272</v>
      </c>
      <c r="O1044" s="6">
        <f>KickstarterTable[[#This Row],[pledged]]/KickstarterTable[[#This Row],[goal]]</f>
        <v>4.0666666666666663E-3</v>
      </c>
      <c r="P1044" s="8">
        <f>KickstarterTable[[#This Row],[pledged]]/KickstarterTable[[#This Row],[backers_count]]</f>
        <v>30.5</v>
      </c>
      <c r="Q1044" t="str">
        <f t="shared" si="96"/>
        <v>technology</v>
      </c>
      <c r="R1044" t="str">
        <f t="shared" si="97"/>
        <v>wearables</v>
      </c>
      <c r="S1044" s="13">
        <f t="shared" si="98"/>
        <v>41947.707858796297</v>
      </c>
      <c r="T1044" s="13">
        <f t="shared" si="99"/>
        <v>41975.624525462968</v>
      </c>
      <c r="U1044">
        <f t="shared" si="100"/>
        <v>2014</v>
      </c>
      <c r="V1044" s="15" t="str">
        <f t="shared" si="101"/>
        <v>Nov</v>
      </c>
    </row>
    <row r="1045" spans="1:22" ht="48">
      <c r="A1045">
        <v>714</v>
      </c>
      <c r="B1045" s="3" t="s">
        <v>715</v>
      </c>
      <c r="C1045" s="3" t="s">
        <v>4824</v>
      </c>
      <c r="D1045">
        <v>15000</v>
      </c>
      <c r="E1045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8272</v>
      </c>
      <c r="O1045" s="6">
        <f>KickstarterTable[[#This Row],[pledged]]/KickstarterTable[[#This Row],[goal]]</f>
        <v>0.14993333333333334</v>
      </c>
      <c r="P1045" s="8">
        <f>KickstarterTable[[#This Row],[pledged]]/KickstarterTable[[#This Row],[backers_count]]</f>
        <v>80.321428571428569</v>
      </c>
      <c r="Q1045" t="str">
        <f t="shared" si="96"/>
        <v>technology</v>
      </c>
      <c r="R1045" t="str">
        <f t="shared" si="97"/>
        <v>wearables</v>
      </c>
      <c r="S1045" s="13">
        <f t="shared" si="98"/>
        <v>42734.454652777778</v>
      </c>
      <c r="T1045" s="13">
        <f t="shared" si="99"/>
        <v>42792.37131944445</v>
      </c>
      <c r="U1045">
        <f t="shared" si="100"/>
        <v>2017</v>
      </c>
      <c r="V1045" s="15" t="str">
        <f t="shared" si="101"/>
        <v>Dec</v>
      </c>
    </row>
    <row r="1046" spans="1:22" ht="48">
      <c r="A1046">
        <v>719</v>
      </c>
      <c r="B1046" s="3" t="s">
        <v>720</v>
      </c>
      <c r="C1046" s="3" t="s">
        <v>4829</v>
      </c>
      <c r="D1046">
        <v>15000</v>
      </c>
      <c r="E1046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8272</v>
      </c>
      <c r="O1046" s="6">
        <f>KickstarterTable[[#This Row],[pledged]]/KickstarterTable[[#This Row],[goal]]</f>
        <v>1.2933333333333333E-2</v>
      </c>
      <c r="P1046" s="8">
        <f>KickstarterTable[[#This Row],[pledged]]/KickstarterTable[[#This Row],[backers_count]]</f>
        <v>19.399999999999999</v>
      </c>
      <c r="Q1046" t="str">
        <f t="shared" si="96"/>
        <v>technology</v>
      </c>
      <c r="R1046" t="str">
        <f t="shared" si="97"/>
        <v>wearables</v>
      </c>
      <c r="S1046" s="13">
        <f t="shared" si="98"/>
        <v>42408.70689814815</v>
      </c>
      <c r="T1046" s="13">
        <f t="shared" si="99"/>
        <v>42420.623564814821</v>
      </c>
      <c r="U1046">
        <f t="shared" si="100"/>
        <v>2016</v>
      </c>
      <c r="V1046" s="15" t="str">
        <f t="shared" si="101"/>
        <v>Feb</v>
      </c>
    </row>
    <row r="1047" spans="1:22" ht="48">
      <c r="A1047">
        <v>779</v>
      </c>
      <c r="B1047" s="3" t="s">
        <v>780</v>
      </c>
      <c r="C1047" s="3" t="s">
        <v>4889</v>
      </c>
      <c r="D1047">
        <v>15000</v>
      </c>
      <c r="E104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8274</v>
      </c>
      <c r="O1047" s="6">
        <f>KickstarterTable[[#This Row],[pledged]]/KickstarterTable[[#This Row],[goal]]</f>
        <v>2.6666666666666668E-2</v>
      </c>
      <c r="P1047" s="8">
        <f>KickstarterTable[[#This Row],[pledged]]/KickstarterTable[[#This Row],[backers_count]]</f>
        <v>66.666666666666671</v>
      </c>
      <c r="Q1047" t="str">
        <f t="shared" si="96"/>
        <v>publishing</v>
      </c>
      <c r="R1047" t="str">
        <f t="shared" si="97"/>
        <v>fiction</v>
      </c>
      <c r="S1047" s="13">
        <f t="shared" si="98"/>
        <v>40436.350752314815</v>
      </c>
      <c r="T1047" s="13">
        <f t="shared" si="99"/>
        <v>40463.75</v>
      </c>
      <c r="U1047">
        <f t="shared" si="100"/>
        <v>2010</v>
      </c>
      <c r="V1047" s="15" t="str">
        <f t="shared" si="101"/>
        <v>Sep</v>
      </c>
    </row>
    <row r="1048" spans="1:22" ht="48">
      <c r="A1048">
        <v>832</v>
      </c>
      <c r="B1048" s="3" t="s">
        <v>833</v>
      </c>
      <c r="C1048" s="3" t="s">
        <v>4942</v>
      </c>
      <c r="D1048">
        <v>15000</v>
      </c>
      <c r="E104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8275</v>
      </c>
      <c r="O1048" s="6">
        <f>KickstarterTable[[#This Row],[pledged]]/KickstarterTable[[#This Row],[goal]]</f>
        <v>1.0060706666666666</v>
      </c>
      <c r="P1048" s="8">
        <f>KickstarterTable[[#This Row],[pledged]]/KickstarterTable[[#This Row],[backers_count]]</f>
        <v>97.993896103896105</v>
      </c>
      <c r="Q1048" t="str">
        <f t="shared" si="96"/>
        <v>music</v>
      </c>
      <c r="R1048" t="str">
        <f t="shared" si="97"/>
        <v>rock</v>
      </c>
      <c r="S1048" s="13">
        <f t="shared" si="98"/>
        <v>40869.341840277775</v>
      </c>
      <c r="T1048" s="13">
        <f t="shared" si="99"/>
        <v>40926.92569444445</v>
      </c>
      <c r="U1048">
        <f t="shared" si="100"/>
        <v>2012</v>
      </c>
      <c r="V1048" s="15" t="str">
        <f t="shared" si="101"/>
        <v>Nov</v>
      </c>
    </row>
    <row r="1049" spans="1:22" ht="32">
      <c r="A1049">
        <v>906</v>
      </c>
      <c r="B1049" s="3" t="s">
        <v>907</v>
      </c>
      <c r="C1049" s="3" t="s">
        <v>5016</v>
      </c>
      <c r="D1049">
        <v>15000</v>
      </c>
      <c r="E1049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8277</v>
      </c>
      <c r="O1049" s="6">
        <f>KickstarterTable[[#This Row],[pledged]]/KickstarterTable[[#This Row],[goal]]</f>
        <v>0</v>
      </c>
      <c r="P1049" s="8" t="e">
        <f>KickstarterTable[[#This Row],[pledged]]/KickstarterTable[[#This Row],[backers_count]]</f>
        <v>#DIV/0!</v>
      </c>
      <c r="Q1049" t="str">
        <f t="shared" si="96"/>
        <v>music</v>
      </c>
      <c r="R1049" t="str">
        <f t="shared" si="97"/>
        <v>jazz</v>
      </c>
      <c r="S1049" s="13">
        <f t="shared" si="98"/>
        <v>41680.856365740736</v>
      </c>
      <c r="T1049" s="13">
        <f t="shared" si="99"/>
        <v>41708.731365740743</v>
      </c>
      <c r="U1049">
        <f t="shared" si="100"/>
        <v>2014</v>
      </c>
      <c r="V1049" s="15" t="str">
        <f t="shared" si="101"/>
        <v>Feb</v>
      </c>
    </row>
    <row r="1050" spans="1:22" ht="48">
      <c r="A1050">
        <v>921</v>
      </c>
      <c r="B1050" s="3" t="s">
        <v>922</v>
      </c>
      <c r="C1050" s="3" t="s">
        <v>5031</v>
      </c>
      <c r="D1050">
        <v>15000</v>
      </c>
      <c r="E1050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8277</v>
      </c>
      <c r="O1050" s="6">
        <f>KickstarterTable[[#This Row],[pledged]]/KickstarterTable[[#This Row],[goal]]</f>
        <v>0.309</v>
      </c>
      <c r="P1050" s="8">
        <f>KickstarterTable[[#This Row],[pledged]]/KickstarterTable[[#This Row],[backers_count]]</f>
        <v>231.75</v>
      </c>
      <c r="Q1050" t="str">
        <f t="shared" si="96"/>
        <v>music</v>
      </c>
      <c r="R1050" t="str">
        <f t="shared" si="97"/>
        <v>jazz</v>
      </c>
      <c r="S1050" s="13">
        <f t="shared" si="98"/>
        <v>40846.837685185186</v>
      </c>
      <c r="T1050" s="13">
        <f t="shared" si="99"/>
        <v>40886.796018518522</v>
      </c>
      <c r="U1050">
        <f t="shared" si="100"/>
        <v>2011</v>
      </c>
      <c r="V1050" s="15" t="str">
        <f t="shared" si="101"/>
        <v>Oct</v>
      </c>
    </row>
    <row r="1051" spans="1:22" ht="48">
      <c r="A1051">
        <v>923</v>
      </c>
      <c r="B1051" s="3" t="s">
        <v>924</v>
      </c>
      <c r="C1051" s="3" t="s">
        <v>5033</v>
      </c>
      <c r="D1051">
        <v>15000</v>
      </c>
      <c r="E1051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8277</v>
      </c>
      <c r="O1051" s="6">
        <f>KickstarterTable[[#This Row],[pledged]]/KickstarterTable[[#This Row],[goal]]</f>
        <v>2.1999999999999999E-2</v>
      </c>
      <c r="P1051" s="8">
        <f>KickstarterTable[[#This Row],[pledged]]/KickstarterTable[[#This Row],[backers_count]]</f>
        <v>55</v>
      </c>
      <c r="Q1051" t="str">
        <f t="shared" si="96"/>
        <v>music</v>
      </c>
      <c r="R1051" t="str">
        <f t="shared" si="97"/>
        <v>jazz</v>
      </c>
      <c r="S1051" s="13">
        <f t="shared" si="98"/>
        <v>41934.626423611109</v>
      </c>
      <c r="T1051" s="13">
        <f t="shared" si="99"/>
        <v>41962.584756944452</v>
      </c>
      <c r="U1051">
        <f t="shared" si="100"/>
        <v>2014</v>
      </c>
      <c r="V1051" s="15" t="str">
        <f t="shared" si="101"/>
        <v>Oct</v>
      </c>
    </row>
    <row r="1052" spans="1:22" ht="32">
      <c r="A1052">
        <v>946</v>
      </c>
      <c r="B1052" s="3" t="s">
        <v>947</v>
      </c>
      <c r="C1052" s="3" t="s">
        <v>5056</v>
      </c>
      <c r="D1052">
        <v>15000</v>
      </c>
      <c r="E1052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8272</v>
      </c>
      <c r="O1052" s="6">
        <f>KickstarterTable[[#This Row],[pledged]]/KickstarterTable[[#This Row],[goal]]</f>
        <v>1.9066666666666666E-2</v>
      </c>
      <c r="P1052" s="8">
        <f>KickstarterTable[[#This Row],[pledged]]/KickstarterTable[[#This Row],[backers_count]]</f>
        <v>57.2</v>
      </c>
      <c r="Q1052" t="str">
        <f t="shared" si="96"/>
        <v>technology</v>
      </c>
      <c r="R1052" t="str">
        <f t="shared" si="97"/>
        <v>wearables</v>
      </c>
      <c r="S1052" s="13">
        <f t="shared" si="98"/>
        <v>42592.417222222219</v>
      </c>
      <c r="T1052" s="13">
        <f t="shared" si="99"/>
        <v>42620.33388888889</v>
      </c>
      <c r="U1052">
        <f t="shared" si="100"/>
        <v>2016</v>
      </c>
      <c r="V1052" s="15" t="str">
        <f t="shared" si="101"/>
        <v>Aug</v>
      </c>
    </row>
    <row r="1053" spans="1:22" ht="48">
      <c r="A1053">
        <v>953</v>
      </c>
      <c r="B1053" s="3" t="s">
        <v>954</v>
      </c>
      <c r="C1053" s="3" t="s">
        <v>5063</v>
      </c>
      <c r="D1053">
        <v>15000</v>
      </c>
      <c r="E1053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8272</v>
      </c>
      <c r="O1053" s="6">
        <f>KickstarterTable[[#This Row],[pledged]]/KickstarterTable[[#This Row],[goal]]</f>
        <v>8.3999999999999995E-3</v>
      </c>
      <c r="P1053" s="8">
        <f>KickstarterTable[[#This Row],[pledged]]/KickstarterTable[[#This Row],[backers_count]]</f>
        <v>25.2</v>
      </c>
      <c r="Q1053" t="str">
        <f t="shared" si="96"/>
        <v>technology</v>
      </c>
      <c r="R1053" t="str">
        <f t="shared" si="97"/>
        <v>wearables</v>
      </c>
      <c r="S1053" s="13">
        <f t="shared" si="98"/>
        <v>41998.831006944441</v>
      </c>
      <c r="T1053" s="13">
        <f t="shared" si="99"/>
        <v>42026.747673611113</v>
      </c>
      <c r="U1053">
        <f t="shared" si="100"/>
        <v>2015</v>
      </c>
      <c r="V1053" s="15" t="str">
        <f t="shared" si="101"/>
        <v>Dec</v>
      </c>
    </row>
    <row r="1054" spans="1:22" ht="48">
      <c r="A1054">
        <v>954</v>
      </c>
      <c r="B1054" s="3" t="s">
        <v>955</v>
      </c>
      <c r="C1054" s="3" t="s">
        <v>5064</v>
      </c>
      <c r="D1054">
        <v>15000</v>
      </c>
      <c r="E1054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8272</v>
      </c>
      <c r="O1054" s="6">
        <f>KickstarterTable[[#This Row],[pledged]]/KickstarterTable[[#This Row],[goal]]</f>
        <v>0.43406666666666666</v>
      </c>
      <c r="P1054" s="8">
        <f>KickstarterTable[[#This Row],[pledged]]/KickstarterTable[[#This Row],[backers_count]]</f>
        <v>89.191780821917803</v>
      </c>
      <c r="Q1054" t="str">
        <f t="shared" si="96"/>
        <v>technology</v>
      </c>
      <c r="R1054" t="str">
        <f t="shared" si="97"/>
        <v>wearables</v>
      </c>
      <c r="S1054" s="13">
        <f t="shared" si="98"/>
        <v>42194.500451388885</v>
      </c>
      <c r="T1054" s="13">
        <f t="shared" si="99"/>
        <v>42234.417118055557</v>
      </c>
      <c r="U1054">
        <f t="shared" si="100"/>
        <v>2015</v>
      </c>
      <c r="V1054" s="15" t="str">
        <f t="shared" si="101"/>
        <v>Jul</v>
      </c>
    </row>
    <row r="1055" spans="1:22" ht="48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8280</v>
      </c>
      <c r="O1055" s="6">
        <f>KickstarterTable[[#This Row],[pledged]]/KickstarterTable[[#This Row],[goal]]</f>
        <v>1.4133333333333333E-2</v>
      </c>
      <c r="P1055" s="8">
        <f>KickstarterTable[[#This Row],[pledged]]/KickstarterTable[[#This Row],[backers_count]]</f>
        <v>53</v>
      </c>
      <c r="Q1055" t="str">
        <f t="shared" si="96"/>
        <v>journalism</v>
      </c>
      <c r="R1055" t="str">
        <f t="shared" si="97"/>
        <v>audio</v>
      </c>
      <c r="S1055" s="13">
        <f t="shared" si="98"/>
        <v>42597.719780092586</v>
      </c>
      <c r="T1055" s="13">
        <f t="shared" si="99"/>
        <v>42635.636446759258</v>
      </c>
      <c r="U1055">
        <f t="shared" si="100"/>
        <v>2016</v>
      </c>
      <c r="V1055" s="15" t="str">
        <f t="shared" si="101"/>
        <v>Aug</v>
      </c>
    </row>
    <row r="1056" spans="1:22" ht="32">
      <c r="A1056">
        <v>1089</v>
      </c>
      <c r="B1056" s="3" t="s">
        <v>1090</v>
      </c>
      <c r="C1056" s="3" t="s">
        <v>5199</v>
      </c>
      <c r="D1056">
        <v>15000</v>
      </c>
      <c r="E1056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8281</v>
      </c>
      <c r="O1056" s="6">
        <f>KickstarterTable[[#This Row],[pledged]]/KickstarterTable[[#This Row],[goal]]</f>
        <v>7.8266666666666665E-2</v>
      </c>
      <c r="P1056" s="8">
        <f>KickstarterTable[[#This Row],[pledged]]/KickstarterTable[[#This Row],[backers_count]]</f>
        <v>23.959183673469386</v>
      </c>
      <c r="Q1056" t="str">
        <f t="shared" si="96"/>
        <v>games</v>
      </c>
      <c r="R1056" t="str">
        <f t="shared" si="97"/>
        <v>video games</v>
      </c>
      <c r="S1056" s="13">
        <f t="shared" si="98"/>
        <v>42150.856192129628</v>
      </c>
      <c r="T1056" s="13">
        <f t="shared" si="99"/>
        <v>42178.772858796299</v>
      </c>
      <c r="U1056">
        <f t="shared" si="100"/>
        <v>2015</v>
      </c>
      <c r="V1056" s="15" t="str">
        <f t="shared" si="101"/>
        <v>May</v>
      </c>
    </row>
    <row r="1057" spans="1:22" ht="48">
      <c r="A1057">
        <v>1103</v>
      </c>
      <c r="B1057" s="3" t="s">
        <v>1104</v>
      </c>
      <c r="C1057" s="3" t="s">
        <v>5213</v>
      </c>
      <c r="D1057">
        <v>15000</v>
      </c>
      <c r="E105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8281</v>
      </c>
      <c r="O1057" s="6">
        <f>KickstarterTable[[#This Row],[pledged]]/KickstarterTable[[#This Row],[goal]]</f>
        <v>1.6199999999999999E-2</v>
      </c>
      <c r="P1057" s="8">
        <f>KickstarterTable[[#This Row],[pledged]]/KickstarterTable[[#This Row],[backers_count]]</f>
        <v>16.2</v>
      </c>
      <c r="Q1057" t="str">
        <f t="shared" si="96"/>
        <v>games</v>
      </c>
      <c r="R1057" t="str">
        <f t="shared" si="97"/>
        <v>video games</v>
      </c>
      <c r="S1057" s="13">
        <f t="shared" si="98"/>
        <v>42478.888773148145</v>
      </c>
      <c r="T1057" s="13">
        <f t="shared" si="99"/>
        <v>42536.805439814816</v>
      </c>
      <c r="U1057">
        <f t="shared" si="100"/>
        <v>2016</v>
      </c>
      <c r="V1057" s="15" t="str">
        <f t="shared" si="101"/>
        <v>Apr</v>
      </c>
    </row>
    <row r="1058" spans="1:22" ht="32">
      <c r="A1058">
        <v>1148</v>
      </c>
      <c r="B1058" s="3" t="s">
        <v>1149</v>
      </c>
      <c r="C1058" s="3" t="s">
        <v>5258</v>
      </c>
      <c r="D1058">
        <v>15000</v>
      </c>
      <c r="E105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8283</v>
      </c>
      <c r="O1058" s="6">
        <f>KickstarterTable[[#This Row],[pledged]]/KickstarterTable[[#This Row],[goal]]</f>
        <v>4.8666666666666667E-3</v>
      </c>
      <c r="P1058" s="8">
        <f>KickstarterTable[[#This Row],[pledged]]/KickstarterTable[[#This Row],[backers_count]]</f>
        <v>24.333333333333332</v>
      </c>
      <c r="Q1058" t="str">
        <f t="shared" si="96"/>
        <v>food</v>
      </c>
      <c r="R1058" t="str">
        <f t="shared" si="97"/>
        <v>food trucks</v>
      </c>
      <c r="S1058" s="13">
        <f t="shared" si="98"/>
        <v>42674.837743055548</v>
      </c>
      <c r="T1058" s="13">
        <f t="shared" si="99"/>
        <v>42702.796076388891</v>
      </c>
      <c r="U1058">
        <f t="shared" si="100"/>
        <v>2016</v>
      </c>
      <c r="V1058" s="15" t="str">
        <f t="shared" si="101"/>
        <v>Oct</v>
      </c>
    </row>
    <row r="1059" spans="1:22" ht="48">
      <c r="A1059">
        <v>1166</v>
      </c>
      <c r="B1059" s="3" t="s">
        <v>1167</v>
      </c>
      <c r="C1059" s="3" t="s">
        <v>5276</v>
      </c>
      <c r="D1059">
        <v>15000</v>
      </c>
      <c r="E1059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8283</v>
      </c>
      <c r="O1059" s="6">
        <f>KickstarterTable[[#This Row],[pledged]]/KickstarterTable[[#This Row],[goal]]</f>
        <v>0.19139999999999999</v>
      </c>
      <c r="P1059" s="8">
        <f>KickstarterTable[[#This Row],[pledged]]/KickstarterTable[[#This Row],[backers_count]]</f>
        <v>358.875</v>
      </c>
      <c r="Q1059" t="str">
        <f t="shared" si="96"/>
        <v>food</v>
      </c>
      <c r="R1059" t="str">
        <f t="shared" si="97"/>
        <v>food trucks</v>
      </c>
      <c r="S1059" s="13">
        <f t="shared" si="98"/>
        <v>42150.152106481481</v>
      </c>
      <c r="T1059" s="13">
        <f t="shared" si="99"/>
        <v>42178.750000000007</v>
      </c>
      <c r="U1059">
        <f t="shared" si="100"/>
        <v>2015</v>
      </c>
      <c r="V1059" s="15" t="str">
        <f t="shared" si="101"/>
        <v>May</v>
      </c>
    </row>
    <row r="1060" spans="1:22" ht="48">
      <c r="A1060">
        <v>1174</v>
      </c>
      <c r="B1060" s="3" t="s">
        <v>1175</v>
      </c>
      <c r="C1060" s="3" t="s">
        <v>5284</v>
      </c>
      <c r="D1060">
        <v>15000</v>
      </c>
      <c r="E1060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8283</v>
      </c>
      <c r="O1060" s="6">
        <f>KickstarterTable[[#This Row],[pledged]]/KickstarterTable[[#This Row],[goal]]</f>
        <v>5.906666666666667E-2</v>
      </c>
      <c r="P1060" s="8">
        <f>KickstarterTable[[#This Row],[pledged]]/KickstarterTable[[#This Row],[backers_count]]</f>
        <v>46.631578947368418</v>
      </c>
      <c r="Q1060" t="str">
        <f t="shared" si="96"/>
        <v>food</v>
      </c>
      <c r="R1060" t="str">
        <f t="shared" si="97"/>
        <v>food trucks</v>
      </c>
      <c r="S1060" s="13">
        <f t="shared" si="98"/>
        <v>42468.508414351854</v>
      </c>
      <c r="T1060" s="13">
        <f t="shared" si="99"/>
        <v>42496.425081018526</v>
      </c>
      <c r="U1060">
        <f t="shared" si="100"/>
        <v>2016</v>
      </c>
      <c r="V1060" s="15" t="str">
        <f t="shared" si="101"/>
        <v>Apr</v>
      </c>
    </row>
    <row r="1061" spans="1:22" ht="48">
      <c r="A1061">
        <v>1197</v>
      </c>
      <c r="B1061" s="3" t="s">
        <v>1198</v>
      </c>
      <c r="C1061" s="3" t="s">
        <v>5307</v>
      </c>
      <c r="D1061">
        <v>15000</v>
      </c>
      <c r="E1061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8284</v>
      </c>
      <c r="O1061" s="6">
        <f>KickstarterTable[[#This Row],[pledged]]/KickstarterTable[[#This Row],[goal]]</f>
        <v>2.5329333333333333</v>
      </c>
      <c r="P1061" s="8">
        <f>KickstarterTable[[#This Row],[pledged]]/KickstarterTable[[#This Row],[backers_count]]</f>
        <v>121</v>
      </c>
      <c r="Q1061" t="str">
        <f t="shared" si="96"/>
        <v>photography</v>
      </c>
      <c r="R1061" t="str">
        <f t="shared" si="97"/>
        <v>photobooks</v>
      </c>
      <c r="S1061" s="13">
        <f t="shared" si="98"/>
        <v>42503.331412037034</v>
      </c>
      <c r="T1061" s="13">
        <f t="shared" si="99"/>
        <v>42531.832638888889</v>
      </c>
      <c r="U1061">
        <f t="shared" si="100"/>
        <v>2016</v>
      </c>
      <c r="V1061" s="15" t="str">
        <f t="shared" si="101"/>
        <v>May</v>
      </c>
    </row>
    <row r="1062" spans="1:22" ht="48">
      <c r="A1062">
        <v>1220</v>
      </c>
      <c r="B1062" s="3" t="s">
        <v>1221</v>
      </c>
      <c r="C1062" s="3" t="s">
        <v>5330</v>
      </c>
      <c r="D1062">
        <v>15000</v>
      </c>
      <c r="E1062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8284</v>
      </c>
      <c r="O1062" s="6">
        <f>KickstarterTable[[#This Row],[pledged]]/KickstarterTable[[#This Row],[goal]]</f>
        <v>1.0376666666666667</v>
      </c>
      <c r="P1062" s="8">
        <f>KickstarterTable[[#This Row],[pledged]]/KickstarterTable[[#This Row],[backers_count]]</f>
        <v>111.17857142857143</v>
      </c>
      <c r="Q1062" t="str">
        <f t="shared" si="96"/>
        <v>photography</v>
      </c>
      <c r="R1062" t="str">
        <f t="shared" si="97"/>
        <v>photobooks</v>
      </c>
      <c r="S1062" s="13">
        <f t="shared" si="98"/>
        <v>42211.295277777775</v>
      </c>
      <c r="T1062" s="13">
        <f t="shared" si="99"/>
        <v>42239.211944444447</v>
      </c>
      <c r="U1062">
        <f t="shared" si="100"/>
        <v>2015</v>
      </c>
      <c r="V1062" s="15" t="str">
        <f t="shared" si="101"/>
        <v>Jul</v>
      </c>
    </row>
    <row r="1063" spans="1:22" ht="32">
      <c r="A1063">
        <v>1224</v>
      </c>
      <c r="B1063" s="3" t="s">
        <v>1225</v>
      </c>
      <c r="C1063" s="3" t="s">
        <v>5334</v>
      </c>
      <c r="D1063">
        <v>15000</v>
      </c>
      <c r="E1063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8285</v>
      </c>
      <c r="O1063" s="6">
        <f>KickstarterTable[[#This Row],[pledged]]/KickstarterTable[[#This Row],[goal]]</f>
        <v>7.0666666666666669E-2</v>
      </c>
      <c r="P1063" s="8">
        <f>KickstarterTable[[#This Row],[pledged]]/KickstarterTable[[#This Row],[backers_count]]</f>
        <v>58.888888888888886</v>
      </c>
      <c r="Q1063" t="str">
        <f t="shared" si="96"/>
        <v>music</v>
      </c>
      <c r="R1063" t="str">
        <f t="shared" si="97"/>
        <v>world music</v>
      </c>
      <c r="S1063" s="13">
        <f t="shared" si="98"/>
        <v>41736.216458333329</v>
      </c>
      <c r="T1063" s="13">
        <f t="shared" si="99"/>
        <v>41794.133125</v>
      </c>
      <c r="U1063">
        <f t="shared" si="100"/>
        <v>2014</v>
      </c>
      <c r="V1063" s="15" t="str">
        <f t="shared" si="101"/>
        <v>Apr</v>
      </c>
    </row>
    <row r="1064" spans="1:22" ht="48">
      <c r="A1064">
        <v>1275</v>
      </c>
      <c r="B1064" s="3" t="s">
        <v>1276</v>
      </c>
      <c r="C1064" s="3" t="s">
        <v>5385</v>
      </c>
      <c r="D1064">
        <v>15000</v>
      </c>
      <c r="E1064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8275</v>
      </c>
      <c r="O1064" s="6">
        <f>KickstarterTable[[#This Row],[pledged]]/KickstarterTable[[#This Row],[goal]]</f>
        <v>1.6214066666666667</v>
      </c>
      <c r="P1064" s="8">
        <f>KickstarterTable[[#This Row],[pledged]]/KickstarterTable[[#This Row],[backers_count]]</f>
        <v>62.522107969151669</v>
      </c>
      <c r="Q1064" t="str">
        <f t="shared" si="96"/>
        <v>music</v>
      </c>
      <c r="R1064" t="str">
        <f t="shared" si="97"/>
        <v>rock</v>
      </c>
      <c r="S1064" s="13">
        <f t="shared" si="98"/>
        <v>41458.534571759257</v>
      </c>
      <c r="T1064" s="13">
        <f t="shared" si="99"/>
        <v>41491.451238425929</v>
      </c>
      <c r="U1064">
        <f t="shared" si="100"/>
        <v>2013</v>
      </c>
      <c r="V1064" s="15" t="str">
        <f t="shared" si="101"/>
        <v>Jul</v>
      </c>
    </row>
    <row r="1065" spans="1:22" ht="48">
      <c r="A1065">
        <v>1277</v>
      </c>
      <c r="B1065" s="3" t="s">
        <v>1278</v>
      </c>
      <c r="C1065" s="3" t="s">
        <v>5387</v>
      </c>
      <c r="D1065">
        <v>15000</v>
      </c>
      <c r="E1065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8275</v>
      </c>
      <c r="O1065" s="6">
        <f>KickstarterTable[[#This Row],[pledged]]/KickstarterTable[[#This Row],[goal]]</f>
        <v>1.0612433333333333</v>
      </c>
      <c r="P1065" s="8">
        <f>KickstarterTable[[#This Row],[pledged]]/KickstarterTable[[#This Row],[backers_count]]</f>
        <v>38.543946731234868</v>
      </c>
      <c r="Q1065" t="str">
        <f t="shared" si="96"/>
        <v>music</v>
      </c>
      <c r="R1065" t="str">
        <f t="shared" si="97"/>
        <v>rock</v>
      </c>
      <c r="S1065" s="13">
        <f t="shared" si="98"/>
        <v>41121.22855324074</v>
      </c>
      <c r="T1065" s="13">
        <f t="shared" si="99"/>
        <v>41154.145219907412</v>
      </c>
      <c r="U1065">
        <f t="shared" si="100"/>
        <v>2012</v>
      </c>
      <c r="V1065" s="15" t="str">
        <f t="shared" si="101"/>
        <v>Jul</v>
      </c>
    </row>
    <row r="1066" spans="1:22" ht="48">
      <c r="A1066">
        <v>1280</v>
      </c>
      <c r="B1066" s="3" t="s">
        <v>1281</v>
      </c>
      <c r="C1066" s="3" t="s">
        <v>5390</v>
      </c>
      <c r="D1066">
        <v>15000</v>
      </c>
      <c r="E1066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8275</v>
      </c>
      <c r="O1066" s="6">
        <f>KickstarterTable[[#This Row],[pledged]]/KickstarterTable[[#This Row],[goal]]</f>
        <v>1.1091186666666666</v>
      </c>
      <c r="P1066" s="8">
        <f>KickstarterTable[[#This Row],[pledged]]/KickstarterTable[[#This Row],[backers_count]]</f>
        <v>127.97523076923076</v>
      </c>
      <c r="Q1066" t="str">
        <f t="shared" si="96"/>
        <v>music</v>
      </c>
      <c r="R1066" t="str">
        <f t="shared" si="97"/>
        <v>rock</v>
      </c>
      <c r="S1066" s="13">
        <f t="shared" si="98"/>
        <v>40513.42423611111</v>
      </c>
      <c r="T1066" s="13">
        <f t="shared" si="99"/>
        <v>40601.340902777782</v>
      </c>
      <c r="U1066">
        <f t="shared" si="100"/>
        <v>2011</v>
      </c>
      <c r="V1066" s="15" t="str">
        <f t="shared" si="101"/>
        <v>Dec</v>
      </c>
    </row>
    <row r="1067" spans="1:22" ht="48">
      <c r="A1067">
        <v>1282</v>
      </c>
      <c r="B1067" s="3" t="s">
        <v>1283</v>
      </c>
      <c r="C1067" s="3" t="s">
        <v>5392</v>
      </c>
      <c r="D1067">
        <v>15000</v>
      </c>
      <c r="E106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8275</v>
      </c>
      <c r="O1067" s="6">
        <f>KickstarterTable[[#This Row],[pledged]]/KickstarterTable[[#This Row],[goal]]</f>
        <v>1.2361333333333333</v>
      </c>
      <c r="P1067" s="8">
        <f>KickstarterTable[[#This Row],[pledged]]/KickstarterTable[[#This Row],[backers_count]]</f>
        <v>67.671532846715323</v>
      </c>
      <c r="Q1067" t="str">
        <f t="shared" si="96"/>
        <v>music</v>
      </c>
      <c r="R1067" t="str">
        <f t="shared" si="97"/>
        <v>rock</v>
      </c>
      <c r="S1067" s="13">
        <f t="shared" si="98"/>
        <v>41586.141840277771</v>
      </c>
      <c r="T1067" s="13">
        <f t="shared" si="99"/>
        <v>41614.790972222225</v>
      </c>
      <c r="U1067">
        <f t="shared" si="100"/>
        <v>2013</v>
      </c>
      <c r="V1067" s="15" t="str">
        <f t="shared" si="101"/>
        <v>Nov</v>
      </c>
    </row>
    <row r="1068" spans="1:22" ht="48">
      <c r="A1068">
        <v>1293</v>
      </c>
      <c r="B1068" s="3" t="s">
        <v>1294</v>
      </c>
      <c r="C1068" s="3" t="s">
        <v>5403</v>
      </c>
      <c r="D1068">
        <v>15000</v>
      </c>
      <c r="E106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8270</v>
      </c>
      <c r="O1068" s="6">
        <f>KickstarterTable[[#This Row],[pledged]]/KickstarterTable[[#This Row],[goal]]</f>
        <v>1.0223333333333333</v>
      </c>
      <c r="P1068" s="8">
        <f>KickstarterTable[[#This Row],[pledged]]/KickstarterTable[[#This Row],[backers_count]]</f>
        <v>127.79166666666667</v>
      </c>
      <c r="Q1068" t="str">
        <f t="shared" si="96"/>
        <v>theater</v>
      </c>
      <c r="R1068" t="str">
        <f t="shared" si="97"/>
        <v>plays</v>
      </c>
      <c r="S1068" s="13">
        <f t="shared" si="98"/>
        <v>42292.367719907408</v>
      </c>
      <c r="T1068" s="13">
        <f t="shared" si="99"/>
        <v>42320.326053240737</v>
      </c>
      <c r="U1068">
        <f t="shared" si="100"/>
        <v>2015</v>
      </c>
      <c r="V1068" s="15" t="str">
        <f t="shared" si="101"/>
        <v>Oct</v>
      </c>
    </row>
    <row r="1069" spans="1:22" ht="48">
      <c r="A1069">
        <v>1323</v>
      </c>
      <c r="B1069" s="3" t="s">
        <v>1324</v>
      </c>
      <c r="C1069" s="3" t="s">
        <v>5433</v>
      </c>
      <c r="D1069">
        <v>15000</v>
      </c>
      <c r="E1069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8272</v>
      </c>
      <c r="O1069" s="6">
        <f>KickstarterTable[[#This Row],[pledged]]/KickstarterTable[[#This Row],[goal]]</f>
        <v>8.8800000000000004E-2</v>
      </c>
      <c r="P1069" s="8">
        <f>KickstarterTable[[#This Row],[pledged]]/KickstarterTable[[#This Row],[backers_count]]</f>
        <v>30.272727272727273</v>
      </c>
      <c r="Q1069" t="str">
        <f t="shared" si="96"/>
        <v>technology</v>
      </c>
      <c r="R1069" t="str">
        <f t="shared" si="97"/>
        <v>wearables</v>
      </c>
      <c r="S1069" s="13">
        <f t="shared" si="98"/>
        <v>42451.365115740737</v>
      </c>
      <c r="T1069" s="13">
        <f t="shared" si="99"/>
        <v>42483.871527777781</v>
      </c>
      <c r="U1069">
        <f t="shared" si="100"/>
        <v>2016</v>
      </c>
      <c r="V1069" s="15" t="str">
        <f t="shared" si="101"/>
        <v>Mar</v>
      </c>
    </row>
    <row r="1070" spans="1:22" ht="32">
      <c r="A1070">
        <v>1435</v>
      </c>
      <c r="B1070" s="3" t="s">
        <v>1436</v>
      </c>
      <c r="C1070" s="3" t="s">
        <v>5545</v>
      </c>
      <c r="D1070">
        <v>15000</v>
      </c>
      <c r="E1070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8286</v>
      </c>
      <c r="O1070" s="6">
        <f>KickstarterTable[[#This Row],[pledged]]/KickstarterTable[[#This Row],[goal]]</f>
        <v>1E-3</v>
      </c>
      <c r="P1070" s="8">
        <f>KickstarterTable[[#This Row],[pledged]]/KickstarterTable[[#This Row],[backers_count]]</f>
        <v>7.5</v>
      </c>
      <c r="Q1070" t="str">
        <f t="shared" si="96"/>
        <v>publishing</v>
      </c>
      <c r="R1070" t="str">
        <f t="shared" si="97"/>
        <v>translations</v>
      </c>
      <c r="S1070" s="13">
        <f t="shared" si="98"/>
        <v>42258.44699074074</v>
      </c>
      <c r="T1070" s="13">
        <f t="shared" si="99"/>
        <v>42286.363657407412</v>
      </c>
      <c r="U1070">
        <f t="shared" si="100"/>
        <v>2015</v>
      </c>
      <c r="V1070" s="15" t="str">
        <f t="shared" si="101"/>
        <v>Sep</v>
      </c>
    </row>
    <row r="1071" spans="1:22" ht="48">
      <c r="A1071">
        <v>1455</v>
      </c>
      <c r="B1071" s="3" t="s">
        <v>1456</v>
      </c>
      <c r="C1071" s="3" t="s">
        <v>5565</v>
      </c>
      <c r="D1071">
        <v>15000</v>
      </c>
      <c r="E1071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8286</v>
      </c>
      <c r="O1071" s="6">
        <f>KickstarterTable[[#This Row],[pledged]]/KickstarterTable[[#This Row],[goal]]</f>
        <v>0.105</v>
      </c>
      <c r="P1071" s="8">
        <f>KickstarterTable[[#This Row],[pledged]]/KickstarterTable[[#This Row],[backers_count]]</f>
        <v>225</v>
      </c>
      <c r="Q1071" t="str">
        <f t="shared" si="96"/>
        <v>publishing</v>
      </c>
      <c r="R1071" t="str">
        <f t="shared" si="97"/>
        <v>translations</v>
      </c>
      <c r="S1071" s="13">
        <f t="shared" si="98"/>
        <v>41832.33935185185</v>
      </c>
      <c r="T1071" s="13">
        <f t="shared" si="99"/>
        <v>41885.152083333334</v>
      </c>
      <c r="U1071">
        <f t="shared" si="100"/>
        <v>2014</v>
      </c>
      <c r="V1071" s="15" t="str">
        <f t="shared" si="101"/>
        <v>Jul</v>
      </c>
    </row>
    <row r="1072" spans="1:22" ht="32">
      <c r="A1072">
        <v>1461</v>
      </c>
      <c r="B1072" s="3" t="s">
        <v>1462</v>
      </c>
      <c r="C1072" s="3" t="s">
        <v>5571</v>
      </c>
      <c r="D1072">
        <v>15000</v>
      </c>
      <c r="E1072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8287</v>
      </c>
      <c r="O1072" s="6">
        <f>KickstarterTable[[#This Row],[pledged]]/KickstarterTable[[#This Row],[goal]]</f>
        <v>1.012446</v>
      </c>
      <c r="P1072" s="8">
        <f>KickstarterTable[[#This Row],[pledged]]/KickstarterTable[[#This Row],[backers_count]]</f>
        <v>44.66673529411765</v>
      </c>
      <c r="Q1072" t="str">
        <f t="shared" si="96"/>
        <v>publishing</v>
      </c>
      <c r="R1072" t="str">
        <f t="shared" si="97"/>
        <v>radio &amp; podcasts</v>
      </c>
      <c r="S1072" s="13">
        <f t="shared" si="98"/>
        <v>41899.311967592592</v>
      </c>
      <c r="T1072" s="13">
        <f t="shared" si="99"/>
        <v>41930.583333333336</v>
      </c>
      <c r="U1072">
        <f t="shared" si="100"/>
        <v>2014</v>
      </c>
      <c r="V1072" s="15" t="str">
        <f t="shared" si="101"/>
        <v>Sep</v>
      </c>
    </row>
    <row r="1073" spans="1:22" ht="48">
      <c r="A1073">
        <v>1475</v>
      </c>
      <c r="B1073" s="3" t="s">
        <v>1476</v>
      </c>
      <c r="C1073" s="3" t="s">
        <v>5585</v>
      </c>
      <c r="D1073">
        <v>15000</v>
      </c>
      <c r="E1073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8287</v>
      </c>
      <c r="O1073" s="6">
        <f>KickstarterTable[[#This Row],[pledged]]/KickstarterTable[[#This Row],[goal]]</f>
        <v>1.8866966666666667</v>
      </c>
      <c r="P1073" s="8">
        <f>KickstarterTable[[#This Row],[pledged]]/KickstarterTable[[#This Row],[backers_count]]</f>
        <v>64.173356009070289</v>
      </c>
      <c r="Q1073" t="str">
        <f t="shared" si="96"/>
        <v>publishing</v>
      </c>
      <c r="R1073" t="str">
        <f t="shared" si="97"/>
        <v>radio &amp; podcasts</v>
      </c>
      <c r="S1073" s="13">
        <f t="shared" si="98"/>
        <v>41960.389618055553</v>
      </c>
      <c r="T1073" s="13">
        <f t="shared" si="99"/>
        <v>41990.790972222225</v>
      </c>
      <c r="U1073">
        <f t="shared" si="100"/>
        <v>2014</v>
      </c>
      <c r="V1073" s="15" t="str">
        <f t="shared" si="101"/>
        <v>Nov</v>
      </c>
    </row>
    <row r="1074" spans="1:22" ht="48">
      <c r="A1074">
        <v>1488</v>
      </c>
      <c r="B1074" s="3" t="s">
        <v>1489</v>
      </c>
      <c r="C1074" s="3" t="s">
        <v>5598</v>
      </c>
      <c r="D1074">
        <v>15000</v>
      </c>
      <c r="E1074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8274</v>
      </c>
      <c r="O1074" s="6">
        <f>KickstarterTable[[#This Row],[pledged]]/KickstarterTable[[#This Row],[goal]]</f>
        <v>2.4E-2</v>
      </c>
      <c r="P1074" s="8">
        <f>KickstarterTable[[#This Row],[pledged]]/KickstarterTable[[#This Row],[backers_count]]</f>
        <v>60</v>
      </c>
      <c r="Q1074" t="str">
        <f t="shared" si="96"/>
        <v>publishing</v>
      </c>
      <c r="R1074" t="str">
        <f t="shared" si="97"/>
        <v>fiction</v>
      </c>
      <c r="S1074" s="13">
        <f t="shared" si="98"/>
        <v>41614.229861111111</v>
      </c>
      <c r="T1074" s="13">
        <f t="shared" si="99"/>
        <v>41642.146527777782</v>
      </c>
      <c r="U1074">
        <f t="shared" si="100"/>
        <v>2014</v>
      </c>
      <c r="V1074" s="15" t="str">
        <f t="shared" si="101"/>
        <v>Dec</v>
      </c>
    </row>
    <row r="1075" spans="1:22" ht="48">
      <c r="A1075">
        <v>1497</v>
      </c>
      <c r="B1075" s="3" t="s">
        <v>1498</v>
      </c>
      <c r="C1075" s="3" t="s">
        <v>5607</v>
      </c>
      <c r="D1075">
        <v>15000</v>
      </c>
      <c r="E1075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8274</v>
      </c>
      <c r="O1075" s="6">
        <f>KickstarterTable[[#This Row],[pledged]]/KickstarterTable[[#This Row],[goal]]</f>
        <v>6.666666666666667E-5</v>
      </c>
      <c r="P1075" s="8">
        <f>KickstarterTable[[#This Row],[pledged]]/KickstarterTable[[#This Row],[backers_count]]</f>
        <v>1</v>
      </c>
      <c r="Q1075" t="str">
        <f t="shared" si="96"/>
        <v>publishing</v>
      </c>
      <c r="R1075" t="str">
        <f t="shared" si="97"/>
        <v>fiction</v>
      </c>
      <c r="S1075" s="13">
        <f t="shared" si="98"/>
        <v>41444.309282407405</v>
      </c>
      <c r="T1075" s="13">
        <f t="shared" si="99"/>
        <v>41484.404861111114</v>
      </c>
      <c r="U1075">
        <f t="shared" si="100"/>
        <v>2013</v>
      </c>
      <c r="V1075" s="15" t="str">
        <f t="shared" si="101"/>
        <v>Jun</v>
      </c>
    </row>
    <row r="1076" spans="1:22" ht="48">
      <c r="A1076">
        <v>1517</v>
      </c>
      <c r="B1076" s="3" t="s">
        <v>1518</v>
      </c>
      <c r="C1076" s="3" t="s">
        <v>5627</v>
      </c>
      <c r="D1076">
        <v>15000</v>
      </c>
      <c r="E1076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8284</v>
      </c>
      <c r="O1076" s="6">
        <f>KickstarterTable[[#This Row],[pledged]]/KickstarterTable[[#This Row],[goal]]</f>
        <v>1.6197999999999999</v>
      </c>
      <c r="P1076" s="8">
        <f>KickstarterTable[[#This Row],[pledged]]/KickstarterTable[[#This Row],[backers_count]]</f>
        <v>39.507317073170732</v>
      </c>
      <c r="Q1076" t="str">
        <f t="shared" si="96"/>
        <v>photography</v>
      </c>
      <c r="R1076" t="str">
        <f t="shared" si="97"/>
        <v>photobooks</v>
      </c>
      <c r="S1076" s="13">
        <f t="shared" si="98"/>
        <v>41948.233252314814</v>
      </c>
      <c r="T1076" s="13">
        <f t="shared" si="99"/>
        <v>41976.833333333336</v>
      </c>
      <c r="U1076">
        <f t="shared" si="100"/>
        <v>2014</v>
      </c>
      <c r="V1076" s="15" t="str">
        <f t="shared" si="101"/>
        <v>Nov</v>
      </c>
    </row>
    <row r="1077" spans="1:22" ht="32">
      <c r="A1077">
        <v>1518</v>
      </c>
      <c r="B1077" s="3" t="s">
        <v>1519</v>
      </c>
      <c r="C1077" s="3" t="s">
        <v>5628</v>
      </c>
      <c r="D1077">
        <v>15000</v>
      </c>
      <c r="E107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8284</v>
      </c>
      <c r="O1077" s="6">
        <f>KickstarterTable[[#This Row],[pledged]]/KickstarterTable[[#This Row],[goal]]</f>
        <v>2.0536666666666665</v>
      </c>
      <c r="P1077" s="8">
        <f>KickstarterTable[[#This Row],[pledged]]/KickstarterTable[[#This Row],[backers_count]]</f>
        <v>130.52966101694915</v>
      </c>
      <c r="Q1077" t="str">
        <f t="shared" si="96"/>
        <v>photography</v>
      </c>
      <c r="R1077" t="str">
        <f t="shared" si="97"/>
        <v>photobooks</v>
      </c>
      <c r="S1077" s="13">
        <f t="shared" si="98"/>
        <v>41760.486712962964</v>
      </c>
      <c r="T1077" s="13">
        <f t="shared" si="99"/>
        <v>41788.403379629635</v>
      </c>
      <c r="U1077">
        <f t="shared" si="100"/>
        <v>2014</v>
      </c>
      <c r="V1077" s="15" t="str">
        <f t="shared" si="101"/>
        <v>May</v>
      </c>
    </row>
    <row r="1078" spans="1:22" ht="48">
      <c r="A1078">
        <v>1540</v>
      </c>
      <c r="B1078" s="3" t="s">
        <v>1541</v>
      </c>
      <c r="C1078" s="3" t="s">
        <v>5650</v>
      </c>
      <c r="D1078">
        <v>15000</v>
      </c>
      <c r="E107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8284</v>
      </c>
      <c r="O1078" s="6">
        <f>KickstarterTable[[#This Row],[pledged]]/KickstarterTable[[#This Row],[goal]]</f>
        <v>1.1786666666666668</v>
      </c>
      <c r="P1078" s="8">
        <f>KickstarterTable[[#This Row],[pledged]]/KickstarterTable[[#This Row],[backers_count]]</f>
        <v>180.40816326530611</v>
      </c>
      <c r="Q1078" t="str">
        <f t="shared" si="96"/>
        <v>photography</v>
      </c>
      <c r="R1078" t="str">
        <f t="shared" si="97"/>
        <v>photobooks</v>
      </c>
      <c r="S1078" s="13">
        <f t="shared" si="98"/>
        <v>41938.673796296294</v>
      </c>
      <c r="T1078" s="13">
        <f t="shared" si="99"/>
        <v>41966.635416666664</v>
      </c>
      <c r="U1078">
        <f t="shared" si="100"/>
        <v>2014</v>
      </c>
      <c r="V1078" s="15" t="str">
        <f t="shared" si="101"/>
        <v>Oct</v>
      </c>
    </row>
    <row r="1079" spans="1:22" ht="32">
      <c r="A1079">
        <v>1559</v>
      </c>
      <c r="B1079" s="3" t="s">
        <v>1560</v>
      </c>
      <c r="C1079" s="3" t="s">
        <v>5669</v>
      </c>
      <c r="D1079">
        <v>15000</v>
      </c>
      <c r="E1079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8288</v>
      </c>
      <c r="O1079" s="6">
        <f>KickstarterTable[[#This Row],[pledged]]/KickstarterTable[[#This Row],[goal]]</f>
        <v>3.3333333333333335E-3</v>
      </c>
      <c r="P1079" s="8">
        <f>KickstarterTable[[#This Row],[pledged]]/KickstarterTable[[#This Row],[backers_count]]</f>
        <v>50</v>
      </c>
      <c r="Q1079" t="str">
        <f t="shared" si="96"/>
        <v>photography</v>
      </c>
      <c r="R1079" t="str">
        <f t="shared" si="97"/>
        <v>nature</v>
      </c>
      <c r="S1079" s="13">
        <f t="shared" si="98"/>
        <v>42107.719895833332</v>
      </c>
      <c r="T1079" s="13">
        <f t="shared" si="99"/>
        <v>42120.636562499996</v>
      </c>
      <c r="U1079">
        <f t="shared" si="100"/>
        <v>2015</v>
      </c>
      <c r="V1079" s="15" t="str">
        <f t="shared" si="101"/>
        <v>Apr</v>
      </c>
    </row>
    <row r="1080" spans="1:22" ht="48">
      <c r="A1080">
        <v>1597</v>
      </c>
      <c r="B1080" s="3" t="s">
        <v>1598</v>
      </c>
      <c r="C1080" s="3" t="s">
        <v>5707</v>
      </c>
      <c r="D1080">
        <v>15000</v>
      </c>
      <c r="E1080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8290</v>
      </c>
      <c r="O1080" s="6">
        <f>KickstarterTable[[#This Row],[pledged]]/KickstarterTable[[#This Row],[goal]]</f>
        <v>0</v>
      </c>
      <c r="P1080" s="8" t="e">
        <f>KickstarterTable[[#This Row],[pledged]]/KickstarterTable[[#This Row],[backers_count]]</f>
        <v>#DIV/0!</v>
      </c>
      <c r="Q1080" t="str">
        <f t="shared" si="96"/>
        <v>photography</v>
      </c>
      <c r="R1080" t="str">
        <f t="shared" si="97"/>
        <v>places</v>
      </c>
      <c r="S1080" s="13">
        <f t="shared" si="98"/>
        <v>42603.020798611113</v>
      </c>
      <c r="T1080" s="13">
        <f t="shared" si="99"/>
        <v>42630.937465277784</v>
      </c>
      <c r="U1080">
        <f t="shared" si="100"/>
        <v>2016</v>
      </c>
      <c r="V1080" s="15" t="str">
        <f t="shared" si="101"/>
        <v>Aug</v>
      </c>
    </row>
    <row r="1081" spans="1:22" ht="48">
      <c r="A1081">
        <v>1746</v>
      </c>
      <c r="B1081" s="3" t="s">
        <v>1747</v>
      </c>
      <c r="C1081" s="3" t="s">
        <v>5856</v>
      </c>
      <c r="D1081">
        <v>15000</v>
      </c>
      <c r="E1081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8284</v>
      </c>
      <c r="O1081" s="6">
        <f>KickstarterTable[[#This Row],[pledged]]/KickstarterTable[[#This Row],[goal]]</f>
        <v>1.4810000000000001</v>
      </c>
      <c r="P1081" s="8">
        <f>KickstarterTable[[#This Row],[pledged]]/KickstarterTable[[#This Row],[backers_count]]</f>
        <v>207.61682242990653</v>
      </c>
      <c r="Q1081" t="str">
        <f t="shared" si="96"/>
        <v>photography</v>
      </c>
      <c r="R1081" t="str">
        <f t="shared" si="97"/>
        <v>photobooks</v>
      </c>
      <c r="S1081" s="13">
        <f t="shared" si="98"/>
        <v>42667.843368055554</v>
      </c>
      <c r="T1081" s="13">
        <f t="shared" si="99"/>
        <v>42695.666666666664</v>
      </c>
      <c r="U1081">
        <f t="shared" si="100"/>
        <v>2016</v>
      </c>
      <c r="V1081" s="15" t="str">
        <f t="shared" si="101"/>
        <v>Oct</v>
      </c>
    </row>
    <row r="1082" spans="1:22" ht="48">
      <c r="A1082">
        <v>1753</v>
      </c>
      <c r="B1082" s="3" t="s">
        <v>1754</v>
      </c>
      <c r="C1082" s="3" t="s">
        <v>5863</v>
      </c>
      <c r="D1082">
        <v>15000</v>
      </c>
      <c r="E1082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8284</v>
      </c>
      <c r="O1082" s="6">
        <f>KickstarterTable[[#This Row],[pledged]]/KickstarterTable[[#This Row],[goal]]</f>
        <v>1.08</v>
      </c>
      <c r="P1082" s="8">
        <f>KickstarterTable[[#This Row],[pledged]]/KickstarterTable[[#This Row],[backers_count]]</f>
        <v>462.85714285714283</v>
      </c>
      <c r="Q1082" t="str">
        <f t="shared" si="96"/>
        <v>photography</v>
      </c>
      <c r="R1082" t="str">
        <f t="shared" si="97"/>
        <v>photobooks</v>
      </c>
      <c r="S1082" s="13">
        <f t="shared" si="98"/>
        <v>42420.416296296295</v>
      </c>
      <c r="T1082" s="13">
        <f t="shared" si="99"/>
        <v>42448.291296296295</v>
      </c>
      <c r="U1082">
        <f t="shared" si="100"/>
        <v>2016</v>
      </c>
      <c r="V1082" s="15" t="str">
        <f t="shared" si="101"/>
        <v>Feb</v>
      </c>
    </row>
    <row r="1083" spans="1:22" ht="32">
      <c r="A1083">
        <v>1818</v>
      </c>
      <c r="B1083" s="3" t="s">
        <v>1819</v>
      </c>
      <c r="C1083" s="3" t="s">
        <v>5928</v>
      </c>
      <c r="D1083">
        <v>15000</v>
      </c>
      <c r="E1083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8284</v>
      </c>
      <c r="O1083" s="6">
        <f>KickstarterTable[[#This Row],[pledged]]/KickstarterTable[[#This Row],[goal]]</f>
        <v>0</v>
      </c>
      <c r="P1083" s="8" t="e">
        <f>KickstarterTable[[#This Row],[pledged]]/KickstarterTable[[#This Row],[backers_count]]</f>
        <v>#DIV/0!</v>
      </c>
      <c r="Q1083" t="str">
        <f t="shared" si="96"/>
        <v>photography</v>
      </c>
      <c r="R1083" t="str">
        <f t="shared" si="97"/>
        <v>photobooks</v>
      </c>
      <c r="S1083" s="13">
        <f t="shared" si="98"/>
        <v>42066.901041666664</v>
      </c>
      <c r="T1083" s="13">
        <f t="shared" si="99"/>
        <v>42094.776041666664</v>
      </c>
      <c r="U1083">
        <f t="shared" si="100"/>
        <v>2015</v>
      </c>
      <c r="V1083" s="15" t="str">
        <f t="shared" si="101"/>
        <v>Mar</v>
      </c>
    </row>
    <row r="1084" spans="1:22" ht="48">
      <c r="A1084">
        <v>1830</v>
      </c>
      <c r="B1084" s="3" t="s">
        <v>1831</v>
      </c>
      <c r="C1084" s="3" t="s">
        <v>5940</v>
      </c>
      <c r="D1084">
        <v>15000</v>
      </c>
      <c r="E1084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8275</v>
      </c>
      <c r="O1084" s="6">
        <f>KickstarterTable[[#This Row],[pledged]]/KickstarterTable[[#This Row],[goal]]</f>
        <v>1.0153333333333334</v>
      </c>
      <c r="P1084" s="8">
        <f>KickstarterTable[[#This Row],[pledged]]/KickstarterTable[[#This Row],[backers_count]]</f>
        <v>67.389380530973455</v>
      </c>
      <c r="Q1084" t="str">
        <f t="shared" si="96"/>
        <v>music</v>
      </c>
      <c r="R1084" t="str">
        <f t="shared" si="97"/>
        <v>rock</v>
      </c>
      <c r="S1084" s="13">
        <f t="shared" si="98"/>
        <v>41664.350775462961</v>
      </c>
      <c r="T1084" s="13">
        <f t="shared" si="99"/>
        <v>41692.267442129632</v>
      </c>
      <c r="U1084">
        <f t="shared" si="100"/>
        <v>2014</v>
      </c>
      <c r="V1084" s="15" t="str">
        <f t="shared" si="101"/>
        <v>Jan</v>
      </c>
    </row>
    <row r="1085" spans="1:22" ht="48">
      <c r="A1085">
        <v>1846</v>
      </c>
      <c r="B1085" s="3" t="s">
        <v>1847</v>
      </c>
      <c r="C1085" s="3" t="s">
        <v>5956</v>
      </c>
      <c r="D1085">
        <v>15000</v>
      </c>
      <c r="E1085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8275</v>
      </c>
      <c r="O1085" s="6">
        <f>KickstarterTable[[#This Row],[pledged]]/KickstarterTable[[#This Row],[goal]]</f>
        <v>1.3792666666666666</v>
      </c>
      <c r="P1085" s="8">
        <f>KickstarterTable[[#This Row],[pledged]]/KickstarterTable[[#This Row],[backers_count]]</f>
        <v>98.990430622009569</v>
      </c>
      <c r="Q1085" t="str">
        <f t="shared" si="96"/>
        <v>music</v>
      </c>
      <c r="R1085" t="str">
        <f t="shared" si="97"/>
        <v>rock</v>
      </c>
      <c r="S1085" s="13">
        <f t="shared" si="98"/>
        <v>41228.316863425927</v>
      </c>
      <c r="T1085" s="13">
        <f t="shared" si="99"/>
        <v>41256.233530092599</v>
      </c>
      <c r="U1085">
        <f t="shared" si="100"/>
        <v>2012</v>
      </c>
      <c r="V1085" s="15" t="str">
        <f t="shared" si="101"/>
        <v>Nov</v>
      </c>
    </row>
    <row r="1086" spans="1:22" ht="48">
      <c r="A1086">
        <v>1852</v>
      </c>
      <c r="B1086" s="3" t="s">
        <v>1853</v>
      </c>
      <c r="C1086" s="3" t="s">
        <v>5962</v>
      </c>
      <c r="D1086">
        <v>15000</v>
      </c>
      <c r="E1086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8275</v>
      </c>
      <c r="O1086" s="6">
        <f>KickstarterTable[[#This Row],[pledged]]/KickstarterTable[[#This Row],[goal]]</f>
        <v>1.1696666666666666</v>
      </c>
      <c r="P1086" s="8">
        <f>KickstarterTable[[#This Row],[pledged]]/KickstarterTable[[#This Row],[backers_count]]</f>
        <v>133.93129770992365</v>
      </c>
      <c r="Q1086" t="str">
        <f t="shared" si="96"/>
        <v>music</v>
      </c>
      <c r="R1086" t="str">
        <f t="shared" si="97"/>
        <v>rock</v>
      </c>
      <c r="S1086" s="13">
        <f t="shared" si="98"/>
        <v>42081.438101851854</v>
      </c>
      <c r="T1086" s="13">
        <f t="shared" si="99"/>
        <v>42116.583333333336</v>
      </c>
      <c r="U1086">
        <f t="shared" si="100"/>
        <v>2015</v>
      </c>
      <c r="V1086" s="15" t="str">
        <f t="shared" si="101"/>
        <v>Mar</v>
      </c>
    </row>
    <row r="1087" spans="1:22" ht="48">
      <c r="A1087">
        <v>1854</v>
      </c>
      <c r="B1087" s="3" t="s">
        <v>1855</v>
      </c>
      <c r="C1087" s="3" t="s">
        <v>5964</v>
      </c>
      <c r="D1087">
        <v>15000</v>
      </c>
      <c r="E108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8275</v>
      </c>
      <c r="O1087" s="6">
        <f>KickstarterTable[[#This Row],[pledged]]/KickstarterTable[[#This Row],[goal]]</f>
        <v>1.0212366666666666</v>
      </c>
      <c r="P1087" s="8">
        <f>KickstarterTable[[#This Row],[pledged]]/KickstarterTable[[#This Row],[backers_count]]</f>
        <v>88.037643678160919</v>
      </c>
      <c r="Q1087" t="str">
        <f t="shared" si="96"/>
        <v>music</v>
      </c>
      <c r="R1087" t="str">
        <f t="shared" si="97"/>
        <v>rock</v>
      </c>
      <c r="S1087" s="13">
        <f t="shared" si="98"/>
        <v>41387.687928240739</v>
      </c>
      <c r="T1087" s="13">
        <f t="shared" si="99"/>
        <v>41415.604594907411</v>
      </c>
      <c r="U1087">
        <f t="shared" si="100"/>
        <v>2013</v>
      </c>
      <c r="V1087" s="15" t="str">
        <f t="shared" si="101"/>
        <v>Apr</v>
      </c>
    </row>
    <row r="1088" spans="1:22" ht="48">
      <c r="A1088">
        <v>1938</v>
      </c>
      <c r="B1088" s="3" t="s">
        <v>1939</v>
      </c>
      <c r="C1088" s="3" t="s">
        <v>6048</v>
      </c>
      <c r="D1088">
        <v>15000</v>
      </c>
      <c r="E108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8278</v>
      </c>
      <c r="O1088" s="6">
        <f>KickstarterTable[[#This Row],[pledged]]/KickstarterTable[[#This Row],[goal]]</f>
        <v>1.1593333333333333</v>
      </c>
      <c r="P1088" s="8">
        <f>KickstarterTable[[#This Row],[pledged]]/KickstarterTable[[#This Row],[backers_count]]</f>
        <v>152.54385964912279</v>
      </c>
      <c r="Q1088" t="str">
        <f t="shared" si="96"/>
        <v>music</v>
      </c>
      <c r="R1088" t="str">
        <f t="shared" si="97"/>
        <v>indie rock</v>
      </c>
      <c r="S1088" s="13">
        <f t="shared" si="98"/>
        <v>41425.92628472222</v>
      </c>
      <c r="T1088" s="13">
        <f t="shared" si="99"/>
        <v>41454.791666666672</v>
      </c>
      <c r="U1088">
        <f t="shared" si="100"/>
        <v>2013</v>
      </c>
      <c r="V1088" s="15" t="str">
        <f t="shared" si="101"/>
        <v>May</v>
      </c>
    </row>
    <row r="1089" spans="1:22" ht="48">
      <c r="A1089">
        <v>1953</v>
      </c>
      <c r="B1089" s="3" t="s">
        <v>1954</v>
      </c>
      <c r="C1089" s="3" t="s">
        <v>6063</v>
      </c>
      <c r="D1089">
        <v>15000</v>
      </c>
      <c r="E1089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8294</v>
      </c>
      <c r="O1089" s="6">
        <f>KickstarterTable[[#This Row],[pledged]]/KickstarterTable[[#This Row],[goal]]</f>
        <v>2.2594666666666665</v>
      </c>
      <c r="P1089" s="8">
        <f>KickstarterTable[[#This Row],[pledged]]/KickstarterTable[[#This Row],[backers_count]]</f>
        <v>230.55782312925169</v>
      </c>
      <c r="Q1089" t="str">
        <f t="shared" si="96"/>
        <v>technology</v>
      </c>
      <c r="R1089" t="str">
        <f t="shared" si="97"/>
        <v>hardware</v>
      </c>
      <c r="S1089" s="13">
        <f t="shared" si="98"/>
        <v>40940.866493055553</v>
      </c>
      <c r="T1089" s="13">
        <f t="shared" si="99"/>
        <v>40967.708333333336</v>
      </c>
      <c r="U1089">
        <f t="shared" si="100"/>
        <v>2012</v>
      </c>
      <c r="V1089" s="15" t="str">
        <f t="shared" si="101"/>
        <v>Feb</v>
      </c>
    </row>
    <row r="1090" spans="1:22" ht="64">
      <c r="A1090">
        <v>1984</v>
      </c>
      <c r="B1090" s="3" t="s">
        <v>1985</v>
      </c>
      <c r="C1090" s="3" t="s">
        <v>6094</v>
      </c>
      <c r="D1090">
        <v>15000</v>
      </c>
      <c r="E1090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8295</v>
      </c>
      <c r="O1090" s="6">
        <f>KickstarterTable[[#This Row],[pledged]]/KickstarterTable[[#This Row],[goal]]</f>
        <v>0.21146666666666666</v>
      </c>
      <c r="P1090" s="8">
        <f>KickstarterTable[[#This Row],[pledged]]/KickstarterTable[[#This Row],[backers_count]]</f>
        <v>453.14285714285717</v>
      </c>
      <c r="Q1090" t="str">
        <f t="shared" ref="Q1090:Q1153" si="102">LEFT(N1090, SEARCH("/",N1090,1) -1)</f>
        <v>photography</v>
      </c>
      <c r="R1090" t="str">
        <f t="shared" ref="R1090:R1153" si="103">MID(N1090,FIND("/",N1090)+1,LEN(N1090))</f>
        <v>people</v>
      </c>
      <c r="S1090" s="13">
        <f t="shared" ref="S1090:S1153" si="104">(J1090/86400)+25569+(-8/24)</f>
        <v>41913.456956018512</v>
      </c>
      <c r="T1090" s="13">
        <f t="shared" ref="T1090:T1153" si="105">(((I1090/60)/60)/24)+DATE(1970,1,1)+(-58/24)</f>
        <v>41971.415289351855</v>
      </c>
      <c r="U1090">
        <f t="shared" ref="U1090:U1153" si="106">YEAR(T1090)</f>
        <v>2014</v>
      </c>
      <c r="V1090" s="15" t="str">
        <f t="shared" ref="V1090:V1153" si="107">TEXT(S1090,"mmm")</f>
        <v>Oct</v>
      </c>
    </row>
    <row r="1091" spans="1:22" ht="48">
      <c r="A1091">
        <v>2044</v>
      </c>
      <c r="B1091" s="3" t="s">
        <v>2045</v>
      </c>
      <c r="C1091" s="3" t="s">
        <v>6154</v>
      </c>
      <c r="D1091">
        <v>15000</v>
      </c>
      <c r="E1091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8294</v>
      </c>
      <c r="O1091" s="6">
        <f>KickstarterTable[[#This Row],[pledged]]/KickstarterTable[[#This Row],[goal]]</f>
        <v>1.0821333333333334</v>
      </c>
      <c r="P1091" s="8">
        <f>KickstarterTable[[#This Row],[pledged]]/KickstarterTable[[#This Row],[backers_count]]</f>
        <v>90.177777777777777</v>
      </c>
      <c r="Q1091" t="str">
        <f t="shared" si="102"/>
        <v>technology</v>
      </c>
      <c r="R1091" t="str">
        <f t="shared" si="103"/>
        <v>hardware</v>
      </c>
      <c r="S1091" s="13">
        <f t="shared" si="104"/>
        <v>42138.350856481477</v>
      </c>
      <c r="T1091" s="13">
        <f t="shared" si="105"/>
        <v>42166.267523148148</v>
      </c>
      <c r="U1091">
        <f t="shared" si="106"/>
        <v>2015</v>
      </c>
      <c r="V1091" s="15" t="str">
        <f t="shared" si="107"/>
        <v>May</v>
      </c>
    </row>
    <row r="1092" spans="1:22" ht="48">
      <c r="A1092">
        <v>2057</v>
      </c>
      <c r="B1092" s="3" t="s">
        <v>2058</v>
      </c>
      <c r="C1092" s="3" t="s">
        <v>6167</v>
      </c>
      <c r="D1092">
        <v>15000</v>
      </c>
      <c r="E1092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8294</v>
      </c>
      <c r="O1092" s="6">
        <f>KickstarterTable[[#This Row],[pledged]]/KickstarterTable[[#This Row],[goal]]</f>
        <v>2.022322</v>
      </c>
      <c r="P1092" s="8">
        <f>KickstarterTable[[#This Row],[pledged]]/KickstarterTable[[#This Row],[backers_count]]</f>
        <v>45.547792792792798</v>
      </c>
      <c r="Q1092" t="str">
        <f t="shared" si="102"/>
        <v>technology</v>
      </c>
      <c r="R1092" t="str">
        <f t="shared" si="103"/>
        <v>hardware</v>
      </c>
      <c r="S1092" s="13">
        <f t="shared" si="104"/>
        <v>42396.161249999997</v>
      </c>
      <c r="T1092" s="13">
        <f t="shared" si="105"/>
        <v>42424.077916666669</v>
      </c>
      <c r="U1092">
        <f t="shared" si="106"/>
        <v>2016</v>
      </c>
      <c r="V1092" s="15" t="str">
        <f t="shared" si="107"/>
        <v>Jan</v>
      </c>
    </row>
    <row r="1093" spans="1:22" ht="48">
      <c r="A1093">
        <v>2128</v>
      </c>
      <c r="B1093" s="3" t="s">
        <v>2129</v>
      </c>
      <c r="C1093" s="3" t="s">
        <v>6238</v>
      </c>
      <c r="D1093">
        <v>15000</v>
      </c>
      <c r="E1093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8281</v>
      </c>
      <c r="O1093" s="6">
        <f>KickstarterTable[[#This Row],[pledged]]/KickstarterTable[[#This Row],[goal]]</f>
        <v>1.6666666666666668E-3</v>
      </c>
      <c r="P1093" s="8">
        <f>KickstarterTable[[#This Row],[pledged]]/KickstarterTable[[#This Row],[backers_count]]</f>
        <v>25</v>
      </c>
      <c r="Q1093" t="str">
        <f t="shared" si="102"/>
        <v>games</v>
      </c>
      <c r="R1093" t="str">
        <f t="shared" si="103"/>
        <v>video games</v>
      </c>
      <c r="S1093" s="13">
        <f t="shared" si="104"/>
        <v>41843.439456018517</v>
      </c>
      <c r="T1093" s="13">
        <f t="shared" si="105"/>
        <v>41901.356122685189</v>
      </c>
      <c r="U1093">
        <f t="shared" si="106"/>
        <v>2014</v>
      </c>
      <c r="V1093" s="15" t="str">
        <f t="shared" si="107"/>
        <v>Jul</v>
      </c>
    </row>
    <row r="1094" spans="1:22" ht="48">
      <c r="A1094">
        <v>2141</v>
      </c>
      <c r="B1094" s="3" t="s">
        <v>2142</v>
      </c>
      <c r="C1094" s="3" t="s">
        <v>6251</v>
      </c>
      <c r="D1094">
        <v>15000</v>
      </c>
      <c r="E1094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8281</v>
      </c>
      <c r="O1094" s="6">
        <f>KickstarterTable[[#This Row],[pledged]]/KickstarterTable[[#This Row],[goal]]</f>
        <v>0</v>
      </c>
      <c r="P1094" s="8" t="e">
        <f>KickstarterTable[[#This Row],[pledged]]/KickstarterTable[[#This Row],[backers_count]]</f>
        <v>#DIV/0!</v>
      </c>
      <c r="Q1094" t="str">
        <f t="shared" si="102"/>
        <v>games</v>
      </c>
      <c r="R1094" t="str">
        <f t="shared" si="103"/>
        <v>video games</v>
      </c>
      <c r="S1094" s="13">
        <f t="shared" si="104"/>
        <v>41926.902303240735</v>
      </c>
      <c r="T1094" s="13">
        <f t="shared" si="105"/>
        <v>41954.860636574078</v>
      </c>
      <c r="U1094">
        <f t="shared" si="106"/>
        <v>2014</v>
      </c>
      <c r="V1094" s="15" t="str">
        <f t="shared" si="107"/>
        <v>Oct</v>
      </c>
    </row>
    <row r="1095" spans="1:22" ht="48">
      <c r="A1095">
        <v>2145</v>
      </c>
      <c r="B1095" s="3" t="s">
        <v>2146</v>
      </c>
      <c r="C1095" s="3" t="s">
        <v>6255</v>
      </c>
      <c r="D1095">
        <v>15000</v>
      </c>
      <c r="E1095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8281</v>
      </c>
      <c r="O1095" s="6">
        <f>KickstarterTable[[#This Row],[pledged]]/KickstarterTable[[#This Row],[goal]]</f>
        <v>0.30433333333333334</v>
      </c>
      <c r="P1095" s="8">
        <f>KickstarterTable[[#This Row],[pledged]]/KickstarterTable[[#This Row],[backers_count]]</f>
        <v>51.292134831460672</v>
      </c>
      <c r="Q1095" t="str">
        <f t="shared" si="102"/>
        <v>games</v>
      </c>
      <c r="R1095" t="str">
        <f t="shared" si="103"/>
        <v>video games</v>
      </c>
      <c r="S1095" s="13">
        <f t="shared" si="104"/>
        <v>41574.904097222221</v>
      </c>
      <c r="T1095" s="13">
        <f t="shared" si="105"/>
        <v>41602.862430555557</v>
      </c>
      <c r="U1095">
        <f t="shared" si="106"/>
        <v>2013</v>
      </c>
      <c r="V1095" s="15" t="str">
        <f t="shared" si="107"/>
        <v>Oct</v>
      </c>
    </row>
    <row r="1096" spans="1:22" ht="48">
      <c r="A1096">
        <v>2193</v>
      </c>
      <c r="B1096" s="3" t="s">
        <v>2194</v>
      </c>
      <c r="C1096" s="3" t="s">
        <v>6303</v>
      </c>
      <c r="D1096">
        <v>15000</v>
      </c>
      <c r="E1096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8296</v>
      </c>
      <c r="O1096" s="6">
        <f>KickstarterTable[[#This Row],[pledged]]/KickstarterTable[[#This Row],[goal]]</f>
        <v>4.5237333333333334</v>
      </c>
      <c r="P1096" s="8">
        <f>KickstarterTable[[#This Row],[pledged]]/KickstarterTable[[#This Row],[backers_count]]</f>
        <v>75.647714604236342</v>
      </c>
      <c r="Q1096" t="str">
        <f t="shared" si="102"/>
        <v>games</v>
      </c>
      <c r="R1096" t="str">
        <f t="shared" si="103"/>
        <v>tabletop games</v>
      </c>
      <c r="S1096" s="13">
        <f t="shared" si="104"/>
        <v>42664.072592592587</v>
      </c>
      <c r="T1096" s="13">
        <f t="shared" si="105"/>
        <v>42692.790972222225</v>
      </c>
      <c r="U1096">
        <f t="shared" si="106"/>
        <v>2016</v>
      </c>
      <c r="V1096" s="15" t="str">
        <f t="shared" si="107"/>
        <v>Oct</v>
      </c>
    </row>
    <row r="1097" spans="1:22" ht="48">
      <c r="A1097">
        <v>2316</v>
      </c>
      <c r="B1097" s="3" t="s">
        <v>2317</v>
      </c>
      <c r="C1097" s="3" t="s">
        <v>6426</v>
      </c>
      <c r="D1097">
        <v>15000</v>
      </c>
      <c r="E109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8278</v>
      </c>
      <c r="O1097" s="6">
        <f>KickstarterTable[[#This Row],[pledged]]/KickstarterTable[[#This Row],[goal]]</f>
        <v>1.0404266666666666</v>
      </c>
      <c r="P1097" s="8">
        <f>KickstarterTable[[#This Row],[pledged]]/KickstarterTable[[#This Row],[backers_count]]</f>
        <v>78.031999999999996</v>
      </c>
      <c r="Q1097" t="str">
        <f t="shared" si="102"/>
        <v>music</v>
      </c>
      <c r="R1097" t="str">
        <f t="shared" si="103"/>
        <v>indie rock</v>
      </c>
      <c r="S1097" s="13">
        <f t="shared" si="104"/>
        <v>40079.391782407409</v>
      </c>
      <c r="T1097" s="13">
        <f t="shared" si="105"/>
        <v>40154.350000000006</v>
      </c>
      <c r="U1097">
        <f t="shared" si="106"/>
        <v>2009</v>
      </c>
      <c r="V1097" s="15" t="str">
        <f t="shared" si="107"/>
        <v>Sep</v>
      </c>
    </row>
    <row r="1098" spans="1:22" ht="48">
      <c r="A1098">
        <v>2326</v>
      </c>
      <c r="B1098" s="3" t="s">
        <v>2327</v>
      </c>
      <c r="C1098" s="3" t="s">
        <v>6436</v>
      </c>
      <c r="D1098">
        <v>15000</v>
      </c>
      <c r="E109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8297</v>
      </c>
      <c r="O1098" s="6">
        <f>KickstarterTable[[#This Row],[pledged]]/KickstarterTable[[#This Row],[goal]]</f>
        <v>7.1999999999999998E-3</v>
      </c>
      <c r="P1098" s="8">
        <f>KickstarterTable[[#This Row],[pledged]]/KickstarterTable[[#This Row],[backers_count]]</f>
        <v>108</v>
      </c>
      <c r="Q1098" t="str">
        <f t="shared" si="102"/>
        <v>food</v>
      </c>
      <c r="R1098" t="str">
        <f t="shared" si="103"/>
        <v>small batch</v>
      </c>
      <c r="S1098" s="13">
        <f t="shared" si="104"/>
        <v>42803.700787037036</v>
      </c>
      <c r="T1098" s="13">
        <f t="shared" si="105"/>
        <v>42853.291666666664</v>
      </c>
      <c r="U1098">
        <f t="shared" si="106"/>
        <v>2017</v>
      </c>
      <c r="V1098" s="15" t="str">
        <f t="shared" si="107"/>
        <v>Mar</v>
      </c>
    </row>
    <row r="1099" spans="1:22" ht="48">
      <c r="A1099">
        <v>2338</v>
      </c>
      <c r="B1099" s="3" t="s">
        <v>2339</v>
      </c>
      <c r="C1099" s="3" t="s">
        <v>6448</v>
      </c>
      <c r="D1099">
        <v>15000</v>
      </c>
      <c r="E1099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8297</v>
      </c>
      <c r="O1099" s="6">
        <f>KickstarterTable[[#This Row],[pledged]]/KickstarterTable[[#This Row],[goal]]</f>
        <v>1.0114333333333334</v>
      </c>
      <c r="P1099" s="8">
        <f>KickstarterTable[[#This Row],[pledged]]/KickstarterTable[[#This Row],[backers_count]]</f>
        <v>123.34552845528455</v>
      </c>
      <c r="Q1099" t="str">
        <f t="shared" si="102"/>
        <v>food</v>
      </c>
      <c r="R1099" t="str">
        <f t="shared" si="103"/>
        <v>small batch</v>
      </c>
      <c r="S1099" s="13">
        <f t="shared" si="104"/>
        <v>41789.563472222224</v>
      </c>
      <c r="T1099" s="13">
        <f t="shared" si="105"/>
        <v>41817.480138888888</v>
      </c>
      <c r="U1099">
        <f t="shared" si="106"/>
        <v>2014</v>
      </c>
      <c r="V1099" s="15" t="str">
        <f t="shared" si="107"/>
        <v>May</v>
      </c>
    </row>
    <row r="1100" spans="1:22" ht="48">
      <c r="A1100">
        <v>2380</v>
      </c>
      <c r="B1100" s="3" t="s">
        <v>2381</v>
      </c>
      <c r="C1100" s="3" t="s">
        <v>6490</v>
      </c>
      <c r="D1100">
        <v>15000</v>
      </c>
      <c r="E1100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8271</v>
      </c>
      <c r="O1100" s="6">
        <f>KickstarterTable[[#This Row],[pledged]]/KickstarterTable[[#This Row],[goal]]</f>
        <v>3.6666666666666666E-3</v>
      </c>
      <c r="P1100" s="8">
        <f>KickstarterTable[[#This Row],[pledged]]/KickstarterTable[[#This Row],[backers_count]]</f>
        <v>18.333333333333332</v>
      </c>
      <c r="Q1100" t="str">
        <f t="shared" si="102"/>
        <v>technology</v>
      </c>
      <c r="R1100" t="str">
        <f t="shared" si="103"/>
        <v>web</v>
      </c>
      <c r="S1100" s="13">
        <f t="shared" si="104"/>
        <v>42248.459976851846</v>
      </c>
      <c r="T1100" s="13">
        <f t="shared" si="105"/>
        <v>42276.376643518517</v>
      </c>
      <c r="U1100">
        <f t="shared" si="106"/>
        <v>2015</v>
      </c>
      <c r="V1100" s="15" t="str">
        <f t="shared" si="107"/>
        <v>Sep</v>
      </c>
    </row>
    <row r="1101" spans="1:22" ht="48">
      <c r="A1101">
        <v>2404</v>
      </c>
      <c r="B1101" s="3" t="s">
        <v>2405</v>
      </c>
      <c r="C1101" s="3" t="s">
        <v>6514</v>
      </c>
      <c r="D1101">
        <v>15000</v>
      </c>
      <c r="E1101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8283</v>
      </c>
      <c r="O1101" s="6">
        <f>KickstarterTable[[#This Row],[pledged]]/KickstarterTable[[#This Row],[goal]]</f>
        <v>0</v>
      </c>
      <c r="P1101" s="8" t="e">
        <f>KickstarterTable[[#This Row],[pledged]]/KickstarterTable[[#This Row],[backers_count]]</f>
        <v>#DIV/0!</v>
      </c>
      <c r="Q1101" t="str">
        <f t="shared" si="102"/>
        <v>food</v>
      </c>
      <c r="R1101" t="str">
        <f t="shared" si="103"/>
        <v>food trucks</v>
      </c>
      <c r="S1101" s="13">
        <f t="shared" si="104"/>
        <v>42341.706099537034</v>
      </c>
      <c r="T1101" s="13">
        <f t="shared" si="105"/>
        <v>42369.622766203705</v>
      </c>
      <c r="U1101">
        <f t="shared" si="106"/>
        <v>2015</v>
      </c>
      <c r="V1101" s="15" t="str">
        <f t="shared" si="107"/>
        <v>Dec</v>
      </c>
    </row>
    <row r="1102" spans="1:22" ht="32">
      <c r="A1102">
        <v>2408</v>
      </c>
      <c r="B1102" s="3" t="s">
        <v>2409</v>
      </c>
      <c r="C1102" s="3" t="s">
        <v>6518</v>
      </c>
      <c r="D1102">
        <v>15000</v>
      </c>
      <c r="E1102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8283</v>
      </c>
      <c r="O1102" s="6">
        <f>KickstarterTable[[#This Row],[pledged]]/KickstarterTable[[#This Row],[goal]]</f>
        <v>2E-3</v>
      </c>
      <c r="P1102" s="8">
        <f>KickstarterTable[[#This Row],[pledged]]/KickstarterTable[[#This Row],[backers_count]]</f>
        <v>15</v>
      </c>
      <c r="Q1102" t="str">
        <f t="shared" si="102"/>
        <v>food</v>
      </c>
      <c r="R1102" t="str">
        <f t="shared" si="103"/>
        <v>food trucks</v>
      </c>
      <c r="S1102" s="13">
        <f t="shared" si="104"/>
        <v>41918.80737268518</v>
      </c>
      <c r="T1102" s="13">
        <f t="shared" si="105"/>
        <v>41946.765706018523</v>
      </c>
      <c r="U1102">
        <f t="shared" si="106"/>
        <v>2014</v>
      </c>
      <c r="V1102" s="15" t="str">
        <f t="shared" si="107"/>
        <v>Oct</v>
      </c>
    </row>
    <row r="1103" spans="1:22" ht="64">
      <c r="A1103">
        <v>2410</v>
      </c>
      <c r="B1103" s="3" t="s">
        <v>2411</v>
      </c>
      <c r="C1103" s="3" t="s">
        <v>6520</v>
      </c>
      <c r="D1103">
        <v>15000</v>
      </c>
      <c r="E1103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8283</v>
      </c>
      <c r="O1103" s="6">
        <f>KickstarterTable[[#This Row],[pledged]]/KickstarterTable[[#This Row],[goal]]</f>
        <v>0</v>
      </c>
      <c r="P1103" s="8" t="e">
        <f>KickstarterTable[[#This Row],[pledged]]/KickstarterTable[[#This Row],[backers_count]]</f>
        <v>#DIV/0!</v>
      </c>
      <c r="Q1103" t="str">
        <f t="shared" si="102"/>
        <v>food</v>
      </c>
      <c r="R1103" t="str">
        <f t="shared" si="103"/>
        <v>food trucks</v>
      </c>
      <c r="S1103" s="13">
        <f t="shared" si="104"/>
        <v>42224.074942129628</v>
      </c>
      <c r="T1103" s="13">
        <f t="shared" si="105"/>
        <v>42251.991608796299</v>
      </c>
      <c r="U1103">
        <f t="shared" si="106"/>
        <v>2015</v>
      </c>
      <c r="V1103" s="15" t="str">
        <f t="shared" si="107"/>
        <v>Aug</v>
      </c>
    </row>
    <row r="1104" spans="1:22" ht="48">
      <c r="A1104">
        <v>2414</v>
      </c>
      <c r="B1104" s="3" t="s">
        <v>2415</v>
      </c>
      <c r="C1104" s="3" t="s">
        <v>6524</v>
      </c>
      <c r="D1104">
        <v>15000</v>
      </c>
      <c r="E1104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8283</v>
      </c>
      <c r="O1104" s="6">
        <f>KickstarterTable[[#This Row],[pledged]]/KickstarterTable[[#This Row],[goal]]</f>
        <v>3.0666666666666665E-2</v>
      </c>
      <c r="P1104" s="8">
        <f>KickstarterTable[[#This Row],[pledged]]/KickstarterTable[[#This Row],[backers_count]]</f>
        <v>35.384615384615387</v>
      </c>
      <c r="Q1104" t="str">
        <f t="shared" si="102"/>
        <v>food</v>
      </c>
      <c r="R1104" t="str">
        <f t="shared" si="103"/>
        <v>food trucks</v>
      </c>
      <c r="S1104" s="13">
        <f t="shared" si="104"/>
        <v>42198.361805555549</v>
      </c>
      <c r="T1104" s="13">
        <f t="shared" si="105"/>
        <v>42235.749305555561</v>
      </c>
      <c r="U1104">
        <f t="shared" si="106"/>
        <v>2015</v>
      </c>
      <c r="V1104" s="15" t="str">
        <f t="shared" si="107"/>
        <v>Jul</v>
      </c>
    </row>
    <row r="1105" spans="1:22" ht="48">
      <c r="A1105">
        <v>2438</v>
      </c>
      <c r="B1105" s="3" t="s">
        <v>2439</v>
      </c>
      <c r="C1105" s="3" t="s">
        <v>6548</v>
      </c>
      <c r="D1105">
        <v>15000</v>
      </c>
      <c r="E1105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8283</v>
      </c>
      <c r="O1105" s="6">
        <f>KickstarterTable[[#This Row],[pledged]]/KickstarterTable[[#This Row],[goal]]</f>
        <v>3.3333333333333335E-3</v>
      </c>
      <c r="P1105" s="8">
        <f>KickstarterTable[[#This Row],[pledged]]/KickstarterTable[[#This Row],[backers_count]]</f>
        <v>50</v>
      </c>
      <c r="Q1105" t="str">
        <f t="shared" si="102"/>
        <v>food</v>
      </c>
      <c r="R1105" t="str">
        <f t="shared" si="103"/>
        <v>food trucks</v>
      </c>
      <c r="S1105" s="13">
        <f t="shared" si="104"/>
        <v>42285.581736111104</v>
      </c>
      <c r="T1105" s="13">
        <f t="shared" si="105"/>
        <v>42343.540069444447</v>
      </c>
      <c r="U1105">
        <f t="shared" si="106"/>
        <v>2015</v>
      </c>
      <c r="V1105" s="15" t="str">
        <f t="shared" si="107"/>
        <v>Oct</v>
      </c>
    </row>
    <row r="1106" spans="1:22" ht="48">
      <c r="A1106">
        <v>2450</v>
      </c>
      <c r="B1106" s="3" t="s">
        <v>2451</v>
      </c>
      <c r="C1106" s="3" t="s">
        <v>6560</v>
      </c>
      <c r="D1106">
        <v>15000</v>
      </c>
      <c r="E1106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8297</v>
      </c>
      <c r="O1106" s="6">
        <f>KickstarterTable[[#This Row],[pledged]]/KickstarterTable[[#This Row],[goal]]</f>
        <v>1.0153353333333335</v>
      </c>
      <c r="P1106" s="8">
        <f>KickstarterTable[[#This Row],[pledged]]/KickstarterTable[[#This Row],[backers_count]]</f>
        <v>149.31401960784314</v>
      </c>
      <c r="Q1106" t="str">
        <f t="shared" si="102"/>
        <v>food</v>
      </c>
      <c r="R1106" t="str">
        <f t="shared" si="103"/>
        <v>small batch</v>
      </c>
      <c r="S1106" s="13">
        <f t="shared" si="104"/>
        <v>41901.739074074074</v>
      </c>
      <c r="T1106" s="13">
        <f t="shared" si="105"/>
        <v>41937.715972222228</v>
      </c>
      <c r="U1106">
        <f t="shared" si="106"/>
        <v>2014</v>
      </c>
      <c r="V1106" s="15" t="str">
        <f t="shared" si="107"/>
        <v>Sep</v>
      </c>
    </row>
    <row r="1107" spans="1:22" ht="48">
      <c r="A1107">
        <v>2577</v>
      </c>
      <c r="B1107" s="3" t="s">
        <v>2577</v>
      </c>
      <c r="C1107" s="3" t="s">
        <v>6687</v>
      </c>
      <c r="D1107">
        <v>15000</v>
      </c>
      <c r="E110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8283</v>
      </c>
      <c r="O1107" s="6">
        <f>KickstarterTable[[#This Row],[pledged]]/KickstarterTable[[#This Row],[goal]]</f>
        <v>0</v>
      </c>
      <c r="P1107" s="8" t="e">
        <f>KickstarterTable[[#This Row],[pledged]]/KickstarterTable[[#This Row],[backers_count]]</f>
        <v>#DIV/0!</v>
      </c>
      <c r="Q1107" t="str">
        <f t="shared" si="102"/>
        <v>food</v>
      </c>
      <c r="R1107" t="str">
        <f t="shared" si="103"/>
        <v>food trucks</v>
      </c>
      <c r="S1107" s="13">
        <f t="shared" si="104"/>
        <v>41830.487233796295</v>
      </c>
      <c r="T1107" s="13">
        <f t="shared" si="105"/>
        <v>41853.403900462967</v>
      </c>
      <c r="U1107">
        <f t="shared" si="106"/>
        <v>2014</v>
      </c>
      <c r="V1107" s="15" t="str">
        <f t="shared" si="107"/>
        <v>Jul</v>
      </c>
    </row>
    <row r="1108" spans="1:22" ht="32">
      <c r="A1108">
        <v>2595</v>
      </c>
      <c r="B1108" s="3" t="s">
        <v>2595</v>
      </c>
      <c r="C1108" s="3" t="s">
        <v>6705</v>
      </c>
      <c r="D1108">
        <v>15000</v>
      </c>
      <c r="E110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8283</v>
      </c>
      <c r="O1108" s="6">
        <f>KickstarterTable[[#This Row],[pledged]]/KickstarterTable[[#This Row],[goal]]</f>
        <v>0.12166666666666667</v>
      </c>
      <c r="P1108" s="8">
        <f>KickstarterTable[[#This Row],[pledged]]/KickstarterTable[[#This Row],[backers_count]]</f>
        <v>96.05263157894737</v>
      </c>
      <c r="Q1108" t="str">
        <f t="shared" si="102"/>
        <v>food</v>
      </c>
      <c r="R1108" t="str">
        <f t="shared" si="103"/>
        <v>food trucks</v>
      </c>
      <c r="S1108" s="13">
        <f t="shared" si="104"/>
        <v>42759.910879629628</v>
      </c>
      <c r="T1108" s="13">
        <f t="shared" si="105"/>
        <v>42787.827546296299</v>
      </c>
      <c r="U1108">
        <f t="shared" si="106"/>
        <v>2017</v>
      </c>
      <c r="V1108" s="15" t="str">
        <f t="shared" si="107"/>
        <v>Jan</v>
      </c>
    </row>
    <row r="1109" spans="1:22" ht="32">
      <c r="A1109">
        <v>2618</v>
      </c>
      <c r="B1109" s="3" t="s">
        <v>2618</v>
      </c>
      <c r="C1109" s="3" t="s">
        <v>6728</v>
      </c>
      <c r="D1109">
        <v>15000</v>
      </c>
      <c r="E1109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8300</v>
      </c>
      <c r="O1109" s="6">
        <f>KickstarterTable[[#This Row],[pledged]]/KickstarterTable[[#This Row],[goal]]</f>
        <v>1.0538666666666667</v>
      </c>
      <c r="P1109" s="8">
        <f>KickstarterTable[[#This Row],[pledged]]/KickstarterTable[[#This Row],[backers_count]]</f>
        <v>205.2987012987013</v>
      </c>
      <c r="Q1109" t="str">
        <f t="shared" si="102"/>
        <v>technology</v>
      </c>
      <c r="R1109" t="str">
        <f t="shared" si="103"/>
        <v>space exploration</v>
      </c>
      <c r="S1109" s="13">
        <f t="shared" si="104"/>
        <v>42279.459039351852</v>
      </c>
      <c r="T1109" s="13">
        <f t="shared" si="105"/>
        <v>42337.417372685188</v>
      </c>
      <c r="U1109">
        <f t="shared" si="106"/>
        <v>2015</v>
      </c>
      <c r="V1109" s="15" t="str">
        <f t="shared" si="107"/>
        <v>Oct</v>
      </c>
    </row>
    <row r="1110" spans="1:22" ht="48">
      <c r="A1110">
        <v>2621</v>
      </c>
      <c r="B1110" s="3" t="s">
        <v>2621</v>
      </c>
      <c r="C1110" s="3" t="s">
        <v>6731</v>
      </c>
      <c r="D1110">
        <v>15000</v>
      </c>
      <c r="E1110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8300</v>
      </c>
      <c r="O1110" s="6">
        <f>KickstarterTable[[#This Row],[pledged]]/KickstarterTable[[#This Row],[goal]]</f>
        <v>1.4588000000000001</v>
      </c>
      <c r="P1110" s="8">
        <f>KickstarterTable[[#This Row],[pledged]]/KickstarterTable[[#This Row],[backers_count]]</f>
        <v>47.058064516129029</v>
      </c>
      <c r="Q1110" t="str">
        <f t="shared" si="102"/>
        <v>technology</v>
      </c>
      <c r="R1110" t="str">
        <f t="shared" si="103"/>
        <v>space exploration</v>
      </c>
      <c r="S1110" s="13">
        <f t="shared" si="104"/>
        <v>42115.414212962962</v>
      </c>
      <c r="T1110" s="13">
        <f t="shared" si="105"/>
        <v>42143.330879629626</v>
      </c>
      <c r="U1110">
        <f t="shared" si="106"/>
        <v>2015</v>
      </c>
      <c r="V1110" s="15" t="str">
        <f t="shared" si="107"/>
        <v>Apr</v>
      </c>
    </row>
    <row r="1111" spans="1:22" ht="16">
      <c r="A1111">
        <v>2655</v>
      </c>
      <c r="B1111" s="3" t="s">
        <v>2655</v>
      </c>
      <c r="C1111" s="3" t="s">
        <v>6765</v>
      </c>
      <c r="D1111">
        <v>15000</v>
      </c>
      <c r="E1111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8300</v>
      </c>
      <c r="O1111" s="6">
        <f>KickstarterTable[[#This Row],[pledged]]/KickstarterTable[[#This Row],[goal]]</f>
        <v>0.21033333333333334</v>
      </c>
      <c r="P1111" s="8">
        <f>KickstarterTable[[#This Row],[pledged]]/KickstarterTable[[#This Row],[backers_count]]</f>
        <v>73.372093023255815</v>
      </c>
      <c r="Q1111" t="str">
        <f t="shared" si="102"/>
        <v>technology</v>
      </c>
      <c r="R1111" t="str">
        <f t="shared" si="103"/>
        <v>space exploration</v>
      </c>
      <c r="S1111" s="13">
        <f t="shared" si="104"/>
        <v>42381.532951388886</v>
      </c>
      <c r="T1111" s="13">
        <f t="shared" si="105"/>
        <v>42407.416666666664</v>
      </c>
      <c r="U1111">
        <f t="shared" si="106"/>
        <v>2016</v>
      </c>
      <c r="V1111" s="15" t="str">
        <f t="shared" si="107"/>
        <v>Jan</v>
      </c>
    </row>
    <row r="1112" spans="1:22" ht="48">
      <c r="A1112">
        <v>2683</v>
      </c>
      <c r="B1112" s="3" t="s">
        <v>2683</v>
      </c>
      <c r="C1112" s="3" t="s">
        <v>6793</v>
      </c>
      <c r="D1112">
        <v>15000</v>
      </c>
      <c r="E1112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8283</v>
      </c>
      <c r="O1112" s="6">
        <f>KickstarterTable[[#This Row],[pledged]]/KickstarterTable[[#This Row],[goal]]</f>
        <v>2.3999999999999998E-3</v>
      </c>
      <c r="P1112" s="8">
        <f>KickstarterTable[[#This Row],[pledged]]/KickstarterTable[[#This Row],[backers_count]]</f>
        <v>12</v>
      </c>
      <c r="Q1112" t="str">
        <f t="shared" si="102"/>
        <v>food</v>
      </c>
      <c r="R1112" t="str">
        <f t="shared" si="103"/>
        <v>food trucks</v>
      </c>
      <c r="S1112" s="13">
        <f t="shared" si="104"/>
        <v>42034.421759259254</v>
      </c>
      <c r="T1112" s="13">
        <f t="shared" si="105"/>
        <v>42062.338425925926</v>
      </c>
      <c r="U1112">
        <f t="shared" si="106"/>
        <v>2015</v>
      </c>
      <c r="V1112" s="15" t="str">
        <f t="shared" si="107"/>
        <v>Jan</v>
      </c>
    </row>
    <row r="1113" spans="1:22" ht="48">
      <c r="A1113">
        <v>2687</v>
      </c>
      <c r="B1113" s="3" t="s">
        <v>2687</v>
      </c>
      <c r="C1113" s="3" t="s">
        <v>6797</v>
      </c>
      <c r="D1113">
        <v>15000</v>
      </c>
      <c r="E1113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8283</v>
      </c>
      <c r="O1113" s="6">
        <f>KickstarterTable[[#This Row],[pledged]]/KickstarterTable[[#This Row],[goal]]</f>
        <v>0</v>
      </c>
      <c r="P1113" s="8" t="e">
        <f>KickstarterTable[[#This Row],[pledged]]/KickstarterTable[[#This Row],[backers_count]]</f>
        <v>#DIV/0!</v>
      </c>
      <c r="Q1113" t="str">
        <f t="shared" si="102"/>
        <v>food</v>
      </c>
      <c r="R1113" t="str">
        <f t="shared" si="103"/>
        <v>food trucks</v>
      </c>
      <c r="S1113" s="13">
        <f t="shared" si="104"/>
        <v>42154.306921296295</v>
      </c>
      <c r="T1113" s="13">
        <f t="shared" si="105"/>
        <v>42182.223587962966</v>
      </c>
      <c r="U1113">
        <f t="shared" si="106"/>
        <v>2015</v>
      </c>
      <c r="V1113" s="15" t="str">
        <f t="shared" si="107"/>
        <v>May</v>
      </c>
    </row>
    <row r="1114" spans="1:22" ht="32">
      <c r="A1114">
        <v>2695</v>
      </c>
      <c r="B1114" s="3" t="s">
        <v>2695</v>
      </c>
      <c r="C1114" s="3" t="s">
        <v>6805</v>
      </c>
      <c r="D1114">
        <v>15000</v>
      </c>
      <c r="E1114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8283</v>
      </c>
      <c r="O1114" s="6">
        <f>KickstarterTable[[#This Row],[pledged]]/KickstarterTable[[#This Row],[goal]]</f>
        <v>4.7333333333333333E-3</v>
      </c>
      <c r="P1114" s="8">
        <f>KickstarterTable[[#This Row],[pledged]]/KickstarterTable[[#This Row],[backers_count]]</f>
        <v>23.666666666666668</v>
      </c>
      <c r="Q1114" t="str">
        <f t="shared" si="102"/>
        <v>food</v>
      </c>
      <c r="R1114" t="str">
        <f t="shared" si="103"/>
        <v>food trucks</v>
      </c>
      <c r="S1114" s="13">
        <f t="shared" si="104"/>
        <v>42047.848587962959</v>
      </c>
      <c r="T1114" s="13">
        <f t="shared" si="105"/>
        <v>42105.723587962966</v>
      </c>
      <c r="U1114">
        <f t="shared" si="106"/>
        <v>2015</v>
      </c>
      <c r="V1114" s="15" t="str">
        <f t="shared" si="107"/>
        <v>Feb</v>
      </c>
    </row>
    <row r="1115" spans="1:22" ht="32">
      <c r="A1115">
        <v>2728</v>
      </c>
      <c r="B1115" s="3" t="s">
        <v>2728</v>
      </c>
      <c r="C1115" s="3" t="s">
        <v>6838</v>
      </c>
      <c r="D1115">
        <v>15000</v>
      </c>
      <c r="E1115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8294</v>
      </c>
      <c r="O1115" s="6">
        <f>KickstarterTable[[#This Row],[pledged]]/KickstarterTable[[#This Row],[goal]]</f>
        <v>2.0182666666666669</v>
      </c>
      <c r="P1115" s="8">
        <f>KickstarterTable[[#This Row],[pledged]]/KickstarterTable[[#This Row],[backers_count]]</f>
        <v>77.229591836734699</v>
      </c>
      <c r="Q1115" t="str">
        <f t="shared" si="102"/>
        <v>technology</v>
      </c>
      <c r="R1115" t="str">
        <f t="shared" si="103"/>
        <v>hardware</v>
      </c>
      <c r="S1115" s="13">
        <f t="shared" si="104"/>
        <v>42333.266597222224</v>
      </c>
      <c r="T1115" s="13">
        <f t="shared" si="105"/>
        <v>42366.183263888895</v>
      </c>
      <c r="U1115">
        <f t="shared" si="106"/>
        <v>2015</v>
      </c>
      <c r="V1115" s="15" t="str">
        <f t="shared" si="107"/>
        <v>Nov</v>
      </c>
    </row>
    <row r="1116" spans="1:22" ht="48">
      <c r="A1116">
        <v>2868</v>
      </c>
      <c r="B1116" s="3" t="s">
        <v>2868</v>
      </c>
      <c r="C1116" s="3" t="s">
        <v>6978</v>
      </c>
      <c r="D1116">
        <v>15000</v>
      </c>
      <c r="E1116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8270</v>
      </c>
      <c r="O1116" s="6">
        <f>KickstarterTable[[#This Row],[pledged]]/KickstarterTable[[#This Row],[goal]]</f>
        <v>0.42011733333333334</v>
      </c>
      <c r="P1116" s="8">
        <f>KickstarterTable[[#This Row],[pledged]]/KickstarterTable[[#This Row],[backers_count]]</f>
        <v>105.02933333333334</v>
      </c>
      <c r="Q1116" t="str">
        <f t="shared" si="102"/>
        <v>theater</v>
      </c>
      <c r="R1116" t="str">
        <f t="shared" si="103"/>
        <v>plays</v>
      </c>
      <c r="S1116" s="13">
        <f t="shared" si="104"/>
        <v>42618.493680555555</v>
      </c>
      <c r="T1116" s="13">
        <f t="shared" si="105"/>
        <v>42646.410347222227</v>
      </c>
      <c r="U1116">
        <f t="shared" si="106"/>
        <v>2016</v>
      </c>
      <c r="V1116" s="15" t="str">
        <f t="shared" si="107"/>
        <v>Sep</v>
      </c>
    </row>
    <row r="1117" spans="1:22" ht="48">
      <c r="A1117">
        <v>2954</v>
      </c>
      <c r="B1117" s="3" t="s">
        <v>2954</v>
      </c>
      <c r="C1117" s="3" t="s">
        <v>7064</v>
      </c>
      <c r="D1117">
        <v>15000</v>
      </c>
      <c r="E111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8302</v>
      </c>
      <c r="O1117" s="6">
        <f>KickstarterTable[[#This Row],[pledged]]/KickstarterTable[[#This Row],[goal]]</f>
        <v>0</v>
      </c>
      <c r="P1117" s="8" t="e">
        <f>KickstarterTable[[#This Row],[pledged]]/KickstarterTable[[#This Row],[backers_count]]</f>
        <v>#DIV/0!</v>
      </c>
      <c r="Q1117" t="str">
        <f t="shared" si="102"/>
        <v>theater</v>
      </c>
      <c r="R1117" t="str">
        <f t="shared" si="103"/>
        <v>spaces</v>
      </c>
      <c r="S1117" s="13">
        <f t="shared" si="104"/>
        <v>42790.250034722216</v>
      </c>
      <c r="T1117" s="13">
        <f t="shared" si="105"/>
        <v>42808.12503472223</v>
      </c>
      <c r="U1117">
        <f t="shared" si="106"/>
        <v>2017</v>
      </c>
      <c r="V1117" s="15" t="str">
        <f t="shared" si="107"/>
        <v>Feb</v>
      </c>
    </row>
    <row r="1118" spans="1:22" ht="48">
      <c r="A1118">
        <v>2957</v>
      </c>
      <c r="B1118" s="3" t="s">
        <v>2957</v>
      </c>
      <c r="C1118" s="3" t="s">
        <v>7067</v>
      </c>
      <c r="D1118">
        <v>15000</v>
      </c>
      <c r="E111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8302</v>
      </c>
      <c r="O1118" s="6">
        <f>KickstarterTable[[#This Row],[pledged]]/KickstarterTable[[#This Row],[goal]]</f>
        <v>1.8666666666666668E-2</v>
      </c>
      <c r="P1118" s="8">
        <f>KickstarterTable[[#This Row],[pledged]]/KickstarterTable[[#This Row],[backers_count]]</f>
        <v>93.333333333333329</v>
      </c>
      <c r="Q1118" t="str">
        <f t="shared" si="102"/>
        <v>theater</v>
      </c>
      <c r="R1118" t="str">
        <f t="shared" si="103"/>
        <v>spaces</v>
      </c>
      <c r="S1118" s="13">
        <f t="shared" si="104"/>
        <v>42030.67791666666</v>
      </c>
      <c r="T1118" s="13">
        <f t="shared" si="105"/>
        <v>42088.552916666667</v>
      </c>
      <c r="U1118">
        <f t="shared" si="106"/>
        <v>2015</v>
      </c>
      <c r="V1118" s="15" t="str">
        <f t="shared" si="107"/>
        <v>Jan</v>
      </c>
    </row>
    <row r="1119" spans="1:22" ht="48">
      <c r="A1119">
        <v>2995</v>
      </c>
      <c r="B1119" s="3" t="s">
        <v>2995</v>
      </c>
      <c r="C1119" s="3" t="s">
        <v>7105</v>
      </c>
      <c r="D1119">
        <v>15000</v>
      </c>
      <c r="E1119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8302</v>
      </c>
      <c r="O1119" s="6">
        <f>KickstarterTable[[#This Row],[pledged]]/KickstarterTable[[#This Row],[goal]]</f>
        <v>1.0496000000000001</v>
      </c>
      <c r="P1119" s="8">
        <f>KickstarterTable[[#This Row],[pledged]]/KickstarterTable[[#This Row],[backers_count]]</f>
        <v>63.2289156626506</v>
      </c>
      <c r="Q1119" t="str">
        <f t="shared" si="102"/>
        <v>theater</v>
      </c>
      <c r="R1119" t="str">
        <f t="shared" si="103"/>
        <v>spaces</v>
      </c>
      <c r="S1119" s="13">
        <f t="shared" si="104"/>
        <v>42724.331840277773</v>
      </c>
      <c r="T1119" s="13">
        <f t="shared" si="105"/>
        <v>42752.248506944445</v>
      </c>
      <c r="U1119">
        <f t="shared" si="106"/>
        <v>2017</v>
      </c>
      <c r="V1119" s="15" t="str">
        <f t="shared" si="107"/>
        <v>Dec</v>
      </c>
    </row>
    <row r="1120" spans="1:22" ht="48">
      <c r="A1120">
        <v>3019</v>
      </c>
      <c r="B1120" s="3" t="s">
        <v>3019</v>
      </c>
      <c r="C1120" s="3" t="s">
        <v>7129</v>
      </c>
      <c r="D1120">
        <v>15000</v>
      </c>
      <c r="E1120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8302</v>
      </c>
      <c r="O1120" s="6">
        <f>KickstarterTable[[#This Row],[pledged]]/KickstarterTable[[#This Row],[goal]]</f>
        <v>1.2123333333333333</v>
      </c>
      <c r="P1120" s="8">
        <f>KickstarterTable[[#This Row],[pledged]]/KickstarterTable[[#This Row],[backers_count]]</f>
        <v>80.464601769911511</v>
      </c>
      <c r="Q1120" t="str">
        <f t="shared" si="102"/>
        <v>theater</v>
      </c>
      <c r="R1120" t="str">
        <f t="shared" si="103"/>
        <v>spaces</v>
      </c>
      <c r="S1120" s="13">
        <f t="shared" si="104"/>
        <v>41758.500231481477</v>
      </c>
      <c r="T1120" s="13">
        <f t="shared" si="105"/>
        <v>41783.708333333336</v>
      </c>
      <c r="U1120">
        <f t="shared" si="106"/>
        <v>2014</v>
      </c>
      <c r="V1120" s="15" t="str">
        <f t="shared" si="107"/>
        <v>Apr</v>
      </c>
    </row>
    <row r="1121" spans="1:22" ht="48">
      <c r="A1121">
        <v>3043</v>
      </c>
      <c r="B1121" s="3" t="s">
        <v>3043</v>
      </c>
      <c r="C1121" s="3" t="s">
        <v>7153</v>
      </c>
      <c r="D1121">
        <v>15000</v>
      </c>
      <c r="E1121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8302</v>
      </c>
      <c r="O1121" s="6">
        <f>KickstarterTable[[#This Row],[pledged]]/KickstarterTable[[#This Row],[goal]]</f>
        <v>1.1000666666666667</v>
      </c>
      <c r="P1121" s="8">
        <f>KickstarterTable[[#This Row],[pledged]]/KickstarterTable[[#This Row],[backers_count]]</f>
        <v>128.9140625</v>
      </c>
      <c r="Q1121" t="str">
        <f t="shared" si="102"/>
        <v>theater</v>
      </c>
      <c r="R1121" t="str">
        <f t="shared" si="103"/>
        <v>spaces</v>
      </c>
      <c r="S1121" s="13">
        <f t="shared" si="104"/>
        <v>42082.737256944441</v>
      </c>
      <c r="T1121" s="13">
        <f t="shared" si="105"/>
        <v>42107.701388888891</v>
      </c>
      <c r="U1121">
        <f t="shared" si="106"/>
        <v>2015</v>
      </c>
      <c r="V1121" s="15" t="str">
        <f t="shared" si="107"/>
        <v>Mar</v>
      </c>
    </row>
    <row r="1122" spans="1:22" ht="48">
      <c r="A1122">
        <v>3059</v>
      </c>
      <c r="B1122" s="3" t="s">
        <v>3059</v>
      </c>
      <c r="C1122" s="3" t="s">
        <v>7169</v>
      </c>
      <c r="D1122">
        <v>15000</v>
      </c>
      <c r="E1122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8302</v>
      </c>
      <c r="O1122" s="6">
        <f>KickstarterTable[[#This Row],[pledged]]/KickstarterTable[[#This Row],[goal]]</f>
        <v>3.0066666666666665E-2</v>
      </c>
      <c r="P1122" s="8">
        <f>KickstarterTable[[#This Row],[pledged]]/KickstarterTable[[#This Row],[backers_count]]</f>
        <v>41</v>
      </c>
      <c r="Q1122" t="str">
        <f t="shared" si="102"/>
        <v>theater</v>
      </c>
      <c r="R1122" t="str">
        <f t="shared" si="103"/>
        <v>spaces</v>
      </c>
      <c r="S1122" s="13">
        <f t="shared" si="104"/>
        <v>41829.602384259255</v>
      </c>
      <c r="T1122" s="13">
        <f t="shared" si="105"/>
        <v>41857.519050925926</v>
      </c>
      <c r="U1122">
        <f t="shared" si="106"/>
        <v>2014</v>
      </c>
      <c r="V1122" s="15" t="str">
        <f t="shared" si="107"/>
        <v>Jul</v>
      </c>
    </row>
    <row r="1123" spans="1:22" ht="48">
      <c r="A1123">
        <v>3075</v>
      </c>
      <c r="B1123" s="3" t="s">
        <v>3075</v>
      </c>
      <c r="C1123" s="3" t="s">
        <v>7185</v>
      </c>
      <c r="D1123">
        <v>15000</v>
      </c>
      <c r="E1123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8302</v>
      </c>
      <c r="O1123" s="6">
        <f>KickstarterTable[[#This Row],[pledged]]/KickstarterTable[[#This Row],[goal]]</f>
        <v>8.6400000000000005E-2</v>
      </c>
      <c r="P1123" s="8">
        <f>KickstarterTable[[#This Row],[pledged]]/KickstarterTable[[#This Row],[backers_count]]</f>
        <v>64.8</v>
      </c>
      <c r="Q1123" t="str">
        <f t="shared" si="102"/>
        <v>theater</v>
      </c>
      <c r="R1123" t="str">
        <f t="shared" si="103"/>
        <v>spaces</v>
      </c>
      <c r="S1123" s="13">
        <f t="shared" si="104"/>
        <v>42550.76898148148</v>
      </c>
      <c r="T1123" s="13">
        <f t="shared" si="105"/>
        <v>42598.685648148145</v>
      </c>
      <c r="U1123">
        <f t="shared" si="106"/>
        <v>2016</v>
      </c>
      <c r="V1123" s="15" t="str">
        <f t="shared" si="107"/>
        <v>Jun</v>
      </c>
    </row>
    <row r="1124" spans="1:22" ht="48">
      <c r="A1124">
        <v>3128</v>
      </c>
      <c r="B1124" s="3" t="s">
        <v>3128</v>
      </c>
      <c r="C1124" s="3" t="s">
        <v>7238</v>
      </c>
      <c r="D1124">
        <v>15000</v>
      </c>
      <c r="E1124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8270</v>
      </c>
      <c r="O1124" s="6">
        <f>KickstarterTable[[#This Row],[pledged]]/KickstarterTable[[#This Row],[goal]]</f>
        <v>1.0860666666666667</v>
      </c>
      <c r="P1124" s="8">
        <f>KickstarterTable[[#This Row],[pledged]]/KickstarterTable[[#This Row],[backers_count]]</f>
        <v>139.23931623931625</v>
      </c>
      <c r="Q1124" t="str">
        <f t="shared" si="102"/>
        <v>theater</v>
      </c>
      <c r="R1124" t="str">
        <f t="shared" si="103"/>
        <v>plays</v>
      </c>
      <c r="S1124" s="13">
        <f t="shared" si="104"/>
        <v>42780.492372685178</v>
      </c>
      <c r="T1124" s="13">
        <f t="shared" si="105"/>
        <v>42808.367372685192</v>
      </c>
      <c r="U1124">
        <f t="shared" si="106"/>
        <v>2017</v>
      </c>
      <c r="V1124" s="15" t="str">
        <f t="shared" si="107"/>
        <v>Feb</v>
      </c>
    </row>
    <row r="1125" spans="1:22" ht="48">
      <c r="A1125">
        <v>3187</v>
      </c>
      <c r="B1125" s="3" t="s">
        <v>3187</v>
      </c>
      <c r="C1125" s="3" t="s">
        <v>7297</v>
      </c>
      <c r="D1125">
        <v>15000</v>
      </c>
      <c r="E1125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8270</v>
      </c>
      <c r="O1125" s="6">
        <f>KickstarterTable[[#This Row],[pledged]]/KickstarterTable[[#This Row],[goal]]</f>
        <v>1.1629333333333334</v>
      </c>
      <c r="P1125" s="8">
        <f>KickstarterTable[[#This Row],[pledged]]/KickstarterTable[[#This Row],[backers_count]]</f>
        <v>71.491803278688522</v>
      </c>
      <c r="Q1125" t="str">
        <f t="shared" si="102"/>
        <v>theater</v>
      </c>
      <c r="R1125" t="str">
        <f t="shared" si="103"/>
        <v>plays</v>
      </c>
      <c r="S1125" s="13">
        <f t="shared" si="104"/>
        <v>41835.333020833328</v>
      </c>
      <c r="T1125" s="13">
        <f t="shared" si="105"/>
        <v>41853.2496875</v>
      </c>
      <c r="U1125">
        <f t="shared" si="106"/>
        <v>2014</v>
      </c>
      <c r="V1125" s="15" t="str">
        <f t="shared" si="107"/>
        <v>Jul</v>
      </c>
    </row>
    <row r="1126" spans="1:22" ht="32">
      <c r="A1126">
        <v>3220</v>
      </c>
      <c r="B1126" s="3" t="s">
        <v>3220</v>
      </c>
      <c r="C1126" s="3" t="s">
        <v>7330</v>
      </c>
      <c r="D1126">
        <v>15000</v>
      </c>
      <c r="E1126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8270</v>
      </c>
      <c r="O1126" s="6">
        <f>KickstarterTable[[#This Row],[pledged]]/KickstarterTable[[#This Row],[goal]]</f>
        <v>1.0084</v>
      </c>
      <c r="P1126" s="8">
        <f>KickstarterTable[[#This Row],[pledged]]/KickstarterTable[[#This Row],[backers_count]]</f>
        <v>256.37288135593218</v>
      </c>
      <c r="Q1126" t="str">
        <f t="shared" si="102"/>
        <v>theater</v>
      </c>
      <c r="R1126" t="str">
        <f t="shared" si="103"/>
        <v>plays</v>
      </c>
      <c r="S1126" s="13">
        <f t="shared" si="104"/>
        <v>42772.500046296293</v>
      </c>
      <c r="T1126" s="13">
        <f t="shared" si="105"/>
        <v>42804.458333333336</v>
      </c>
      <c r="U1126">
        <f t="shared" si="106"/>
        <v>2017</v>
      </c>
      <c r="V1126" s="15" t="str">
        <f t="shared" si="107"/>
        <v>Feb</v>
      </c>
    </row>
    <row r="1127" spans="1:22" ht="48">
      <c r="A1127">
        <v>3235</v>
      </c>
      <c r="B1127" s="3" t="s">
        <v>3235</v>
      </c>
      <c r="C1127" s="3" t="s">
        <v>7345</v>
      </c>
      <c r="D1127">
        <v>15000</v>
      </c>
      <c r="E112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8270</v>
      </c>
      <c r="O1127" s="6">
        <f>KickstarterTable[[#This Row],[pledged]]/KickstarterTable[[#This Row],[goal]]</f>
        <v>1.0320666666666667</v>
      </c>
      <c r="P1127" s="8">
        <f>KickstarterTable[[#This Row],[pledged]]/KickstarterTable[[#This Row],[backers_count]]</f>
        <v>85.530386740331494</v>
      </c>
      <c r="Q1127" t="str">
        <f t="shared" si="102"/>
        <v>theater</v>
      </c>
      <c r="R1127" t="str">
        <f t="shared" si="103"/>
        <v>plays</v>
      </c>
      <c r="S1127" s="13">
        <f t="shared" si="104"/>
        <v>42522.014479166661</v>
      </c>
      <c r="T1127" s="13">
        <f t="shared" si="105"/>
        <v>42549.931145833332</v>
      </c>
      <c r="U1127">
        <f t="shared" si="106"/>
        <v>2016</v>
      </c>
      <c r="V1127" s="15" t="str">
        <f t="shared" si="107"/>
        <v>Jun</v>
      </c>
    </row>
    <row r="1128" spans="1:22" ht="48">
      <c r="A1128">
        <v>3267</v>
      </c>
      <c r="B1128" s="3" t="s">
        <v>3267</v>
      </c>
      <c r="C1128" s="3" t="s">
        <v>7377</v>
      </c>
      <c r="D1128">
        <v>15000</v>
      </c>
      <c r="E112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8270</v>
      </c>
      <c r="O1128" s="6">
        <f>KickstarterTable[[#This Row],[pledged]]/KickstarterTable[[#This Row],[goal]]</f>
        <v>1.0209999999999999</v>
      </c>
      <c r="P1128" s="8">
        <f>KickstarterTable[[#This Row],[pledged]]/KickstarterTable[[#This Row],[backers_count]]</f>
        <v>53.177083333333336</v>
      </c>
      <c r="Q1128" t="str">
        <f t="shared" si="102"/>
        <v>theater</v>
      </c>
      <c r="R1128" t="str">
        <f t="shared" si="103"/>
        <v>plays</v>
      </c>
      <c r="S1128" s="13">
        <f t="shared" si="104"/>
        <v>42172.424305555549</v>
      </c>
      <c r="T1128" s="13">
        <f t="shared" si="105"/>
        <v>42200.34097222222</v>
      </c>
      <c r="U1128">
        <f t="shared" si="106"/>
        <v>2015</v>
      </c>
      <c r="V1128" s="15" t="str">
        <f t="shared" si="107"/>
        <v>Jun</v>
      </c>
    </row>
    <row r="1129" spans="1:22" ht="48">
      <c r="A1129">
        <v>3286</v>
      </c>
      <c r="B1129" s="3" t="s">
        <v>3286</v>
      </c>
      <c r="C1129" s="3" t="s">
        <v>7396</v>
      </c>
      <c r="D1129">
        <v>15000</v>
      </c>
      <c r="E1129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8270</v>
      </c>
      <c r="O1129" s="6">
        <f>KickstarterTable[[#This Row],[pledged]]/KickstarterTable[[#This Row],[goal]]</f>
        <v>1.0176666666666667</v>
      </c>
      <c r="P1129" s="8">
        <f>KickstarterTable[[#This Row],[pledged]]/KickstarterTable[[#This Row],[backers_count]]</f>
        <v>125.12295081967213</v>
      </c>
      <c r="Q1129" t="str">
        <f t="shared" si="102"/>
        <v>theater</v>
      </c>
      <c r="R1129" t="str">
        <f t="shared" si="103"/>
        <v>plays</v>
      </c>
      <c r="S1129" s="13">
        <f t="shared" si="104"/>
        <v>42567.506736111107</v>
      </c>
      <c r="T1129" s="13">
        <f t="shared" si="105"/>
        <v>42595.423402777778</v>
      </c>
      <c r="U1129">
        <f t="shared" si="106"/>
        <v>2016</v>
      </c>
      <c r="V1129" s="15" t="str">
        <f t="shared" si="107"/>
        <v>Jul</v>
      </c>
    </row>
    <row r="1130" spans="1:22" ht="48">
      <c r="A1130">
        <v>3304</v>
      </c>
      <c r="B1130" s="3" t="s">
        <v>3304</v>
      </c>
      <c r="C1130" s="3" t="s">
        <v>7414</v>
      </c>
      <c r="D1130">
        <v>15000</v>
      </c>
      <c r="E1130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8270</v>
      </c>
      <c r="O1130" s="6">
        <f>KickstarterTable[[#This Row],[pledged]]/KickstarterTable[[#This Row],[goal]]</f>
        <v>1.0451666666666666</v>
      </c>
      <c r="P1130" s="8">
        <f>KickstarterTable[[#This Row],[pledged]]/KickstarterTable[[#This Row],[backers_count]]</f>
        <v>89.585714285714289</v>
      </c>
      <c r="Q1130" t="str">
        <f t="shared" si="102"/>
        <v>theater</v>
      </c>
      <c r="R1130" t="str">
        <f t="shared" si="103"/>
        <v>plays</v>
      </c>
      <c r="S1130" s="13">
        <f t="shared" si="104"/>
        <v>42696.29111111111</v>
      </c>
      <c r="T1130" s="13">
        <f t="shared" si="105"/>
        <v>42724.207777777781</v>
      </c>
      <c r="U1130">
        <f t="shared" si="106"/>
        <v>2016</v>
      </c>
      <c r="V1130" s="15" t="str">
        <f t="shared" si="107"/>
        <v>Nov</v>
      </c>
    </row>
    <row r="1131" spans="1:22" ht="32">
      <c r="A1131">
        <v>3338</v>
      </c>
      <c r="B1131" s="3" t="s">
        <v>3338</v>
      </c>
      <c r="C1131" s="3" t="s">
        <v>7448</v>
      </c>
      <c r="D1131">
        <v>15000</v>
      </c>
      <c r="E1131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8270</v>
      </c>
      <c r="O1131" s="6">
        <f>KickstarterTable[[#This Row],[pledged]]/KickstarterTable[[#This Row],[goal]]</f>
        <v>1.0218</v>
      </c>
      <c r="P1131" s="8">
        <f>KickstarterTable[[#This Row],[pledged]]/KickstarterTable[[#This Row],[backers_count]]</f>
        <v>136.84821428571428</v>
      </c>
      <c r="Q1131" t="str">
        <f t="shared" si="102"/>
        <v>theater</v>
      </c>
      <c r="R1131" t="str">
        <f t="shared" si="103"/>
        <v>plays</v>
      </c>
      <c r="S1131" s="13">
        <f t="shared" si="104"/>
        <v>42769.241666666661</v>
      </c>
      <c r="T1131" s="13">
        <f t="shared" si="105"/>
        <v>42788.158333333333</v>
      </c>
      <c r="U1131">
        <f t="shared" si="106"/>
        <v>2017</v>
      </c>
      <c r="V1131" s="15" t="str">
        <f t="shared" si="107"/>
        <v>Feb</v>
      </c>
    </row>
    <row r="1132" spans="1:22" ht="48">
      <c r="A1132">
        <v>3402</v>
      </c>
      <c r="B1132" s="3" t="s">
        <v>3401</v>
      </c>
      <c r="C1132" s="3" t="s">
        <v>7512</v>
      </c>
      <c r="D1132">
        <v>15000</v>
      </c>
      <c r="E1132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8270</v>
      </c>
      <c r="O1132" s="6">
        <f>KickstarterTable[[#This Row],[pledged]]/KickstarterTable[[#This Row],[goal]]</f>
        <v>1.0976666666666666</v>
      </c>
      <c r="P1132" s="8">
        <f>KickstarterTable[[#This Row],[pledged]]/KickstarterTable[[#This Row],[backers_count]]</f>
        <v>99.787878787878782</v>
      </c>
      <c r="Q1132" t="str">
        <f t="shared" si="102"/>
        <v>theater</v>
      </c>
      <c r="R1132" t="str">
        <f t="shared" si="103"/>
        <v>plays</v>
      </c>
      <c r="S1132" s="13">
        <f t="shared" si="104"/>
        <v>42290.285219907404</v>
      </c>
      <c r="T1132" s="13">
        <f t="shared" si="105"/>
        <v>42317.688194444447</v>
      </c>
      <c r="U1132">
        <f t="shared" si="106"/>
        <v>2015</v>
      </c>
      <c r="V1132" s="15" t="str">
        <f t="shared" si="107"/>
        <v>Oct</v>
      </c>
    </row>
    <row r="1133" spans="1:22" ht="48">
      <c r="A1133">
        <v>3411</v>
      </c>
      <c r="B1133" s="3" t="s">
        <v>3410</v>
      </c>
      <c r="C1133" s="3" t="s">
        <v>7521</v>
      </c>
      <c r="D1133">
        <v>15000</v>
      </c>
      <c r="E1133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8270</v>
      </c>
      <c r="O1133" s="6">
        <f>KickstarterTable[[#This Row],[pledged]]/KickstarterTable[[#This Row],[goal]]</f>
        <v>1.0356666666666667</v>
      </c>
      <c r="P1133" s="8">
        <f>KickstarterTable[[#This Row],[pledged]]/KickstarterTable[[#This Row],[backers_count]]</f>
        <v>199.16666666666666</v>
      </c>
      <c r="Q1133" t="str">
        <f t="shared" si="102"/>
        <v>theater</v>
      </c>
      <c r="R1133" t="str">
        <f t="shared" si="103"/>
        <v>plays</v>
      </c>
      <c r="S1133" s="13">
        <f t="shared" si="104"/>
        <v>42264.689490740733</v>
      </c>
      <c r="T1133" s="13">
        <f t="shared" si="105"/>
        <v>42282.606157407405</v>
      </c>
      <c r="U1133">
        <f t="shared" si="106"/>
        <v>2015</v>
      </c>
      <c r="V1133" s="15" t="str">
        <f t="shared" si="107"/>
        <v>Sep</v>
      </c>
    </row>
    <row r="1134" spans="1:22" ht="32">
      <c r="A1134">
        <v>3779</v>
      </c>
      <c r="B1134" s="3" t="s">
        <v>3776</v>
      </c>
      <c r="C1134" s="3" t="s">
        <v>7889</v>
      </c>
      <c r="D1134">
        <v>15000</v>
      </c>
      <c r="E1134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8304</v>
      </c>
      <c r="O1134" s="6">
        <f>KickstarterTable[[#This Row],[pledged]]/KickstarterTable[[#This Row],[goal]]</f>
        <v>1.0398000000000001</v>
      </c>
      <c r="P1134" s="8">
        <f>KickstarterTable[[#This Row],[pledged]]/KickstarterTable[[#This Row],[backers_count]]</f>
        <v>135.62608695652173</v>
      </c>
      <c r="Q1134" t="str">
        <f t="shared" si="102"/>
        <v>theater</v>
      </c>
      <c r="R1134" t="str">
        <f t="shared" si="103"/>
        <v>musical</v>
      </c>
      <c r="S1134" s="13">
        <f t="shared" si="104"/>
        <v>42425.402083333327</v>
      </c>
      <c r="T1134" s="13">
        <f t="shared" si="105"/>
        <v>42453.277083333342</v>
      </c>
      <c r="U1134">
        <f t="shared" si="106"/>
        <v>2016</v>
      </c>
      <c r="V1134" s="15" t="str">
        <f t="shared" si="107"/>
        <v>Feb</v>
      </c>
    </row>
    <row r="1135" spans="1:22" ht="48">
      <c r="A1135">
        <v>3790</v>
      </c>
      <c r="B1135" s="3" t="s">
        <v>3787</v>
      </c>
      <c r="C1135" s="3" t="s">
        <v>7900</v>
      </c>
      <c r="D1135">
        <v>15000</v>
      </c>
      <c r="E1135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8304</v>
      </c>
      <c r="O1135" s="6">
        <f>KickstarterTable[[#This Row],[pledged]]/KickstarterTable[[#This Row],[goal]]</f>
        <v>0</v>
      </c>
      <c r="P1135" s="8" t="e">
        <f>KickstarterTable[[#This Row],[pledged]]/KickstarterTable[[#This Row],[backers_count]]</f>
        <v>#DIV/0!</v>
      </c>
      <c r="Q1135" t="str">
        <f t="shared" si="102"/>
        <v>theater</v>
      </c>
      <c r="R1135" t="str">
        <f t="shared" si="103"/>
        <v>musical</v>
      </c>
      <c r="S1135" s="13">
        <f t="shared" si="104"/>
        <v>42666.333599537036</v>
      </c>
      <c r="T1135" s="13">
        <f t="shared" si="105"/>
        <v>42694.291932870372</v>
      </c>
      <c r="U1135">
        <f t="shared" si="106"/>
        <v>2016</v>
      </c>
      <c r="V1135" s="15" t="str">
        <f t="shared" si="107"/>
        <v>Oct</v>
      </c>
    </row>
    <row r="1136" spans="1:22" ht="48">
      <c r="A1136">
        <v>3872</v>
      </c>
      <c r="B1136" s="3" t="s">
        <v>3869</v>
      </c>
      <c r="C1136" s="3" t="s">
        <v>7981</v>
      </c>
      <c r="D1136">
        <v>15000</v>
      </c>
      <c r="E1136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8304</v>
      </c>
      <c r="O1136" s="6">
        <f>KickstarterTable[[#This Row],[pledged]]/KickstarterTable[[#This Row],[goal]]</f>
        <v>0</v>
      </c>
      <c r="P1136" s="8" t="e">
        <f>KickstarterTable[[#This Row],[pledged]]/KickstarterTable[[#This Row],[backers_count]]</f>
        <v>#DIV/0!</v>
      </c>
      <c r="Q1136" t="str">
        <f t="shared" si="102"/>
        <v>theater</v>
      </c>
      <c r="R1136" t="str">
        <f t="shared" si="103"/>
        <v>musical</v>
      </c>
      <c r="S1136" s="13">
        <f t="shared" si="104"/>
        <v>42179.8124537037</v>
      </c>
      <c r="T1136" s="13">
        <f t="shared" si="105"/>
        <v>42227.729120370372</v>
      </c>
      <c r="U1136">
        <f t="shared" si="106"/>
        <v>2015</v>
      </c>
      <c r="V1136" s="15" t="str">
        <f t="shared" si="107"/>
        <v>Jun</v>
      </c>
    </row>
    <row r="1137" spans="1:22" ht="48">
      <c r="A1137">
        <v>3879</v>
      </c>
      <c r="B1137" s="3" t="s">
        <v>3876</v>
      </c>
      <c r="C1137" s="3" t="s">
        <v>7988</v>
      </c>
      <c r="D1137">
        <v>15000</v>
      </c>
      <c r="E113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8304</v>
      </c>
      <c r="O1137" s="6">
        <f>KickstarterTable[[#This Row],[pledged]]/KickstarterTable[[#This Row],[goal]]</f>
        <v>0</v>
      </c>
      <c r="P1137" s="8" t="e">
        <f>KickstarterTable[[#This Row],[pledged]]/KickstarterTable[[#This Row],[backers_count]]</f>
        <v>#DIV/0!</v>
      </c>
      <c r="Q1137" t="str">
        <f t="shared" si="102"/>
        <v>theater</v>
      </c>
      <c r="R1137" t="str">
        <f t="shared" si="103"/>
        <v>musical</v>
      </c>
      <c r="S1137" s="13">
        <f t="shared" si="104"/>
        <v>41999.527731481481</v>
      </c>
      <c r="T1137" s="13">
        <f t="shared" si="105"/>
        <v>42027.444398148153</v>
      </c>
      <c r="U1137">
        <f t="shared" si="106"/>
        <v>2015</v>
      </c>
      <c r="V1137" s="15" t="str">
        <f t="shared" si="107"/>
        <v>Dec</v>
      </c>
    </row>
    <row r="1138" spans="1:22" ht="48">
      <c r="A1138">
        <v>3883</v>
      </c>
      <c r="B1138" s="3" t="s">
        <v>3880</v>
      </c>
      <c r="C1138" s="3" t="s">
        <v>7992</v>
      </c>
      <c r="D1138">
        <v>15000</v>
      </c>
      <c r="E113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8304</v>
      </c>
      <c r="O1138" s="6">
        <f>KickstarterTable[[#This Row],[pledged]]/KickstarterTable[[#This Row],[goal]]</f>
        <v>0</v>
      </c>
      <c r="P1138" s="8" t="e">
        <f>KickstarterTable[[#This Row],[pledged]]/KickstarterTable[[#This Row],[backers_count]]</f>
        <v>#DIV/0!</v>
      </c>
      <c r="Q1138" t="str">
        <f t="shared" si="102"/>
        <v>theater</v>
      </c>
      <c r="R1138" t="str">
        <f t="shared" si="103"/>
        <v>musical</v>
      </c>
      <c r="S1138" s="13">
        <f t="shared" si="104"/>
        <v>41854.269317129627</v>
      </c>
      <c r="T1138" s="13">
        <f t="shared" si="105"/>
        <v>41882.185983796298</v>
      </c>
      <c r="U1138">
        <f t="shared" si="106"/>
        <v>2014</v>
      </c>
      <c r="V1138" s="15" t="str">
        <f t="shared" si="107"/>
        <v>Aug</v>
      </c>
    </row>
    <row r="1139" spans="1:22" ht="48">
      <c r="A1139">
        <v>3890</v>
      </c>
      <c r="B1139" s="3" t="s">
        <v>3887</v>
      </c>
      <c r="C1139" s="3" t="s">
        <v>7998</v>
      </c>
      <c r="D1139">
        <v>15000</v>
      </c>
      <c r="E1139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8270</v>
      </c>
      <c r="O1139" s="6">
        <f>KickstarterTable[[#This Row],[pledged]]/KickstarterTable[[#This Row],[goal]]</f>
        <v>0.16826666666666668</v>
      </c>
      <c r="P1139" s="8">
        <f>KickstarterTable[[#This Row],[pledged]]/KickstarterTable[[#This Row],[backers_count]]</f>
        <v>315.5</v>
      </c>
      <c r="Q1139" t="str">
        <f t="shared" si="102"/>
        <v>theater</v>
      </c>
      <c r="R1139" t="str">
        <f t="shared" si="103"/>
        <v>plays</v>
      </c>
      <c r="S1139" s="13">
        <f t="shared" si="104"/>
        <v>42171.42527777778</v>
      </c>
      <c r="T1139" s="13">
        <f t="shared" si="105"/>
        <v>42229.341944444452</v>
      </c>
      <c r="U1139">
        <f t="shared" si="106"/>
        <v>2015</v>
      </c>
      <c r="V1139" s="15" t="str">
        <f t="shared" si="107"/>
        <v>Jun</v>
      </c>
    </row>
    <row r="1140" spans="1:22" ht="48">
      <c r="A1140">
        <v>3894</v>
      </c>
      <c r="B1140" s="3" t="s">
        <v>3891</v>
      </c>
      <c r="C1140" s="3" t="s">
        <v>8002</v>
      </c>
      <c r="D1140">
        <v>15000</v>
      </c>
      <c r="E1140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8270</v>
      </c>
      <c r="O1140" s="6">
        <f>KickstarterTable[[#This Row],[pledged]]/KickstarterTable[[#This Row],[goal]]</f>
        <v>3.4666666666666665E-2</v>
      </c>
      <c r="P1140" s="8">
        <f>KickstarterTable[[#This Row],[pledged]]/KickstarterTable[[#This Row],[backers_count]]</f>
        <v>47.272727272727273</v>
      </c>
      <c r="Q1140" t="str">
        <f t="shared" si="102"/>
        <v>theater</v>
      </c>
      <c r="R1140" t="str">
        <f t="shared" si="103"/>
        <v>plays</v>
      </c>
      <c r="S1140" s="13">
        <f t="shared" si="104"/>
        <v>42679.625138888885</v>
      </c>
      <c r="T1140" s="13">
        <f t="shared" si="105"/>
        <v>42707.790972222225</v>
      </c>
      <c r="U1140">
        <f t="shared" si="106"/>
        <v>2016</v>
      </c>
      <c r="V1140" s="15" t="str">
        <f t="shared" si="107"/>
        <v>Nov</v>
      </c>
    </row>
    <row r="1141" spans="1:22" ht="48">
      <c r="A1141">
        <v>3912</v>
      </c>
      <c r="B1141" s="3" t="s">
        <v>3909</v>
      </c>
      <c r="C1141" s="3" t="s">
        <v>8020</v>
      </c>
      <c r="D1141">
        <v>15000</v>
      </c>
      <c r="E1141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8270</v>
      </c>
      <c r="O1141" s="6">
        <f>KickstarterTable[[#This Row],[pledged]]/KickstarterTable[[#This Row],[goal]]</f>
        <v>6.666666666666667E-5</v>
      </c>
      <c r="P1141" s="8">
        <f>KickstarterTable[[#This Row],[pledged]]/KickstarterTable[[#This Row],[backers_count]]</f>
        <v>1</v>
      </c>
      <c r="Q1141" t="str">
        <f t="shared" si="102"/>
        <v>theater</v>
      </c>
      <c r="R1141" t="str">
        <f t="shared" si="103"/>
        <v>plays</v>
      </c>
      <c r="S1141" s="13">
        <f t="shared" si="104"/>
        <v>42058.936689814807</v>
      </c>
      <c r="T1141" s="13">
        <f t="shared" si="105"/>
        <v>42116.774305555555</v>
      </c>
      <c r="U1141">
        <f t="shared" si="106"/>
        <v>2015</v>
      </c>
      <c r="V1141" s="15" t="str">
        <f t="shared" si="107"/>
        <v>Feb</v>
      </c>
    </row>
    <row r="1142" spans="1:22" ht="48">
      <c r="A1142">
        <v>3924</v>
      </c>
      <c r="B1142" s="3" t="s">
        <v>3921</v>
      </c>
      <c r="C1142" s="3" t="s">
        <v>8032</v>
      </c>
      <c r="D1142">
        <v>15000</v>
      </c>
      <c r="E1142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8270</v>
      </c>
      <c r="O1142" s="6">
        <f>KickstarterTable[[#This Row],[pledged]]/KickstarterTable[[#This Row],[goal]]</f>
        <v>0.15266666666666667</v>
      </c>
      <c r="P1142" s="8">
        <f>KickstarterTable[[#This Row],[pledged]]/KickstarterTable[[#This Row],[backers_count]]</f>
        <v>57.25</v>
      </c>
      <c r="Q1142" t="str">
        <f t="shared" si="102"/>
        <v>theater</v>
      </c>
      <c r="R1142" t="str">
        <f t="shared" si="103"/>
        <v>plays</v>
      </c>
      <c r="S1142" s="13">
        <f t="shared" si="104"/>
        <v>41786.626412037032</v>
      </c>
      <c r="T1142" s="13">
        <f t="shared" si="105"/>
        <v>41814.543078703704</v>
      </c>
      <c r="U1142">
        <f t="shared" si="106"/>
        <v>2014</v>
      </c>
      <c r="V1142" s="15" t="str">
        <f t="shared" si="107"/>
        <v>May</v>
      </c>
    </row>
    <row r="1143" spans="1:22" ht="64">
      <c r="A1143">
        <v>3970</v>
      </c>
      <c r="B1143" s="3" t="s">
        <v>3967</v>
      </c>
      <c r="C1143" s="3" t="s">
        <v>8077</v>
      </c>
      <c r="D1143">
        <v>15000</v>
      </c>
      <c r="E1143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8270</v>
      </c>
      <c r="O1143" s="6">
        <f>KickstarterTable[[#This Row],[pledged]]/KickstarterTable[[#This Row],[goal]]</f>
        <v>7.3333333333333334E-4</v>
      </c>
      <c r="P1143" s="8">
        <f>KickstarterTable[[#This Row],[pledged]]/KickstarterTable[[#This Row],[backers_count]]</f>
        <v>5.5</v>
      </c>
      <c r="Q1143" t="str">
        <f t="shared" si="102"/>
        <v>theater</v>
      </c>
      <c r="R1143" t="str">
        <f t="shared" si="103"/>
        <v>plays</v>
      </c>
      <c r="S1143" s="13">
        <f t="shared" si="104"/>
        <v>42447.530219907407</v>
      </c>
      <c r="T1143" s="13">
        <f t="shared" si="105"/>
        <v>42475.446886574071</v>
      </c>
      <c r="U1143">
        <f t="shared" si="106"/>
        <v>2016</v>
      </c>
      <c r="V1143" s="15" t="str">
        <f t="shared" si="107"/>
        <v>Mar</v>
      </c>
    </row>
    <row r="1144" spans="1:22" ht="48">
      <c r="A1144">
        <v>4021</v>
      </c>
      <c r="B1144" s="3" t="s">
        <v>4017</v>
      </c>
      <c r="C1144" s="3" t="s">
        <v>8126</v>
      </c>
      <c r="D1144">
        <v>15000</v>
      </c>
      <c r="E1144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8270</v>
      </c>
      <c r="O1144" s="6">
        <f>KickstarterTable[[#This Row],[pledged]]/KickstarterTable[[#This Row],[goal]]</f>
        <v>8.3333333333333332E-3</v>
      </c>
      <c r="P1144" s="8">
        <f>KickstarterTable[[#This Row],[pledged]]/KickstarterTable[[#This Row],[backers_count]]</f>
        <v>62.5</v>
      </c>
      <c r="Q1144" t="str">
        <f t="shared" si="102"/>
        <v>theater</v>
      </c>
      <c r="R1144" t="str">
        <f t="shared" si="103"/>
        <v>plays</v>
      </c>
      <c r="S1144" s="13">
        <f t="shared" si="104"/>
        <v>41878.578217592592</v>
      </c>
      <c r="T1144" s="13">
        <f t="shared" si="105"/>
        <v>41936.494884259264</v>
      </c>
      <c r="U1144">
        <f t="shared" si="106"/>
        <v>2014</v>
      </c>
      <c r="V1144" s="15" t="str">
        <f t="shared" si="107"/>
        <v>Aug</v>
      </c>
    </row>
    <row r="1145" spans="1:22" ht="48">
      <c r="A1145">
        <v>4066</v>
      </c>
      <c r="B1145" s="3" t="s">
        <v>4062</v>
      </c>
      <c r="C1145" s="3" t="s">
        <v>8170</v>
      </c>
      <c r="D1145">
        <v>15000</v>
      </c>
      <c r="E1145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8270</v>
      </c>
      <c r="O1145" s="6">
        <f>KickstarterTable[[#This Row],[pledged]]/KickstarterTable[[#This Row],[goal]]</f>
        <v>1.6666666666666668E-3</v>
      </c>
      <c r="P1145" s="8">
        <f>KickstarterTable[[#This Row],[pledged]]/KickstarterTable[[#This Row],[backers_count]]</f>
        <v>25</v>
      </c>
      <c r="Q1145" t="str">
        <f t="shared" si="102"/>
        <v>theater</v>
      </c>
      <c r="R1145" t="str">
        <f t="shared" si="103"/>
        <v>plays</v>
      </c>
      <c r="S1145" s="13">
        <f t="shared" si="104"/>
        <v>42478.705879629626</v>
      </c>
      <c r="T1145" s="13">
        <f t="shared" si="105"/>
        <v>42506.622546296298</v>
      </c>
      <c r="U1145">
        <f t="shared" si="106"/>
        <v>2016</v>
      </c>
      <c r="V1145" s="15" t="str">
        <f t="shared" si="107"/>
        <v>Apr</v>
      </c>
    </row>
    <row r="1146" spans="1:22" ht="48">
      <c r="A1146">
        <v>4077</v>
      </c>
      <c r="B1146" s="3" t="s">
        <v>4073</v>
      </c>
      <c r="C1146" s="3" t="s">
        <v>8180</v>
      </c>
      <c r="D1146">
        <v>15000</v>
      </c>
      <c r="E1146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8270</v>
      </c>
      <c r="O1146" s="6">
        <f>KickstarterTable[[#This Row],[pledged]]/KickstarterTable[[#This Row],[goal]]</f>
        <v>8.8999999999999996E-2</v>
      </c>
      <c r="P1146" s="8">
        <f>KickstarterTable[[#This Row],[pledged]]/KickstarterTable[[#This Row],[backers_count]]</f>
        <v>222.5</v>
      </c>
      <c r="Q1146" t="str">
        <f t="shared" si="102"/>
        <v>theater</v>
      </c>
      <c r="R1146" t="str">
        <f t="shared" si="103"/>
        <v>plays</v>
      </c>
      <c r="S1146" s="13">
        <f t="shared" si="104"/>
        <v>42695.377245370364</v>
      </c>
      <c r="T1146" s="13">
        <f t="shared" si="105"/>
        <v>42723.293912037036</v>
      </c>
      <c r="U1146">
        <f t="shared" si="106"/>
        <v>2016</v>
      </c>
      <c r="V1146" s="15" t="str">
        <f t="shared" si="107"/>
        <v>Nov</v>
      </c>
    </row>
    <row r="1147" spans="1:22" ht="48">
      <c r="A1147">
        <v>3095</v>
      </c>
      <c r="B1147" s="3" t="s">
        <v>3095</v>
      </c>
      <c r="C1147" s="3" t="s">
        <v>7205</v>
      </c>
      <c r="D1147">
        <v>14920</v>
      </c>
      <c r="E114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8302</v>
      </c>
      <c r="O1147" s="6">
        <f>KickstarterTable[[#This Row],[pledged]]/KickstarterTable[[#This Row],[goal]]</f>
        <v>3.351206434316354E-3</v>
      </c>
      <c r="P1147" s="8">
        <f>KickstarterTable[[#This Row],[pledged]]/KickstarterTable[[#This Row],[backers_count]]</f>
        <v>50</v>
      </c>
      <c r="Q1147" t="str">
        <f t="shared" si="102"/>
        <v>theater</v>
      </c>
      <c r="R1147" t="str">
        <f t="shared" si="103"/>
        <v>spaces</v>
      </c>
      <c r="S1147" s="13">
        <f t="shared" si="104"/>
        <v>42522.69189814815</v>
      </c>
      <c r="T1147" s="13">
        <f t="shared" si="105"/>
        <v>42580.608564814822</v>
      </c>
      <c r="U1147">
        <f t="shared" si="106"/>
        <v>2016</v>
      </c>
      <c r="V1147" s="15" t="str">
        <f t="shared" si="107"/>
        <v>Jun</v>
      </c>
    </row>
    <row r="1148" spans="1:22" ht="48">
      <c r="A1148">
        <v>345</v>
      </c>
      <c r="B1148" s="3" t="s">
        <v>346</v>
      </c>
      <c r="C1148" s="3" t="s">
        <v>4455</v>
      </c>
      <c r="D1148">
        <v>14500</v>
      </c>
      <c r="E114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8268</v>
      </c>
      <c r="O1148" s="6">
        <f>KickstarterTable[[#This Row],[pledged]]/KickstarterTable[[#This Row],[goal]]</f>
        <v>1.2327586206896552</v>
      </c>
      <c r="P1148" s="8">
        <f>KickstarterTable[[#This Row],[pledged]]/KickstarterTable[[#This Row],[backers_count]]</f>
        <v>99.860335195530723</v>
      </c>
      <c r="Q1148" t="str">
        <f t="shared" si="102"/>
        <v>film &amp; video</v>
      </c>
      <c r="R1148" t="str">
        <f t="shared" si="103"/>
        <v>documentary</v>
      </c>
      <c r="S1148" s="13">
        <f t="shared" si="104"/>
        <v>42114.610995370364</v>
      </c>
      <c r="T1148" s="13">
        <f t="shared" si="105"/>
        <v>42142.527662037035</v>
      </c>
      <c r="U1148">
        <f t="shared" si="106"/>
        <v>2015</v>
      </c>
      <c r="V1148" s="15" t="str">
        <f t="shared" si="107"/>
        <v>Apr</v>
      </c>
    </row>
    <row r="1149" spans="1:22" ht="48">
      <c r="A1149">
        <v>928</v>
      </c>
      <c r="B1149" s="3" t="s">
        <v>929</v>
      </c>
      <c r="C1149" s="3" t="s">
        <v>5038</v>
      </c>
      <c r="D1149">
        <v>14500</v>
      </c>
      <c r="E1149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8277</v>
      </c>
      <c r="O1149" s="6">
        <f>KickstarterTable[[#This Row],[pledged]]/KickstarterTable[[#This Row],[goal]]</f>
        <v>0.10862068965517241</v>
      </c>
      <c r="P1149" s="8">
        <f>KickstarterTable[[#This Row],[pledged]]/KickstarterTable[[#This Row],[backers_count]]</f>
        <v>56.25</v>
      </c>
      <c r="Q1149" t="str">
        <f t="shared" si="102"/>
        <v>music</v>
      </c>
      <c r="R1149" t="str">
        <f t="shared" si="103"/>
        <v>jazz</v>
      </c>
      <c r="S1149" s="13">
        <f t="shared" si="104"/>
        <v>41180.529085648144</v>
      </c>
      <c r="T1149" s="13">
        <f t="shared" si="105"/>
        <v>41228.583333333336</v>
      </c>
      <c r="U1149">
        <f t="shared" si="106"/>
        <v>2012</v>
      </c>
      <c r="V1149" s="15" t="str">
        <f t="shared" si="107"/>
        <v>Sep</v>
      </c>
    </row>
    <row r="1150" spans="1:22" ht="32">
      <c r="A1150">
        <v>1196</v>
      </c>
      <c r="B1150" s="3" t="s">
        <v>1197</v>
      </c>
      <c r="C1150" s="3" t="s">
        <v>5306</v>
      </c>
      <c r="D1150">
        <v>14500</v>
      </c>
      <c r="E1150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8284</v>
      </c>
      <c r="O1150" s="6">
        <f>KickstarterTable[[#This Row],[pledged]]/KickstarterTable[[#This Row],[goal]]</f>
        <v>2.6991034482758622</v>
      </c>
      <c r="P1150" s="8">
        <f>KickstarterTable[[#This Row],[pledged]]/KickstarterTable[[#This Row],[backers_count]]</f>
        <v>76.439453125</v>
      </c>
      <c r="Q1150" t="str">
        <f t="shared" si="102"/>
        <v>photography</v>
      </c>
      <c r="R1150" t="str">
        <f t="shared" si="103"/>
        <v>photobooks</v>
      </c>
      <c r="S1150" s="13">
        <f t="shared" si="104"/>
        <v>42326.485405092586</v>
      </c>
      <c r="T1150" s="13">
        <f t="shared" si="105"/>
        <v>42354.402071759258</v>
      </c>
      <c r="U1150">
        <f t="shared" si="106"/>
        <v>2015</v>
      </c>
      <c r="V1150" s="15" t="str">
        <f t="shared" si="107"/>
        <v>Nov</v>
      </c>
    </row>
    <row r="1151" spans="1:22" ht="48">
      <c r="A1151">
        <v>1404</v>
      </c>
      <c r="B1151" s="3" t="s">
        <v>1405</v>
      </c>
      <c r="C1151" s="3" t="s">
        <v>5514</v>
      </c>
      <c r="D1151">
        <v>14500</v>
      </c>
      <c r="E1151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8286</v>
      </c>
      <c r="O1151" s="6">
        <f>KickstarterTable[[#This Row],[pledged]]/KickstarterTable[[#This Row],[goal]]</f>
        <v>1.6620689655172414E-2</v>
      </c>
      <c r="P1151" s="8">
        <f>KickstarterTable[[#This Row],[pledged]]/KickstarterTable[[#This Row],[backers_count]]</f>
        <v>48.2</v>
      </c>
      <c r="Q1151" t="str">
        <f t="shared" si="102"/>
        <v>publishing</v>
      </c>
      <c r="R1151" t="str">
        <f t="shared" si="103"/>
        <v>translations</v>
      </c>
      <c r="S1151" s="13">
        <f t="shared" si="104"/>
        <v>42032.17690972222</v>
      </c>
      <c r="T1151" s="13">
        <f t="shared" si="105"/>
        <v>42055.093576388892</v>
      </c>
      <c r="U1151">
        <f t="shared" si="106"/>
        <v>2015</v>
      </c>
      <c r="V1151" s="15" t="str">
        <f t="shared" si="107"/>
        <v>Jan</v>
      </c>
    </row>
    <row r="1152" spans="1:22" ht="48">
      <c r="A1152">
        <v>2912</v>
      </c>
      <c r="B1152" s="3" t="s">
        <v>2912</v>
      </c>
      <c r="C1152" s="3" t="s">
        <v>7022</v>
      </c>
      <c r="D1152">
        <v>14440</v>
      </c>
      <c r="E1152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8270</v>
      </c>
      <c r="O1152" s="6">
        <f>KickstarterTable[[#This Row],[pledged]]/KickstarterTable[[#This Row],[goal]]</f>
        <v>0.14058171745152354</v>
      </c>
      <c r="P1152" s="8">
        <f>KickstarterTable[[#This Row],[pledged]]/KickstarterTable[[#This Row],[backers_count]]</f>
        <v>78.07692307692308</v>
      </c>
      <c r="Q1152" t="str">
        <f t="shared" si="102"/>
        <v>theater</v>
      </c>
      <c r="R1152" t="str">
        <f t="shared" si="103"/>
        <v>plays</v>
      </c>
      <c r="S1152" s="13">
        <f t="shared" si="104"/>
        <v>42353.798310185179</v>
      </c>
      <c r="T1152" s="13">
        <f t="shared" si="105"/>
        <v>42381.71497685185</v>
      </c>
      <c r="U1152">
        <f t="shared" si="106"/>
        <v>2016</v>
      </c>
      <c r="V1152" s="15" t="str">
        <f t="shared" si="107"/>
        <v>Dec</v>
      </c>
    </row>
    <row r="1153" spans="1:22" ht="48">
      <c r="A1153">
        <v>42</v>
      </c>
      <c r="B1153" s="3" t="s">
        <v>44</v>
      </c>
      <c r="C1153" s="3" t="s">
        <v>4153</v>
      </c>
      <c r="D1153">
        <v>14000</v>
      </c>
      <c r="E1153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8264</v>
      </c>
      <c r="O1153" s="6">
        <f>KickstarterTable[[#This Row],[pledged]]/KickstarterTable[[#This Row],[goal]]</f>
        <v>1.4185714285714286</v>
      </c>
      <c r="P1153" s="8">
        <f>KickstarterTable[[#This Row],[pledged]]/KickstarterTable[[#This Row],[backers_count]]</f>
        <v>117.51479289940828</v>
      </c>
      <c r="Q1153" t="str">
        <f t="shared" si="102"/>
        <v>film &amp; video</v>
      </c>
      <c r="R1153" t="str">
        <f t="shared" si="103"/>
        <v>television</v>
      </c>
      <c r="S1153" s="13">
        <f t="shared" si="104"/>
        <v>41971.305856481478</v>
      </c>
      <c r="T1153" s="13">
        <f t="shared" si="105"/>
        <v>41999.22252314815</v>
      </c>
      <c r="U1153">
        <f t="shared" si="106"/>
        <v>2014</v>
      </c>
      <c r="V1153" s="15" t="str">
        <f t="shared" si="107"/>
        <v>Nov</v>
      </c>
    </row>
    <row r="1154" spans="1:22" ht="48">
      <c r="A1154">
        <v>207</v>
      </c>
      <c r="B1154" s="3" t="s">
        <v>209</v>
      </c>
      <c r="C1154" s="3" t="s">
        <v>4317</v>
      </c>
      <c r="D1154">
        <v>14000</v>
      </c>
      <c r="E1154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8267</v>
      </c>
      <c r="O1154" s="6">
        <f>KickstarterTable[[#This Row],[pledged]]/KickstarterTable[[#This Row],[goal]]</f>
        <v>0.15214285714285714</v>
      </c>
      <c r="P1154" s="8">
        <f>KickstarterTable[[#This Row],[pledged]]/KickstarterTable[[#This Row],[backers_count]]</f>
        <v>163.84615384615384</v>
      </c>
      <c r="Q1154" t="str">
        <f t="shared" ref="Q1154:Q1217" si="108">LEFT(N1154, SEARCH("/",N1154,1) -1)</f>
        <v>film &amp; video</v>
      </c>
      <c r="R1154" t="str">
        <f t="shared" ref="R1154:R1217" si="109">MID(N1154,FIND("/",N1154)+1,LEN(N1154))</f>
        <v>drama</v>
      </c>
      <c r="S1154" s="13">
        <f t="shared" ref="S1154:S1217" si="110">(J1154/86400)+25569+(-8/24)</f>
        <v>41977.863865740735</v>
      </c>
      <c r="T1154" s="13">
        <f t="shared" ref="T1154:T1217" si="111">(((I1154/60)/60)/24)+DATE(1970,1,1)+(-58/24)</f>
        <v>42005.780532407407</v>
      </c>
      <c r="U1154">
        <f t="shared" ref="U1154:U1217" si="112">YEAR(T1154)</f>
        <v>2015</v>
      </c>
      <c r="V1154" s="15" t="str">
        <f t="shared" ref="V1154:V1217" si="113">TEXT(S1154,"mmm")</f>
        <v>Dec</v>
      </c>
    </row>
    <row r="1155" spans="1:22" ht="48">
      <c r="A1155">
        <v>285</v>
      </c>
      <c r="B1155" s="3" t="s">
        <v>286</v>
      </c>
      <c r="C1155" s="3" t="s">
        <v>4395</v>
      </c>
      <c r="D1155">
        <v>14000</v>
      </c>
      <c r="E1155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8268</v>
      </c>
      <c r="O1155" s="6">
        <f>KickstarterTable[[#This Row],[pledged]]/KickstarterTable[[#This Row],[goal]]</f>
        <v>2.2882507142857142</v>
      </c>
      <c r="P1155" s="8">
        <f>KickstarterTable[[#This Row],[pledged]]/KickstarterTable[[#This Row],[backers_count]]</f>
        <v>56.901438721136763</v>
      </c>
      <c r="Q1155" t="str">
        <f t="shared" si="108"/>
        <v>film &amp; video</v>
      </c>
      <c r="R1155" t="str">
        <f t="shared" si="109"/>
        <v>documentary</v>
      </c>
      <c r="S1155" s="13">
        <f t="shared" si="110"/>
        <v>41506.422777777778</v>
      </c>
      <c r="T1155" s="13">
        <f t="shared" si="111"/>
        <v>41534.339444444449</v>
      </c>
      <c r="U1155">
        <f t="shared" si="112"/>
        <v>2013</v>
      </c>
      <c r="V1155" s="15" t="str">
        <f t="shared" si="113"/>
        <v>Aug</v>
      </c>
    </row>
    <row r="1156" spans="1:22" ht="48">
      <c r="A1156">
        <v>510</v>
      </c>
      <c r="B1156" s="3" t="s">
        <v>511</v>
      </c>
      <c r="C1156" s="3" t="s">
        <v>4620</v>
      </c>
      <c r="D1156">
        <v>14000</v>
      </c>
      <c r="E1156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8269</v>
      </c>
      <c r="O1156" s="6">
        <f>KickstarterTable[[#This Row],[pledged]]/KickstarterTable[[#This Row],[goal]]</f>
        <v>0</v>
      </c>
      <c r="P1156" s="8" t="e">
        <f>KickstarterTable[[#This Row],[pledged]]/KickstarterTable[[#This Row],[backers_count]]</f>
        <v>#DIV/0!</v>
      </c>
      <c r="Q1156" t="str">
        <f t="shared" si="108"/>
        <v>film &amp; video</v>
      </c>
      <c r="R1156" t="str">
        <f t="shared" si="109"/>
        <v>animation</v>
      </c>
      <c r="S1156" s="13">
        <f t="shared" si="110"/>
        <v>42399.843043981477</v>
      </c>
      <c r="T1156" s="13">
        <f t="shared" si="111"/>
        <v>42427.759710648148</v>
      </c>
      <c r="U1156">
        <f t="shared" si="112"/>
        <v>2016</v>
      </c>
      <c r="V1156" s="15" t="str">
        <f t="shared" si="113"/>
        <v>Jan</v>
      </c>
    </row>
    <row r="1157" spans="1:22" ht="48">
      <c r="A1157">
        <v>795</v>
      </c>
      <c r="B1157" s="3" t="s">
        <v>796</v>
      </c>
      <c r="C1157" s="3" t="s">
        <v>4905</v>
      </c>
      <c r="D1157">
        <v>14000</v>
      </c>
      <c r="E115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8275</v>
      </c>
      <c r="O1157" s="6">
        <f>KickstarterTable[[#This Row],[pledged]]/KickstarterTable[[#This Row],[goal]]</f>
        <v>1.1178571428571429</v>
      </c>
      <c r="P1157" s="8">
        <f>KickstarterTable[[#This Row],[pledged]]/KickstarterTable[[#This Row],[backers_count]]</f>
        <v>85.054347826086953</v>
      </c>
      <c r="Q1157" t="str">
        <f t="shared" si="108"/>
        <v>music</v>
      </c>
      <c r="R1157" t="str">
        <f t="shared" si="109"/>
        <v>rock</v>
      </c>
      <c r="S1157" s="13">
        <f t="shared" si="110"/>
        <v>40963.279699074068</v>
      </c>
      <c r="T1157" s="13">
        <f t="shared" si="111"/>
        <v>41003.790972222225</v>
      </c>
      <c r="U1157">
        <f t="shared" si="112"/>
        <v>2012</v>
      </c>
      <c r="V1157" s="15" t="str">
        <f t="shared" si="113"/>
        <v>Feb</v>
      </c>
    </row>
    <row r="1158" spans="1:22" ht="48">
      <c r="A1158">
        <v>860</v>
      </c>
      <c r="B1158" s="3" t="s">
        <v>861</v>
      </c>
      <c r="C1158" s="3" t="s">
        <v>4970</v>
      </c>
      <c r="D1158">
        <v>14000</v>
      </c>
      <c r="E115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8277</v>
      </c>
      <c r="O1158" s="6">
        <f>KickstarterTable[[#This Row],[pledged]]/KickstarterTable[[#This Row],[goal]]</f>
        <v>0.18142857142857144</v>
      </c>
      <c r="P1158" s="8">
        <f>KickstarterTable[[#This Row],[pledged]]/KickstarterTable[[#This Row],[backers_count]]</f>
        <v>52.916666666666664</v>
      </c>
      <c r="Q1158" t="str">
        <f t="shared" si="108"/>
        <v>music</v>
      </c>
      <c r="R1158" t="str">
        <f t="shared" si="109"/>
        <v>jazz</v>
      </c>
      <c r="S1158" s="13">
        <f t="shared" si="110"/>
        <v>41570.149456018517</v>
      </c>
      <c r="T1158" s="13">
        <f t="shared" si="111"/>
        <v>41598.107789351852</v>
      </c>
      <c r="U1158">
        <f t="shared" si="112"/>
        <v>2013</v>
      </c>
      <c r="V1158" s="15" t="str">
        <f t="shared" si="113"/>
        <v>Oct</v>
      </c>
    </row>
    <row r="1159" spans="1:22" ht="32">
      <c r="A1159">
        <v>1216</v>
      </c>
      <c r="B1159" s="3" t="s">
        <v>1217</v>
      </c>
      <c r="C1159" s="3" t="s">
        <v>5326</v>
      </c>
      <c r="D1159">
        <v>14000</v>
      </c>
      <c r="E1159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8284</v>
      </c>
      <c r="O1159" s="6">
        <f>KickstarterTable[[#This Row],[pledged]]/KickstarterTable[[#This Row],[goal]]</f>
        <v>1.4570000000000001</v>
      </c>
      <c r="P1159" s="8">
        <f>KickstarterTable[[#This Row],[pledged]]/KickstarterTable[[#This Row],[backers_count]]</f>
        <v>91.882882882882882</v>
      </c>
      <c r="Q1159" t="str">
        <f t="shared" si="108"/>
        <v>photography</v>
      </c>
      <c r="R1159" t="str">
        <f t="shared" si="109"/>
        <v>photobooks</v>
      </c>
      <c r="S1159" s="13">
        <f t="shared" si="110"/>
        <v>42247.283067129632</v>
      </c>
      <c r="T1159" s="13">
        <f t="shared" si="111"/>
        <v>42277.543750000004</v>
      </c>
      <c r="U1159">
        <f t="shared" si="112"/>
        <v>2015</v>
      </c>
      <c r="V1159" s="15" t="str">
        <f t="shared" si="113"/>
        <v>Aug</v>
      </c>
    </row>
    <row r="1160" spans="1:22" ht="32">
      <c r="A1160">
        <v>1452</v>
      </c>
      <c r="B1160" s="3" t="s">
        <v>1453</v>
      </c>
      <c r="C1160" s="3" t="s">
        <v>5562</v>
      </c>
      <c r="D1160">
        <v>14000</v>
      </c>
      <c r="E1160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8286</v>
      </c>
      <c r="O1160" s="6">
        <f>KickstarterTable[[#This Row],[pledged]]/KickstarterTable[[#This Row],[goal]]</f>
        <v>0</v>
      </c>
      <c r="P1160" s="8" t="e">
        <f>KickstarterTable[[#This Row],[pledged]]/KickstarterTable[[#This Row],[backers_count]]</f>
        <v>#DIV/0!</v>
      </c>
      <c r="Q1160" t="str">
        <f t="shared" si="108"/>
        <v>publishing</v>
      </c>
      <c r="R1160" t="str">
        <f t="shared" si="109"/>
        <v>translations</v>
      </c>
      <c r="S1160" s="13">
        <f t="shared" si="110"/>
        <v>41818.369942129626</v>
      </c>
      <c r="T1160" s="13">
        <f t="shared" si="111"/>
        <v>41846.286608796298</v>
      </c>
      <c r="U1160">
        <f t="shared" si="112"/>
        <v>2014</v>
      </c>
      <c r="V1160" s="15" t="str">
        <f t="shared" si="113"/>
        <v>Jun</v>
      </c>
    </row>
    <row r="1161" spans="1:22" ht="48">
      <c r="A1161">
        <v>1511</v>
      </c>
      <c r="B1161" s="3" t="s">
        <v>1512</v>
      </c>
      <c r="C1161" s="3" t="s">
        <v>5621</v>
      </c>
      <c r="D1161">
        <v>14000</v>
      </c>
      <c r="E1161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8284</v>
      </c>
      <c r="O1161" s="6">
        <f>KickstarterTable[[#This Row],[pledged]]/KickstarterTable[[#This Row],[goal]]</f>
        <v>1.1179285714285714</v>
      </c>
      <c r="P1161" s="8">
        <f>KickstarterTable[[#This Row],[pledged]]/KickstarterTable[[#This Row],[backers_count]]</f>
        <v>75.975728155339809</v>
      </c>
      <c r="Q1161" t="str">
        <f t="shared" si="108"/>
        <v>photography</v>
      </c>
      <c r="R1161" t="str">
        <f t="shared" si="109"/>
        <v>photobooks</v>
      </c>
      <c r="S1161" s="13">
        <f t="shared" si="110"/>
        <v>42296.250046296293</v>
      </c>
      <c r="T1161" s="13">
        <f t="shared" si="111"/>
        <v>42324.208379629628</v>
      </c>
      <c r="U1161">
        <f t="shared" si="112"/>
        <v>2015</v>
      </c>
      <c r="V1161" s="15" t="str">
        <f t="shared" si="113"/>
        <v>Oct</v>
      </c>
    </row>
    <row r="1162" spans="1:22" ht="48">
      <c r="A1162">
        <v>1591</v>
      </c>
      <c r="B1162" s="3" t="s">
        <v>1592</v>
      </c>
      <c r="C1162" s="3" t="s">
        <v>5701</v>
      </c>
      <c r="D1162">
        <v>14000</v>
      </c>
      <c r="E1162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8290</v>
      </c>
      <c r="O1162" s="6">
        <f>KickstarterTable[[#This Row],[pledged]]/KickstarterTable[[#This Row],[goal]]</f>
        <v>0.29228571428571426</v>
      </c>
      <c r="P1162" s="8">
        <f>KickstarterTable[[#This Row],[pledged]]/KickstarterTable[[#This Row],[backers_count]]</f>
        <v>44.478260869565219</v>
      </c>
      <c r="Q1162" t="str">
        <f t="shared" si="108"/>
        <v>photography</v>
      </c>
      <c r="R1162" t="str">
        <f t="shared" si="109"/>
        <v>places</v>
      </c>
      <c r="S1162" s="13">
        <f t="shared" si="110"/>
        <v>42433.392835648141</v>
      </c>
      <c r="T1162" s="13">
        <f t="shared" si="111"/>
        <v>42461.267835648156</v>
      </c>
      <c r="U1162">
        <f t="shared" si="112"/>
        <v>2016</v>
      </c>
      <c r="V1162" s="15" t="str">
        <f t="shared" si="113"/>
        <v>Mar</v>
      </c>
    </row>
    <row r="1163" spans="1:22" ht="32">
      <c r="A1163">
        <v>2196</v>
      </c>
      <c r="B1163" s="3" t="s">
        <v>2197</v>
      </c>
      <c r="C1163" s="3" t="s">
        <v>6306</v>
      </c>
      <c r="D1163">
        <v>14000</v>
      </c>
      <c r="E1163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8296</v>
      </c>
      <c r="O1163" s="6">
        <f>KickstarterTable[[#This Row],[pledged]]/KickstarterTable[[#This Row],[goal]]</f>
        <v>1.1383571428571428</v>
      </c>
      <c r="P1163" s="8">
        <f>KickstarterTable[[#This Row],[pledged]]/KickstarterTable[[#This Row],[backers_count]]</f>
        <v>68.106837606837601</v>
      </c>
      <c r="Q1163" t="str">
        <f t="shared" si="108"/>
        <v>games</v>
      </c>
      <c r="R1163" t="str">
        <f t="shared" si="109"/>
        <v>tabletop games</v>
      </c>
      <c r="S1163" s="13">
        <f t="shared" si="110"/>
        <v>42675.153958333329</v>
      </c>
      <c r="T1163" s="13">
        <f t="shared" si="111"/>
        <v>42703.875000000007</v>
      </c>
      <c r="U1163">
        <f t="shared" si="112"/>
        <v>2016</v>
      </c>
      <c r="V1163" s="15" t="str">
        <f t="shared" si="113"/>
        <v>Nov</v>
      </c>
    </row>
    <row r="1164" spans="1:22" ht="48">
      <c r="A1164">
        <v>2432</v>
      </c>
      <c r="B1164" s="3" t="s">
        <v>2433</v>
      </c>
      <c r="C1164" s="3" t="s">
        <v>6542</v>
      </c>
      <c r="D1164">
        <v>14000</v>
      </c>
      <c r="E116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8283</v>
      </c>
      <c r="O1164" s="6">
        <f>KickstarterTable[[#This Row],[pledged]]/KickstarterTable[[#This Row],[goal]]</f>
        <v>1.4285714285714287E-4</v>
      </c>
      <c r="P1164" s="8">
        <f>KickstarterTable[[#This Row],[pledged]]/KickstarterTable[[#This Row],[backers_count]]</f>
        <v>1</v>
      </c>
      <c r="Q1164" t="str">
        <f t="shared" si="108"/>
        <v>food</v>
      </c>
      <c r="R1164" t="str">
        <f t="shared" si="109"/>
        <v>food trucks</v>
      </c>
      <c r="S1164" s="13">
        <f t="shared" si="110"/>
        <v>42040.885381944441</v>
      </c>
      <c r="T1164" s="13">
        <f t="shared" si="111"/>
        <v>42068.802048611113</v>
      </c>
      <c r="U1164">
        <f t="shared" si="112"/>
        <v>2015</v>
      </c>
      <c r="V1164" s="15" t="str">
        <f t="shared" si="113"/>
        <v>Feb</v>
      </c>
    </row>
    <row r="1165" spans="1:22" ht="48">
      <c r="A1165">
        <v>3971</v>
      </c>
      <c r="B1165" s="3" t="s">
        <v>3968</v>
      </c>
      <c r="C1165" s="3" t="s">
        <v>8078</v>
      </c>
      <c r="D1165">
        <v>14000</v>
      </c>
      <c r="E1165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8270</v>
      </c>
      <c r="O1165" s="6">
        <f>KickstarterTable[[#This Row],[pledged]]/KickstarterTable[[#This Row],[goal]]</f>
        <v>9.7142857142857135E-3</v>
      </c>
      <c r="P1165" s="8">
        <f>KickstarterTable[[#This Row],[pledged]]/KickstarterTable[[#This Row],[backers_count]]</f>
        <v>22.666666666666668</v>
      </c>
      <c r="Q1165" t="str">
        <f t="shared" si="108"/>
        <v>theater</v>
      </c>
      <c r="R1165" t="str">
        <f t="shared" si="109"/>
        <v>plays</v>
      </c>
      <c r="S1165" s="13">
        <f t="shared" si="110"/>
        <v>41811.202847222223</v>
      </c>
      <c r="T1165" s="13">
        <f t="shared" si="111"/>
        <v>41839.119513888894</v>
      </c>
      <c r="U1165">
        <f t="shared" si="112"/>
        <v>2014</v>
      </c>
      <c r="V1165" s="15" t="str">
        <f t="shared" si="113"/>
        <v>Jun</v>
      </c>
    </row>
    <row r="1166" spans="1:22" ht="48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8271</v>
      </c>
      <c r="O1166" s="6">
        <f>KickstarterTable[[#This Row],[pledged]]/KickstarterTable[[#This Row],[goal]]</f>
        <v>0</v>
      </c>
      <c r="P1166" s="8" t="e">
        <f>KickstarterTable[[#This Row],[pledged]]/KickstarterTable[[#This Row],[backers_count]]</f>
        <v>#DIV/0!</v>
      </c>
      <c r="Q1166" t="str">
        <f t="shared" si="108"/>
        <v>technology</v>
      </c>
      <c r="R1166" t="str">
        <f t="shared" si="109"/>
        <v>web</v>
      </c>
      <c r="S1166" s="13">
        <f t="shared" si="110"/>
        <v>42086.497523148144</v>
      </c>
      <c r="T1166" s="13">
        <f t="shared" si="111"/>
        <v>42114.414189814815</v>
      </c>
      <c r="U1166">
        <f t="shared" si="112"/>
        <v>2015</v>
      </c>
      <c r="V1166" s="15" t="str">
        <f t="shared" si="113"/>
        <v>Mar</v>
      </c>
    </row>
    <row r="1167" spans="1:22" ht="48">
      <c r="A1167">
        <v>4034</v>
      </c>
      <c r="B1167" s="3" t="s">
        <v>4030</v>
      </c>
      <c r="C1167" s="3" t="s">
        <v>8139</v>
      </c>
      <c r="D1167">
        <v>13500</v>
      </c>
      <c r="E116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8270</v>
      </c>
      <c r="O1167" s="6">
        <f>KickstarterTable[[#This Row],[pledged]]/KickstarterTable[[#This Row],[goal]]</f>
        <v>1.4814814814814815E-2</v>
      </c>
      <c r="P1167" s="8">
        <f>KickstarterTable[[#This Row],[pledged]]/KickstarterTable[[#This Row],[backers_count]]</f>
        <v>100</v>
      </c>
      <c r="Q1167" t="str">
        <f t="shared" si="108"/>
        <v>theater</v>
      </c>
      <c r="R1167" t="str">
        <f t="shared" si="109"/>
        <v>plays</v>
      </c>
      <c r="S1167" s="13">
        <f t="shared" si="110"/>
        <v>42067.614004629628</v>
      </c>
      <c r="T1167" s="13">
        <f t="shared" si="111"/>
        <v>42095.489004629628</v>
      </c>
      <c r="U1167">
        <f t="shared" si="112"/>
        <v>2015</v>
      </c>
      <c r="V1167" s="15" t="str">
        <f t="shared" si="113"/>
        <v>Mar</v>
      </c>
    </row>
    <row r="1168" spans="1:22" ht="32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8304</v>
      </c>
      <c r="O1168" s="6">
        <f>KickstarterTable[[#This Row],[pledged]]/KickstarterTable[[#This Row],[goal]]</f>
        <v>3.44748684310884E-2</v>
      </c>
      <c r="P1168" s="8">
        <f>KickstarterTable[[#This Row],[pledged]]/KickstarterTable[[#This Row],[backers_count]]</f>
        <v>30.133333333333333</v>
      </c>
      <c r="Q1168" t="str">
        <f t="shared" si="108"/>
        <v>theater</v>
      </c>
      <c r="R1168" t="str">
        <f t="shared" si="109"/>
        <v>musical</v>
      </c>
      <c r="S1168" s="13">
        <f t="shared" si="110"/>
        <v>42047.391111111108</v>
      </c>
      <c r="T1168" s="13">
        <f t="shared" si="111"/>
        <v>42074.71597222222</v>
      </c>
      <c r="U1168">
        <f t="shared" si="112"/>
        <v>2015</v>
      </c>
      <c r="V1168" s="15" t="str">
        <f t="shared" si="113"/>
        <v>Feb</v>
      </c>
    </row>
    <row r="1169" spans="1:22" ht="48">
      <c r="A1169">
        <v>242</v>
      </c>
      <c r="B1169" s="3" t="s">
        <v>244</v>
      </c>
      <c r="C1169" s="3" t="s">
        <v>4352</v>
      </c>
      <c r="D1169">
        <v>13000</v>
      </c>
      <c r="E1169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8268</v>
      </c>
      <c r="O1169" s="6">
        <f>KickstarterTable[[#This Row],[pledged]]/KickstarterTable[[#This Row],[goal]]</f>
        <v>1.1346153846153846</v>
      </c>
      <c r="P1169" s="8">
        <f>KickstarterTable[[#This Row],[pledged]]/KickstarterTable[[#This Row],[backers_count]]</f>
        <v>73.019801980198025</v>
      </c>
      <c r="Q1169" t="str">
        <f t="shared" si="108"/>
        <v>film &amp; video</v>
      </c>
      <c r="R1169" t="str">
        <f t="shared" si="109"/>
        <v>documentary</v>
      </c>
      <c r="S1169" s="13">
        <f t="shared" si="110"/>
        <v>40862.15960648148</v>
      </c>
      <c r="T1169" s="13">
        <f t="shared" si="111"/>
        <v>40895.076273148152</v>
      </c>
      <c r="U1169">
        <f t="shared" si="112"/>
        <v>2011</v>
      </c>
      <c r="V1169" s="15" t="str">
        <f t="shared" si="113"/>
        <v>Nov</v>
      </c>
    </row>
    <row r="1170" spans="1:22" ht="48">
      <c r="A1170">
        <v>256</v>
      </c>
      <c r="B1170" s="3" t="s">
        <v>257</v>
      </c>
      <c r="C1170" s="3" t="s">
        <v>4366</v>
      </c>
      <c r="D1170">
        <v>13000</v>
      </c>
      <c r="E1170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8268</v>
      </c>
      <c r="O1170" s="6">
        <f>KickstarterTable[[#This Row],[pledged]]/KickstarterTable[[#This Row],[goal]]</f>
        <v>1.391</v>
      </c>
      <c r="P1170" s="8">
        <f>KickstarterTable[[#This Row],[pledged]]/KickstarterTable[[#This Row],[backers_count]]</f>
        <v>65.756363636363631</v>
      </c>
      <c r="Q1170" t="str">
        <f t="shared" si="108"/>
        <v>film &amp; video</v>
      </c>
      <c r="R1170" t="str">
        <f t="shared" si="109"/>
        <v>documentary</v>
      </c>
      <c r="S1170" s="13">
        <f t="shared" si="110"/>
        <v>41319.435960648145</v>
      </c>
      <c r="T1170" s="13">
        <f t="shared" si="111"/>
        <v>41347.352627314816</v>
      </c>
      <c r="U1170">
        <f t="shared" si="112"/>
        <v>2013</v>
      </c>
      <c r="V1170" s="15" t="str">
        <f t="shared" si="113"/>
        <v>Feb</v>
      </c>
    </row>
    <row r="1171" spans="1:22" ht="48">
      <c r="A1171">
        <v>301</v>
      </c>
      <c r="B1171" s="3" t="s">
        <v>302</v>
      </c>
      <c r="C1171" s="3" t="s">
        <v>4411</v>
      </c>
      <c r="D1171">
        <v>13000</v>
      </c>
      <c r="E1171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8268</v>
      </c>
      <c r="O1171" s="6">
        <f>KickstarterTable[[#This Row],[pledged]]/KickstarterTable[[#This Row],[goal]]</f>
        <v>1.1873499999999999</v>
      </c>
      <c r="P1171" s="8">
        <f>KickstarterTable[[#This Row],[pledged]]/KickstarterTable[[#This Row],[backers_count]]</f>
        <v>61.496215139442228</v>
      </c>
      <c r="Q1171" t="str">
        <f t="shared" si="108"/>
        <v>film &amp; video</v>
      </c>
      <c r="R1171" t="str">
        <f t="shared" si="109"/>
        <v>documentary</v>
      </c>
      <c r="S1171" s="13">
        <f t="shared" si="110"/>
        <v>41312.404340277775</v>
      </c>
      <c r="T1171" s="13">
        <f t="shared" si="111"/>
        <v>41350.279340277782</v>
      </c>
      <c r="U1171">
        <f t="shared" si="112"/>
        <v>2013</v>
      </c>
      <c r="V1171" s="15" t="str">
        <f t="shared" si="113"/>
        <v>Feb</v>
      </c>
    </row>
    <row r="1172" spans="1:22" ht="32">
      <c r="A1172">
        <v>741</v>
      </c>
      <c r="B1172" s="3" t="s">
        <v>742</v>
      </c>
      <c r="C1172" s="3" t="s">
        <v>4851</v>
      </c>
      <c r="D1172">
        <v>13000</v>
      </c>
      <c r="E1172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8273</v>
      </c>
      <c r="O1172" s="6">
        <f>KickstarterTable[[#This Row],[pledged]]/KickstarterTable[[#This Row],[goal]]</f>
        <v>1.0226</v>
      </c>
      <c r="P1172" s="8">
        <f>KickstarterTable[[#This Row],[pledged]]/KickstarterTable[[#This Row],[backers_count]]</f>
        <v>141.42340425531913</v>
      </c>
      <c r="Q1172" t="str">
        <f t="shared" si="108"/>
        <v>publishing</v>
      </c>
      <c r="R1172" t="str">
        <f t="shared" si="109"/>
        <v>nonfiction</v>
      </c>
      <c r="S1172" s="13">
        <f t="shared" si="110"/>
        <v>41401.314884259256</v>
      </c>
      <c r="T1172" s="13">
        <f t="shared" si="111"/>
        <v>41434.231550925928</v>
      </c>
      <c r="U1172">
        <f t="shared" si="112"/>
        <v>2013</v>
      </c>
      <c r="V1172" s="15" t="str">
        <f t="shared" si="113"/>
        <v>May</v>
      </c>
    </row>
    <row r="1173" spans="1:22" ht="48">
      <c r="A1173">
        <v>1204</v>
      </c>
      <c r="B1173" s="3" t="s">
        <v>1205</v>
      </c>
      <c r="C1173" s="3" t="s">
        <v>5314</v>
      </c>
      <c r="D1173">
        <v>13000</v>
      </c>
      <c r="E1173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8284</v>
      </c>
      <c r="O1173" s="6">
        <f>KickstarterTable[[#This Row],[pledged]]/KickstarterTable[[#This Row],[goal]]</f>
        <v>1.0294615384615384</v>
      </c>
      <c r="P1173" s="8">
        <f>KickstarterTable[[#This Row],[pledged]]/KickstarterTable[[#This Row],[backers_count]]</f>
        <v>234.78947368421052</v>
      </c>
      <c r="Q1173" t="str">
        <f t="shared" si="108"/>
        <v>photography</v>
      </c>
      <c r="R1173" t="str">
        <f t="shared" si="109"/>
        <v>photobooks</v>
      </c>
      <c r="S1173" s="13">
        <f t="shared" si="110"/>
        <v>42297.414733796293</v>
      </c>
      <c r="T1173" s="13">
        <f t="shared" si="111"/>
        <v>42339.791666666664</v>
      </c>
      <c r="U1173">
        <f t="shared" si="112"/>
        <v>2015</v>
      </c>
      <c r="V1173" s="15" t="str">
        <f t="shared" si="113"/>
        <v>Oct</v>
      </c>
    </row>
    <row r="1174" spans="1:22" ht="48">
      <c r="A1174">
        <v>1205</v>
      </c>
      <c r="B1174" s="3" t="s">
        <v>1206</v>
      </c>
      <c r="C1174" s="3" t="s">
        <v>5315</v>
      </c>
      <c r="D1174">
        <v>13000</v>
      </c>
      <c r="E1174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8284</v>
      </c>
      <c r="O1174" s="6">
        <f>KickstarterTable[[#This Row],[pledged]]/KickstarterTable[[#This Row],[goal]]</f>
        <v>1.0086153846153847</v>
      </c>
      <c r="P1174" s="8">
        <f>KickstarterTable[[#This Row],[pledged]]/KickstarterTable[[#This Row],[backers_count]]</f>
        <v>211.48387096774192</v>
      </c>
      <c r="Q1174" t="str">
        <f t="shared" si="108"/>
        <v>photography</v>
      </c>
      <c r="R1174" t="str">
        <f t="shared" si="109"/>
        <v>photobooks</v>
      </c>
      <c r="S1174" s="13">
        <f t="shared" si="110"/>
        <v>42138.173043981478</v>
      </c>
      <c r="T1174" s="13">
        <f t="shared" si="111"/>
        <v>42166.08971064815</v>
      </c>
      <c r="U1174">
        <f t="shared" si="112"/>
        <v>2015</v>
      </c>
      <c r="V1174" s="15" t="str">
        <f t="shared" si="113"/>
        <v>May</v>
      </c>
    </row>
    <row r="1175" spans="1:22" ht="48">
      <c r="A1175">
        <v>1425</v>
      </c>
      <c r="B1175" s="3" t="s">
        <v>1426</v>
      </c>
      <c r="C1175" s="3" t="s">
        <v>5535</v>
      </c>
      <c r="D1175">
        <v>13000</v>
      </c>
      <c r="E1175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8286</v>
      </c>
      <c r="O1175" s="6">
        <f>KickstarterTable[[#This Row],[pledged]]/KickstarterTable[[#This Row],[goal]]</f>
        <v>0</v>
      </c>
      <c r="P1175" s="8" t="e">
        <f>KickstarterTable[[#This Row],[pledged]]/KickstarterTable[[#This Row],[backers_count]]</f>
        <v>#DIV/0!</v>
      </c>
      <c r="Q1175" t="str">
        <f t="shared" si="108"/>
        <v>publishing</v>
      </c>
      <c r="R1175" t="str">
        <f t="shared" si="109"/>
        <v>translations</v>
      </c>
      <c r="S1175" s="13">
        <f t="shared" si="110"/>
        <v>42092.798136574071</v>
      </c>
      <c r="T1175" s="13">
        <f t="shared" si="111"/>
        <v>42120.714803240742</v>
      </c>
      <c r="U1175">
        <f t="shared" si="112"/>
        <v>2015</v>
      </c>
      <c r="V1175" s="15" t="str">
        <f t="shared" si="113"/>
        <v>Mar</v>
      </c>
    </row>
    <row r="1176" spans="1:22" ht="48">
      <c r="A1176">
        <v>1440</v>
      </c>
      <c r="B1176" s="3" t="s">
        <v>1441</v>
      </c>
      <c r="C1176" s="3" t="s">
        <v>5550</v>
      </c>
      <c r="D1176">
        <v>13000</v>
      </c>
      <c r="E1176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8286</v>
      </c>
      <c r="O1176" s="6">
        <f>KickstarterTable[[#This Row],[pledged]]/KickstarterTable[[#This Row],[goal]]</f>
        <v>7.6923076923076926E-5</v>
      </c>
      <c r="P1176" s="8">
        <f>KickstarterTable[[#This Row],[pledged]]/KickstarterTable[[#This Row],[backers_count]]</f>
        <v>1</v>
      </c>
      <c r="Q1176" t="str">
        <f t="shared" si="108"/>
        <v>publishing</v>
      </c>
      <c r="R1176" t="str">
        <f t="shared" si="109"/>
        <v>translations</v>
      </c>
      <c r="S1176" s="13">
        <f t="shared" si="110"/>
        <v>42486.415081018517</v>
      </c>
      <c r="T1176" s="13">
        <f t="shared" si="111"/>
        <v>42514.331747685188</v>
      </c>
      <c r="U1176">
        <f t="shared" si="112"/>
        <v>2016</v>
      </c>
      <c r="V1176" s="15" t="str">
        <f t="shared" si="113"/>
        <v>Apr</v>
      </c>
    </row>
    <row r="1177" spans="1:22" ht="48">
      <c r="A1177">
        <v>1443</v>
      </c>
      <c r="B1177" s="3" t="s">
        <v>1444</v>
      </c>
      <c r="C1177" s="3" t="s">
        <v>5553</v>
      </c>
      <c r="D1177">
        <v>13000</v>
      </c>
      <c r="E117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8286</v>
      </c>
      <c r="O1177" s="6">
        <f>KickstarterTable[[#This Row],[pledged]]/KickstarterTable[[#This Row],[goal]]</f>
        <v>0</v>
      </c>
      <c r="P1177" s="8" t="e">
        <f>KickstarterTable[[#This Row],[pledged]]/KickstarterTable[[#This Row],[backers_count]]</f>
        <v>#DIV/0!</v>
      </c>
      <c r="Q1177" t="str">
        <f t="shared" si="108"/>
        <v>publishing</v>
      </c>
      <c r="R1177" t="str">
        <f t="shared" si="109"/>
        <v>translations</v>
      </c>
      <c r="S1177" s="13">
        <f t="shared" si="110"/>
        <v>42707.59269675926</v>
      </c>
      <c r="T1177" s="13">
        <f t="shared" si="111"/>
        <v>42735.509363425932</v>
      </c>
      <c r="U1177">
        <f t="shared" si="112"/>
        <v>2016</v>
      </c>
      <c r="V1177" s="15" t="str">
        <f t="shared" si="113"/>
        <v>Dec</v>
      </c>
    </row>
    <row r="1178" spans="1:22" ht="48">
      <c r="A1178">
        <v>2227</v>
      </c>
      <c r="B1178" s="3" t="s">
        <v>2228</v>
      </c>
      <c r="C1178" s="3" t="s">
        <v>6337</v>
      </c>
      <c r="D1178">
        <v>13000</v>
      </c>
      <c r="E117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8296</v>
      </c>
      <c r="O1178" s="6">
        <f>KickstarterTable[[#This Row],[pledged]]/KickstarterTable[[#This Row],[goal]]</f>
        <v>1.5737692307692308</v>
      </c>
      <c r="P1178" s="8">
        <f>KickstarterTable[[#This Row],[pledged]]/KickstarterTable[[#This Row],[backers_count]]</f>
        <v>67.970099667774093</v>
      </c>
      <c r="Q1178" t="str">
        <f t="shared" si="108"/>
        <v>games</v>
      </c>
      <c r="R1178" t="str">
        <f t="shared" si="109"/>
        <v>tabletop games</v>
      </c>
      <c r="S1178" s="13">
        <f t="shared" si="110"/>
        <v>41561.474016203698</v>
      </c>
      <c r="T1178" s="13">
        <f t="shared" si="111"/>
        <v>41589.432349537041</v>
      </c>
      <c r="U1178">
        <f t="shared" si="112"/>
        <v>2013</v>
      </c>
      <c r="V1178" s="15" t="str">
        <f t="shared" si="113"/>
        <v>Oct</v>
      </c>
    </row>
    <row r="1179" spans="1:22" ht="32">
      <c r="A1179">
        <v>2235</v>
      </c>
      <c r="B1179" s="3" t="s">
        <v>2236</v>
      </c>
      <c r="C1179" s="3" t="s">
        <v>6345</v>
      </c>
      <c r="D1179">
        <v>13000</v>
      </c>
      <c r="E1179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8296</v>
      </c>
      <c r="O1179" s="6">
        <f>KickstarterTable[[#This Row],[pledged]]/KickstarterTable[[#This Row],[goal]]</f>
        <v>1.5331538461538461</v>
      </c>
      <c r="P1179" s="8">
        <f>KickstarterTable[[#This Row],[pledged]]/KickstarterTable[[#This Row],[backers_count]]</f>
        <v>135.58503401360545</v>
      </c>
      <c r="Q1179" t="str">
        <f t="shared" si="108"/>
        <v>games</v>
      </c>
      <c r="R1179" t="str">
        <f t="shared" si="109"/>
        <v>tabletop games</v>
      </c>
      <c r="S1179" s="13">
        <f t="shared" si="110"/>
        <v>42061.688784722217</v>
      </c>
      <c r="T1179" s="13">
        <f t="shared" si="111"/>
        <v>42089.563784722232</v>
      </c>
      <c r="U1179">
        <f t="shared" si="112"/>
        <v>2015</v>
      </c>
      <c r="V1179" s="15" t="str">
        <f t="shared" si="113"/>
        <v>Feb</v>
      </c>
    </row>
    <row r="1180" spans="1:22" ht="48">
      <c r="A1180">
        <v>2399</v>
      </c>
      <c r="B1180" s="3" t="s">
        <v>2400</v>
      </c>
      <c r="C1180" s="3" t="s">
        <v>6509</v>
      </c>
      <c r="D1180">
        <v>13000</v>
      </c>
      <c r="E1180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8271</v>
      </c>
      <c r="O1180" s="6">
        <f>KickstarterTable[[#This Row],[pledged]]/KickstarterTable[[#This Row],[goal]]</f>
        <v>0</v>
      </c>
      <c r="P1180" s="8" t="e">
        <f>KickstarterTable[[#This Row],[pledged]]/KickstarterTable[[#This Row],[backers_count]]</f>
        <v>#DIV/0!</v>
      </c>
      <c r="Q1180" t="str">
        <f t="shared" si="108"/>
        <v>technology</v>
      </c>
      <c r="R1180" t="str">
        <f t="shared" si="109"/>
        <v>web</v>
      </c>
      <c r="S1180" s="13">
        <f t="shared" si="110"/>
        <v>41956.519745370366</v>
      </c>
      <c r="T1180" s="13">
        <f t="shared" si="111"/>
        <v>41989.436412037037</v>
      </c>
      <c r="U1180">
        <f t="shared" si="112"/>
        <v>2014</v>
      </c>
      <c r="V1180" s="15" t="str">
        <f t="shared" si="113"/>
        <v>Nov</v>
      </c>
    </row>
    <row r="1181" spans="1:22" ht="48">
      <c r="A1181">
        <v>3163</v>
      </c>
      <c r="B1181" s="3" t="s">
        <v>3163</v>
      </c>
      <c r="C1181" s="3" t="s">
        <v>7273</v>
      </c>
      <c r="D1181">
        <v>13000</v>
      </c>
      <c r="E1181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8270</v>
      </c>
      <c r="O1181" s="6">
        <f>KickstarterTable[[#This Row],[pledged]]/KickstarterTable[[#This Row],[goal]]</f>
        <v>1.1115384615384616</v>
      </c>
      <c r="P1181" s="8">
        <f>KickstarterTable[[#This Row],[pledged]]/KickstarterTable[[#This Row],[backers_count]]</f>
        <v>200.69444444444446</v>
      </c>
      <c r="Q1181" t="str">
        <f t="shared" si="108"/>
        <v>theater</v>
      </c>
      <c r="R1181" t="str">
        <f t="shared" si="109"/>
        <v>plays</v>
      </c>
      <c r="S1181" s="13">
        <f t="shared" si="110"/>
        <v>41775.420428240737</v>
      </c>
      <c r="T1181" s="13">
        <f t="shared" si="111"/>
        <v>41803.337094907409</v>
      </c>
      <c r="U1181">
        <f t="shared" si="112"/>
        <v>2014</v>
      </c>
      <c r="V1181" s="15" t="str">
        <f t="shared" si="113"/>
        <v>May</v>
      </c>
    </row>
    <row r="1182" spans="1:22" ht="48">
      <c r="A1182">
        <v>3254</v>
      </c>
      <c r="B1182" s="3" t="s">
        <v>3254</v>
      </c>
      <c r="C1182" s="3" t="s">
        <v>7364</v>
      </c>
      <c r="D1182">
        <v>13000</v>
      </c>
      <c r="E1182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8270</v>
      </c>
      <c r="O1182" s="6">
        <f>KickstarterTable[[#This Row],[pledged]]/KickstarterTable[[#This Row],[goal]]</f>
        <v>1.012576923076923</v>
      </c>
      <c r="P1182" s="8">
        <f>KickstarterTable[[#This Row],[pledged]]/KickstarterTable[[#This Row],[backers_count]]</f>
        <v>70.771505376344081</v>
      </c>
      <c r="Q1182" t="str">
        <f t="shared" si="108"/>
        <v>theater</v>
      </c>
      <c r="R1182" t="str">
        <f t="shared" si="109"/>
        <v>plays</v>
      </c>
      <c r="S1182" s="13">
        <f t="shared" si="110"/>
        <v>42058.752418981479</v>
      </c>
      <c r="T1182" s="13">
        <f t="shared" si="111"/>
        <v>42086.627418981479</v>
      </c>
      <c r="U1182">
        <f t="shared" si="112"/>
        <v>2015</v>
      </c>
      <c r="V1182" s="15" t="str">
        <f t="shared" si="113"/>
        <v>Feb</v>
      </c>
    </row>
    <row r="1183" spans="1:22" ht="48">
      <c r="A1183">
        <v>3848</v>
      </c>
      <c r="B1183" s="3" t="s">
        <v>3845</v>
      </c>
      <c r="C1183" s="3" t="s">
        <v>7957</v>
      </c>
      <c r="D1183">
        <v>13000</v>
      </c>
      <c r="E1183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8270</v>
      </c>
      <c r="O1183" s="6">
        <f>KickstarterTable[[#This Row],[pledged]]/KickstarterTable[[#This Row],[goal]]</f>
        <v>0.16376923076923078</v>
      </c>
      <c r="P1183" s="8">
        <f>KickstarterTable[[#This Row],[pledged]]/KickstarterTable[[#This Row],[backers_count]]</f>
        <v>49.511627906976742</v>
      </c>
      <c r="Q1183" t="str">
        <f t="shared" si="108"/>
        <v>theater</v>
      </c>
      <c r="R1183" t="str">
        <f t="shared" si="109"/>
        <v>plays</v>
      </c>
      <c r="S1183" s="13">
        <f t="shared" si="110"/>
        <v>42265.483668981477</v>
      </c>
      <c r="T1183" s="13">
        <f t="shared" si="111"/>
        <v>42293.400335648148</v>
      </c>
      <c r="U1183">
        <f t="shared" si="112"/>
        <v>2015</v>
      </c>
      <c r="V1183" s="15" t="str">
        <f t="shared" si="113"/>
        <v>Sep</v>
      </c>
    </row>
    <row r="1184" spans="1:22" ht="48">
      <c r="A1184">
        <v>1090</v>
      </c>
      <c r="B1184" s="3" t="s">
        <v>1091</v>
      </c>
      <c r="C1184" s="3" t="s">
        <v>5200</v>
      </c>
      <c r="D1184">
        <v>12999</v>
      </c>
      <c r="E118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8281</v>
      </c>
      <c r="O1184" s="6">
        <f>KickstarterTable[[#This Row],[pledged]]/KickstarterTable[[#This Row],[goal]]</f>
        <v>3.8464497269020693E-4</v>
      </c>
      <c r="P1184" s="8">
        <f>KickstarterTable[[#This Row],[pledged]]/KickstarterTable[[#This Row],[backers_count]]</f>
        <v>5</v>
      </c>
      <c r="Q1184" t="str">
        <f t="shared" si="108"/>
        <v>games</v>
      </c>
      <c r="R1184" t="str">
        <f t="shared" si="109"/>
        <v>video games</v>
      </c>
      <c r="S1184" s="13">
        <f t="shared" si="110"/>
        <v>42122.852465277778</v>
      </c>
      <c r="T1184" s="13">
        <f t="shared" si="111"/>
        <v>42150.769131944449</v>
      </c>
      <c r="U1184">
        <f t="shared" si="112"/>
        <v>2015</v>
      </c>
      <c r="V1184" s="15" t="str">
        <f t="shared" si="113"/>
        <v>Apr</v>
      </c>
    </row>
    <row r="1185" spans="1:22" ht="48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8268</v>
      </c>
      <c r="O1185" s="6">
        <f>KickstarterTable[[#This Row],[pledged]]/KickstarterTable[[#This Row],[goal]]</f>
        <v>1.0508593749999999</v>
      </c>
      <c r="P1185" s="8">
        <f>KickstarterTable[[#This Row],[pledged]]/KickstarterTable[[#This Row],[backers_count]]</f>
        <v>78.660818713450297</v>
      </c>
      <c r="Q1185" t="str">
        <f t="shared" si="108"/>
        <v>film &amp; video</v>
      </c>
      <c r="R1185" t="str">
        <f t="shared" si="109"/>
        <v>documentary</v>
      </c>
      <c r="S1185" s="13">
        <f t="shared" si="110"/>
        <v>41079.54410879629</v>
      </c>
      <c r="T1185" s="13">
        <f t="shared" si="111"/>
        <v>41107.460775462961</v>
      </c>
      <c r="U1185">
        <f t="shared" si="112"/>
        <v>2012</v>
      </c>
      <c r="V1185" s="15" t="str">
        <f t="shared" si="113"/>
        <v>Jun</v>
      </c>
    </row>
    <row r="1186" spans="1:22" ht="48">
      <c r="A1186">
        <v>206</v>
      </c>
      <c r="B1186" s="3" t="s">
        <v>208</v>
      </c>
      <c r="C1186" s="3" t="s">
        <v>4316</v>
      </c>
      <c r="D1186">
        <v>12700</v>
      </c>
      <c r="E118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8267</v>
      </c>
      <c r="O1186" s="6">
        <f>KickstarterTable[[#This Row],[pledged]]/KickstarterTable[[#This Row],[goal]]</f>
        <v>0</v>
      </c>
      <c r="P1186" s="8" t="e">
        <f>KickstarterTable[[#This Row],[pledged]]/KickstarterTable[[#This Row],[backers_count]]</f>
        <v>#DIV/0!</v>
      </c>
      <c r="Q1186" t="str">
        <f t="shared" si="108"/>
        <v>film &amp; video</v>
      </c>
      <c r="R1186" t="str">
        <f t="shared" si="109"/>
        <v>drama</v>
      </c>
      <c r="S1186" s="13">
        <f t="shared" si="110"/>
        <v>42566.67109953703</v>
      </c>
      <c r="T1186" s="13">
        <f t="shared" si="111"/>
        <v>42585.587766203702</v>
      </c>
      <c r="U1186">
        <f t="shared" si="112"/>
        <v>2016</v>
      </c>
      <c r="V1186" s="15" t="str">
        <f t="shared" si="113"/>
        <v>Jul</v>
      </c>
    </row>
    <row r="1187" spans="1:22" ht="48">
      <c r="A1187">
        <v>2862</v>
      </c>
      <c r="B1187" s="3" t="s">
        <v>2862</v>
      </c>
      <c r="C1187" s="3" t="s">
        <v>6972</v>
      </c>
      <c r="D1187">
        <v>12700</v>
      </c>
      <c r="E118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8270</v>
      </c>
      <c r="O1187" s="6">
        <f>KickstarterTable[[#This Row],[pledged]]/KickstarterTable[[#This Row],[goal]]</f>
        <v>4.3307086614173228E-3</v>
      </c>
      <c r="P1187" s="8">
        <f>KickstarterTable[[#This Row],[pledged]]/KickstarterTable[[#This Row],[backers_count]]</f>
        <v>18.333333333333332</v>
      </c>
      <c r="Q1187" t="str">
        <f t="shared" si="108"/>
        <v>theater</v>
      </c>
      <c r="R1187" t="str">
        <f t="shared" si="109"/>
        <v>plays</v>
      </c>
      <c r="S1187" s="13">
        <f t="shared" si="110"/>
        <v>41784.456354166665</v>
      </c>
      <c r="T1187" s="13">
        <f t="shared" si="111"/>
        <v>41812.373020833336</v>
      </c>
      <c r="U1187">
        <f t="shared" si="112"/>
        <v>2014</v>
      </c>
      <c r="V1187" s="15" t="str">
        <f t="shared" si="113"/>
        <v>May</v>
      </c>
    </row>
    <row r="1188" spans="1:22" ht="48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8275</v>
      </c>
      <c r="O1188" s="6">
        <f>KickstarterTable[[#This Row],[pledged]]/KickstarterTable[[#This Row],[goal]]</f>
        <v>1.1077157238734421</v>
      </c>
      <c r="P1188" s="8">
        <f>KickstarterTable[[#This Row],[pledged]]/KickstarterTable[[#This Row],[backers_count]]</f>
        <v>73.355396825396824</v>
      </c>
      <c r="Q1188" t="str">
        <f t="shared" si="108"/>
        <v>music</v>
      </c>
      <c r="R1188" t="str">
        <f t="shared" si="109"/>
        <v>rock</v>
      </c>
      <c r="S1188" s="13">
        <f t="shared" si="110"/>
        <v>41681.765856481477</v>
      </c>
      <c r="T1188" s="13">
        <f t="shared" si="111"/>
        <v>41719.640856481485</v>
      </c>
      <c r="U1188">
        <f t="shared" si="112"/>
        <v>2014</v>
      </c>
      <c r="V1188" s="15" t="str">
        <f t="shared" si="113"/>
        <v>Feb</v>
      </c>
    </row>
    <row r="1189" spans="1:22" ht="16">
      <c r="A1189">
        <v>183</v>
      </c>
      <c r="B1189" s="3" t="s">
        <v>185</v>
      </c>
      <c r="C1189" s="3" t="s">
        <v>4293</v>
      </c>
      <c r="D1189">
        <v>12500</v>
      </c>
      <c r="E1189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8267</v>
      </c>
      <c r="O1189" s="6">
        <f>KickstarterTable[[#This Row],[pledged]]/KickstarterTable[[#This Row],[goal]]</f>
        <v>0.35855999999999999</v>
      </c>
      <c r="P1189" s="8">
        <f>KickstarterTable[[#This Row],[pledged]]/KickstarterTable[[#This Row],[backers_count]]</f>
        <v>373.5</v>
      </c>
      <c r="Q1189" t="str">
        <f t="shared" si="108"/>
        <v>film &amp; video</v>
      </c>
      <c r="R1189" t="str">
        <f t="shared" si="109"/>
        <v>drama</v>
      </c>
      <c r="S1189" s="13">
        <f t="shared" si="110"/>
        <v>41939.476967592593</v>
      </c>
      <c r="T1189" s="13">
        <f t="shared" si="111"/>
        <v>41967.435300925928</v>
      </c>
      <c r="U1189">
        <f t="shared" si="112"/>
        <v>2014</v>
      </c>
      <c r="V1189" s="15" t="str">
        <f t="shared" si="113"/>
        <v>Oct</v>
      </c>
    </row>
    <row r="1190" spans="1:22" ht="48">
      <c r="A1190">
        <v>214</v>
      </c>
      <c r="B1190" s="3" t="s">
        <v>216</v>
      </c>
      <c r="C1190" s="3" t="s">
        <v>4324</v>
      </c>
      <c r="D1190">
        <v>12500</v>
      </c>
      <c r="E1190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8267</v>
      </c>
      <c r="O1190" s="6">
        <f>KickstarterTable[[#This Row],[pledged]]/KickstarterTable[[#This Row],[goal]]</f>
        <v>8.0000000000000007E-5</v>
      </c>
      <c r="P1190" s="8">
        <f>KickstarterTable[[#This Row],[pledged]]/KickstarterTable[[#This Row],[backers_count]]</f>
        <v>1</v>
      </c>
      <c r="Q1190" t="str">
        <f t="shared" si="108"/>
        <v>film &amp; video</v>
      </c>
      <c r="R1190" t="str">
        <f t="shared" si="109"/>
        <v>drama</v>
      </c>
      <c r="S1190" s="13">
        <f t="shared" si="110"/>
        <v>42009.307280092595</v>
      </c>
      <c r="T1190" s="13">
        <f t="shared" si="111"/>
        <v>42067.223946759266</v>
      </c>
      <c r="U1190">
        <f t="shared" si="112"/>
        <v>2015</v>
      </c>
      <c r="V1190" s="15" t="str">
        <f t="shared" si="113"/>
        <v>Jan</v>
      </c>
    </row>
    <row r="1191" spans="1:22" ht="48">
      <c r="A1191">
        <v>368</v>
      </c>
      <c r="B1191" s="3" t="s">
        <v>369</v>
      </c>
      <c r="C1191" s="3" t="s">
        <v>4478</v>
      </c>
      <c r="D1191">
        <v>12500</v>
      </c>
      <c r="E1191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8268</v>
      </c>
      <c r="O1191" s="6">
        <f>KickstarterTable[[#This Row],[pledged]]/KickstarterTable[[#This Row],[goal]]</f>
        <v>1.04112</v>
      </c>
      <c r="P1191" s="8">
        <f>KickstarterTable[[#This Row],[pledged]]/KickstarterTable[[#This Row],[backers_count]]</f>
        <v>81.84905660377359</v>
      </c>
      <c r="Q1191" t="str">
        <f t="shared" si="108"/>
        <v>film &amp; video</v>
      </c>
      <c r="R1191" t="str">
        <f t="shared" si="109"/>
        <v>documentary</v>
      </c>
      <c r="S1191" s="13">
        <f t="shared" si="110"/>
        <v>42043.272245370368</v>
      </c>
      <c r="T1191" s="13">
        <f t="shared" si="111"/>
        <v>42076.147245370368</v>
      </c>
      <c r="U1191">
        <f t="shared" si="112"/>
        <v>2015</v>
      </c>
      <c r="V1191" s="15" t="str">
        <f t="shared" si="113"/>
        <v>Feb</v>
      </c>
    </row>
    <row r="1192" spans="1:22" ht="32">
      <c r="A1192">
        <v>825</v>
      </c>
      <c r="B1192" s="3" t="s">
        <v>826</v>
      </c>
      <c r="C1192" s="3" t="s">
        <v>4935</v>
      </c>
      <c r="D1192">
        <v>12500</v>
      </c>
      <c r="E1192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8275</v>
      </c>
      <c r="O1192" s="6">
        <f>KickstarterTable[[#This Row],[pledged]]/KickstarterTable[[#This Row],[goal]]</f>
        <v>1.0043200000000001</v>
      </c>
      <c r="P1192" s="8">
        <f>KickstarterTable[[#This Row],[pledged]]/KickstarterTable[[#This Row],[backers_count]]</f>
        <v>126.8080808080808</v>
      </c>
      <c r="Q1192" t="str">
        <f t="shared" si="108"/>
        <v>music</v>
      </c>
      <c r="R1192" t="str">
        <f t="shared" si="109"/>
        <v>rock</v>
      </c>
      <c r="S1192" s="13">
        <f t="shared" si="110"/>
        <v>41185.973194444443</v>
      </c>
      <c r="T1192" s="13">
        <f t="shared" si="111"/>
        <v>41208.889861111114</v>
      </c>
      <c r="U1192">
        <f t="shared" si="112"/>
        <v>2012</v>
      </c>
      <c r="V1192" s="15" t="str">
        <f t="shared" si="113"/>
        <v>Oct</v>
      </c>
    </row>
    <row r="1193" spans="1:22" ht="48">
      <c r="A1193">
        <v>1185</v>
      </c>
      <c r="B1193" s="3" t="s">
        <v>1186</v>
      </c>
      <c r="C1193" s="3" t="s">
        <v>5295</v>
      </c>
      <c r="D1193">
        <v>12500</v>
      </c>
      <c r="E1193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8284</v>
      </c>
      <c r="O1193" s="6">
        <f>KickstarterTable[[#This Row],[pledged]]/KickstarterTable[[#This Row],[goal]]</f>
        <v>1.0544</v>
      </c>
      <c r="P1193" s="8">
        <f>KickstarterTable[[#This Row],[pledged]]/KickstarterTable[[#This Row],[backers_count]]</f>
        <v>118.73873873873873</v>
      </c>
      <c r="Q1193" t="str">
        <f t="shared" si="108"/>
        <v>photography</v>
      </c>
      <c r="R1193" t="str">
        <f t="shared" si="109"/>
        <v>photobooks</v>
      </c>
      <c r="S1193" s="13">
        <f t="shared" si="110"/>
        <v>42130.531817129631</v>
      </c>
      <c r="T1193" s="13">
        <f t="shared" si="111"/>
        <v>42160.750000000007</v>
      </c>
      <c r="U1193">
        <f t="shared" si="112"/>
        <v>2015</v>
      </c>
      <c r="V1193" s="15" t="str">
        <f t="shared" si="113"/>
        <v>May</v>
      </c>
    </row>
    <row r="1194" spans="1:22" ht="48">
      <c r="A1194">
        <v>1194</v>
      </c>
      <c r="B1194" s="3" t="s">
        <v>1195</v>
      </c>
      <c r="C1194" s="3" t="s">
        <v>5304</v>
      </c>
      <c r="D1194">
        <v>12500</v>
      </c>
      <c r="E1194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8284</v>
      </c>
      <c r="O1194" s="6">
        <f>KickstarterTable[[#This Row],[pledged]]/KickstarterTable[[#This Row],[goal]]</f>
        <v>3.2223999999999999</v>
      </c>
      <c r="P1194" s="8">
        <f>KickstarterTable[[#This Row],[pledged]]/KickstarterTable[[#This Row],[backers_count]]</f>
        <v>56.414565826330531</v>
      </c>
      <c r="Q1194" t="str">
        <f t="shared" si="108"/>
        <v>photography</v>
      </c>
      <c r="R1194" t="str">
        <f t="shared" si="109"/>
        <v>photobooks</v>
      </c>
      <c r="S1194" s="13">
        <f t="shared" si="110"/>
        <v>42072.15484953703</v>
      </c>
      <c r="T1194" s="13">
        <f t="shared" si="111"/>
        <v>42100.071516203701</v>
      </c>
      <c r="U1194">
        <f t="shared" si="112"/>
        <v>2015</v>
      </c>
      <c r="V1194" s="15" t="str">
        <f t="shared" si="113"/>
        <v>Mar</v>
      </c>
    </row>
    <row r="1195" spans="1:22" ht="48">
      <c r="A1195">
        <v>1697</v>
      </c>
      <c r="B1195" s="3" t="s">
        <v>1698</v>
      </c>
      <c r="C1195" s="3" t="s">
        <v>5807</v>
      </c>
      <c r="D1195">
        <v>12500</v>
      </c>
      <c r="E1195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8292</v>
      </c>
      <c r="O1195" s="6">
        <f>KickstarterTable[[#This Row],[pledged]]/KickstarterTable[[#This Row],[goal]]</f>
        <v>0.20208000000000001</v>
      </c>
      <c r="P1195" s="8">
        <f>KickstarterTable[[#This Row],[pledged]]/KickstarterTable[[#This Row],[backers_count]]</f>
        <v>114.81818181818181</v>
      </c>
      <c r="Q1195" t="str">
        <f t="shared" si="108"/>
        <v>music</v>
      </c>
      <c r="R1195" t="str">
        <f t="shared" si="109"/>
        <v>faith</v>
      </c>
      <c r="S1195" s="13">
        <f t="shared" si="110"/>
        <v>42804.699629629627</v>
      </c>
      <c r="T1195" s="13">
        <f t="shared" si="111"/>
        <v>42832.574629629635</v>
      </c>
      <c r="U1195">
        <f t="shared" si="112"/>
        <v>2017</v>
      </c>
      <c r="V1195" s="15" t="str">
        <f t="shared" si="113"/>
        <v>Mar</v>
      </c>
    </row>
    <row r="1196" spans="1:22" ht="48">
      <c r="A1196">
        <v>1765</v>
      </c>
      <c r="B1196" s="3" t="s">
        <v>1766</v>
      </c>
      <c r="C1196" s="3" t="s">
        <v>5875</v>
      </c>
      <c r="D1196">
        <v>12500</v>
      </c>
      <c r="E1196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8284</v>
      </c>
      <c r="O1196" s="6">
        <f>KickstarterTable[[#This Row],[pledged]]/KickstarterTable[[#This Row],[goal]]</f>
        <v>0.59467839999999994</v>
      </c>
      <c r="P1196" s="8">
        <f>KickstarterTable[[#This Row],[pledged]]/KickstarterTable[[#This Row],[backers_count]]</f>
        <v>72.16970873786407</v>
      </c>
      <c r="Q1196" t="str">
        <f t="shared" si="108"/>
        <v>photography</v>
      </c>
      <c r="R1196" t="str">
        <f t="shared" si="109"/>
        <v>photobooks</v>
      </c>
      <c r="S1196" s="13">
        <f t="shared" si="110"/>
        <v>41834.647129629629</v>
      </c>
      <c r="T1196" s="13">
        <f t="shared" si="111"/>
        <v>41862.563796296301</v>
      </c>
      <c r="U1196">
        <f t="shared" si="112"/>
        <v>2014</v>
      </c>
      <c r="V1196" s="15" t="str">
        <f t="shared" si="113"/>
        <v>Jul</v>
      </c>
    </row>
    <row r="1197" spans="1:22" ht="48">
      <c r="A1197">
        <v>2521</v>
      </c>
      <c r="B1197" s="3" t="s">
        <v>2521</v>
      </c>
      <c r="C1197" s="3" t="s">
        <v>6631</v>
      </c>
      <c r="D1197">
        <v>12500</v>
      </c>
      <c r="E119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8299</v>
      </c>
      <c r="O1197" s="6">
        <f>KickstarterTable[[#This Row],[pledged]]/KickstarterTable[[#This Row],[goal]]</f>
        <v>1.0948792000000001</v>
      </c>
      <c r="P1197" s="8">
        <f>KickstarterTable[[#This Row],[pledged]]/KickstarterTable[[#This Row],[backers_count]]</f>
        <v>103.68174242424243</v>
      </c>
      <c r="Q1197" t="str">
        <f t="shared" si="108"/>
        <v>music</v>
      </c>
      <c r="R1197" t="str">
        <f t="shared" si="109"/>
        <v>classical music</v>
      </c>
      <c r="S1197" s="13">
        <f t="shared" si="110"/>
        <v>42269.63450231481</v>
      </c>
      <c r="T1197" s="13">
        <f t="shared" si="111"/>
        <v>42288.551168981481</v>
      </c>
      <c r="U1197">
        <f t="shared" si="112"/>
        <v>2015</v>
      </c>
      <c r="V1197" s="15" t="str">
        <f t="shared" si="113"/>
        <v>Sep</v>
      </c>
    </row>
    <row r="1198" spans="1:22" ht="32">
      <c r="A1198">
        <v>3792</v>
      </c>
      <c r="B1198" s="3" t="s">
        <v>3789</v>
      </c>
      <c r="C1198" s="3" t="s">
        <v>7902</v>
      </c>
      <c r="D1198">
        <v>12500</v>
      </c>
      <c r="E119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8304</v>
      </c>
      <c r="O1198" s="6">
        <f>KickstarterTable[[#This Row],[pledged]]/KickstarterTable[[#This Row],[goal]]</f>
        <v>2.8E-3</v>
      </c>
      <c r="P1198" s="8">
        <f>KickstarterTable[[#This Row],[pledged]]/KickstarterTable[[#This Row],[backers_count]]</f>
        <v>17.5</v>
      </c>
      <c r="Q1198" t="str">
        <f t="shared" si="108"/>
        <v>theater</v>
      </c>
      <c r="R1198" t="str">
        <f t="shared" si="109"/>
        <v>musical</v>
      </c>
      <c r="S1198" s="13">
        <f t="shared" si="110"/>
        <v>42170.113680555551</v>
      </c>
      <c r="T1198" s="13">
        <f t="shared" si="111"/>
        <v>42198.030347222222</v>
      </c>
      <c r="U1198">
        <f t="shared" si="112"/>
        <v>2015</v>
      </c>
      <c r="V1198" s="15" t="str">
        <f t="shared" si="113"/>
        <v>Jun</v>
      </c>
    </row>
    <row r="1199" spans="1:22" ht="64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8268</v>
      </c>
      <c r="O1199" s="6">
        <f>KickstarterTable[[#This Row],[pledged]]/KickstarterTable[[#This Row],[goal]]</f>
        <v>1.0390027322404372</v>
      </c>
      <c r="P1199" s="8">
        <f>KickstarterTable[[#This Row],[pledged]]/KickstarterTable[[#This Row],[backers_count]]</f>
        <v>56.460043668122275</v>
      </c>
      <c r="Q1199" t="str">
        <f t="shared" si="108"/>
        <v>film &amp; video</v>
      </c>
      <c r="R1199" t="str">
        <f t="shared" si="109"/>
        <v>documentary</v>
      </c>
      <c r="S1199" s="13">
        <f t="shared" si="110"/>
        <v>40379.443101851852</v>
      </c>
      <c r="T1199" s="13">
        <f t="shared" si="111"/>
        <v>40419.738888888889</v>
      </c>
      <c r="U1199">
        <f t="shared" si="112"/>
        <v>2010</v>
      </c>
      <c r="V1199" s="15" t="str">
        <f t="shared" si="113"/>
        <v>Jul</v>
      </c>
    </row>
    <row r="1200" spans="1:22" ht="32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8270</v>
      </c>
      <c r="O1200" s="6">
        <f>KickstarterTable[[#This Row],[pledged]]/KickstarterTable[[#This Row],[goal]]</f>
        <v>1.0304098360655738</v>
      </c>
      <c r="P1200" s="8">
        <f>KickstarterTable[[#This Row],[pledged]]/KickstarterTable[[#This Row],[backers_count]]</f>
        <v>93.81343283582089</v>
      </c>
      <c r="Q1200" t="str">
        <f t="shared" si="108"/>
        <v>theater</v>
      </c>
      <c r="R1200" t="str">
        <f t="shared" si="109"/>
        <v>plays</v>
      </c>
      <c r="S1200" s="13">
        <f t="shared" si="110"/>
        <v>41963.982199074067</v>
      </c>
      <c r="T1200" s="13">
        <f t="shared" si="111"/>
        <v>41992.750000000007</v>
      </c>
      <c r="U1200">
        <f t="shared" si="112"/>
        <v>2014</v>
      </c>
      <c r="V1200" s="15" t="str">
        <f t="shared" si="113"/>
        <v>Nov</v>
      </c>
    </row>
    <row r="1201" spans="1:22" ht="48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8289</v>
      </c>
      <c r="O1201" s="6">
        <f>KickstarterTable[[#This Row],[pledged]]/KickstarterTable[[#This Row],[goal]]</f>
        <v>6.6115702479338841E-3</v>
      </c>
      <c r="P1201" s="8">
        <f>KickstarterTable[[#This Row],[pledged]]/KickstarterTable[[#This Row],[backers_count]]</f>
        <v>20</v>
      </c>
      <c r="Q1201" t="str">
        <f t="shared" si="108"/>
        <v>publishing</v>
      </c>
      <c r="R1201" t="str">
        <f t="shared" si="109"/>
        <v>art books</v>
      </c>
      <c r="S1201" s="13">
        <f t="shared" si="110"/>
        <v>42144.43614583333</v>
      </c>
      <c r="T1201" s="13">
        <f t="shared" si="111"/>
        <v>42172.352812500008</v>
      </c>
      <c r="U1201">
        <f t="shared" si="112"/>
        <v>2015</v>
      </c>
      <c r="V1201" s="15" t="str">
        <f t="shared" si="113"/>
        <v>May</v>
      </c>
    </row>
    <row r="1202" spans="1:22" ht="48">
      <c r="A1202">
        <v>519</v>
      </c>
      <c r="B1202" s="3" t="s">
        <v>520</v>
      </c>
      <c r="C1202" s="3" t="s">
        <v>4629</v>
      </c>
      <c r="D1202">
        <v>12001</v>
      </c>
      <c r="E1202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8269</v>
      </c>
      <c r="O1202" s="6">
        <f>KickstarterTable[[#This Row],[pledged]]/KickstarterTable[[#This Row],[goal]]</f>
        <v>0.22881426547787684</v>
      </c>
      <c r="P1202" s="8">
        <f>KickstarterTable[[#This Row],[pledged]]/KickstarterTable[[#This Row],[backers_count]]</f>
        <v>39.228571428571428</v>
      </c>
      <c r="Q1202" t="str">
        <f t="shared" si="108"/>
        <v>film &amp; video</v>
      </c>
      <c r="R1202" t="str">
        <f t="shared" si="109"/>
        <v>animation</v>
      </c>
      <c r="S1202" s="13">
        <f t="shared" si="110"/>
        <v>41218.058113425919</v>
      </c>
      <c r="T1202" s="13">
        <f t="shared" si="111"/>
        <v>41245.974780092598</v>
      </c>
      <c r="U1202">
        <f t="shared" si="112"/>
        <v>2012</v>
      </c>
      <c r="V1202" s="15" t="str">
        <f t="shared" si="113"/>
        <v>Nov</v>
      </c>
    </row>
    <row r="1203" spans="1:22" ht="48">
      <c r="A1203">
        <v>16</v>
      </c>
      <c r="B1203" s="3" t="s">
        <v>18</v>
      </c>
      <c r="C1203" s="3" t="s">
        <v>4127</v>
      </c>
      <c r="D1203">
        <v>12000</v>
      </c>
      <c r="E1203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8264</v>
      </c>
      <c r="O1203" s="6">
        <f>KickstarterTable[[#This Row],[pledged]]/KickstarterTable[[#This Row],[goal]]</f>
        <v>1.0024166666666667</v>
      </c>
      <c r="P1203" s="8">
        <f>KickstarterTable[[#This Row],[pledged]]/KickstarterTable[[#This Row],[backers_count]]</f>
        <v>171.84285714285716</v>
      </c>
      <c r="Q1203" t="str">
        <f t="shared" si="108"/>
        <v>film &amp; video</v>
      </c>
      <c r="R1203" t="str">
        <f t="shared" si="109"/>
        <v>television</v>
      </c>
      <c r="S1203" s="13">
        <f t="shared" si="110"/>
        <v>41760.463090277779</v>
      </c>
      <c r="T1203" s="13">
        <f t="shared" si="111"/>
        <v>41803.8125</v>
      </c>
      <c r="U1203">
        <f t="shared" si="112"/>
        <v>2014</v>
      </c>
      <c r="V1203" s="15" t="str">
        <f t="shared" si="113"/>
        <v>May</v>
      </c>
    </row>
    <row r="1204" spans="1:22" ht="32">
      <c r="A1204">
        <v>28</v>
      </c>
      <c r="B1204" s="3" t="s">
        <v>30</v>
      </c>
      <c r="C1204" s="3" t="s">
        <v>4139</v>
      </c>
      <c r="D1204">
        <v>12000</v>
      </c>
      <c r="E1204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8264</v>
      </c>
      <c r="O1204" s="6">
        <f>KickstarterTable[[#This Row],[pledged]]/KickstarterTable[[#This Row],[goal]]</f>
        <v>1.0035000000000001</v>
      </c>
      <c r="P1204" s="8">
        <f>KickstarterTable[[#This Row],[pledged]]/KickstarterTable[[#This Row],[backers_count]]</f>
        <v>169.6056338028169</v>
      </c>
      <c r="Q1204" t="str">
        <f t="shared" si="108"/>
        <v>film &amp; video</v>
      </c>
      <c r="R1204" t="str">
        <f t="shared" si="109"/>
        <v>television</v>
      </c>
      <c r="S1204" s="13">
        <f t="shared" si="110"/>
        <v>42324.630601851844</v>
      </c>
      <c r="T1204" s="13">
        <f t="shared" si="111"/>
        <v>42352.547268518516</v>
      </c>
      <c r="U1204">
        <f t="shared" si="112"/>
        <v>2015</v>
      </c>
      <c r="V1204" s="15" t="str">
        <f t="shared" si="113"/>
        <v>Nov</v>
      </c>
    </row>
    <row r="1205" spans="1:22" ht="16">
      <c r="A1205">
        <v>49</v>
      </c>
      <c r="B1205" s="3" t="s">
        <v>51</v>
      </c>
      <c r="C1205" s="3" t="s">
        <v>4160</v>
      </c>
      <c r="D1205">
        <v>12000</v>
      </c>
      <c r="E1205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8264</v>
      </c>
      <c r="O1205" s="6">
        <f>KickstarterTable[[#This Row],[pledged]]/KickstarterTable[[#This Row],[goal]]</f>
        <v>1</v>
      </c>
      <c r="P1205" s="8">
        <f>KickstarterTable[[#This Row],[pledged]]/KickstarterTable[[#This Row],[backers_count]]</f>
        <v>137.93103448275863</v>
      </c>
      <c r="Q1205" t="str">
        <f t="shared" si="108"/>
        <v>film &amp; video</v>
      </c>
      <c r="R1205" t="str">
        <f t="shared" si="109"/>
        <v>television</v>
      </c>
      <c r="S1205" s="13">
        <f t="shared" si="110"/>
        <v>42270.843113425923</v>
      </c>
      <c r="T1205" s="13">
        <f t="shared" si="111"/>
        <v>42298.759780092594</v>
      </c>
      <c r="U1205">
        <f t="shared" si="112"/>
        <v>2015</v>
      </c>
      <c r="V1205" s="15" t="str">
        <f t="shared" si="113"/>
        <v>Sep</v>
      </c>
    </row>
    <row r="1206" spans="1:22" ht="48">
      <c r="A1206">
        <v>80</v>
      </c>
      <c r="B1206" s="3" t="s">
        <v>82</v>
      </c>
      <c r="C1206" s="3" t="s">
        <v>4191</v>
      </c>
      <c r="D1206">
        <v>12000</v>
      </c>
      <c r="E1206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8265</v>
      </c>
      <c r="O1206" s="6">
        <f>KickstarterTable[[#This Row],[pledged]]/KickstarterTable[[#This Row],[goal]]</f>
        <v>1.0725</v>
      </c>
      <c r="P1206" s="8">
        <f>KickstarterTable[[#This Row],[pledged]]/KickstarterTable[[#This Row],[backers_count]]</f>
        <v>273.82978723404256</v>
      </c>
      <c r="Q1206" t="str">
        <f t="shared" si="108"/>
        <v>film &amp; video</v>
      </c>
      <c r="R1206" t="str">
        <f t="shared" si="109"/>
        <v>shorts</v>
      </c>
      <c r="S1206" s="13">
        <f t="shared" si="110"/>
        <v>41582.750648148147</v>
      </c>
      <c r="T1206" s="13">
        <f t="shared" si="111"/>
        <v>41615.667314814818</v>
      </c>
      <c r="U1206">
        <f t="shared" si="112"/>
        <v>2013</v>
      </c>
      <c r="V1206" s="15" t="str">
        <f t="shared" si="113"/>
        <v>Nov</v>
      </c>
    </row>
    <row r="1207" spans="1:22" ht="48">
      <c r="A1207">
        <v>141</v>
      </c>
      <c r="B1207" s="3" t="s">
        <v>143</v>
      </c>
      <c r="C1207" s="3" t="s">
        <v>4251</v>
      </c>
      <c r="D1207">
        <v>12000</v>
      </c>
      <c r="E120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8266</v>
      </c>
      <c r="O1207" s="6">
        <f>KickstarterTable[[#This Row],[pledged]]/KickstarterTable[[#This Row],[goal]]</f>
        <v>0.10775</v>
      </c>
      <c r="P1207" s="8">
        <f>KickstarterTable[[#This Row],[pledged]]/KickstarterTable[[#This Row],[backers_count]]</f>
        <v>46.178571428571431</v>
      </c>
      <c r="Q1207" t="str">
        <f t="shared" si="108"/>
        <v>film &amp; video</v>
      </c>
      <c r="R1207" t="str">
        <f t="shared" si="109"/>
        <v>science fiction</v>
      </c>
      <c r="S1207" s="13">
        <f t="shared" si="110"/>
        <v>42109.819710648146</v>
      </c>
      <c r="T1207" s="13">
        <f t="shared" si="111"/>
        <v>42152.736377314817</v>
      </c>
      <c r="U1207">
        <f t="shared" si="112"/>
        <v>2015</v>
      </c>
      <c r="V1207" s="15" t="str">
        <f t="shared" si="113"/>
        <v>Apr</v>
      </c>
    </row>
    <row r="1208" spans="1:22" ht="16">
      <c r="A1208">
        <v>190</v>
      </c>
      <c r="B1208" s="3" t="s">
        <v>192</v>
      </c>
      <c r="C1208" s="3" t="s">
        <v>4300</v>
      </c>
      <c r="D1208">
        <v>12000</v>
      </c>
      <c r="E120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8267</v>
      </c>
      <c r="O1208" s="6">
        <f>KickstarterTable[[#This Row],[pledged]]/KickstarterTable[[#This Row],[goal]]</f>
        <v>4.1666666666666666E-3</v>
      </c>
      <c r="P1208" s="8">
        <f>KickstarterTable[[#This Row],[pledged]]/KickstarterTable[[#This Row],[backers_count]]</f>
        <v>50</v>
      </c>
      <c r="Q1208" t="str">
        <f t="shared" si="108"/>
        <v>film &amp; video</v>
      </c>
      <c r="R1208" t="str">
        <f t="shared" si="109"/>
        <v>drama</v>
      </c>
      <c r="S1208" s="13">
        <f t="shared" si="110"/>
        <v>42527.317662037036</v>
      </c>
      <c r="T1208" s="13">
        <f t="shared" si="111"/>
        <v>42535.234328703707</v>
      </c>
      <c r="U1208">
        <f t="shared" si="112"/>
        <v>2016</v>
      </c>
      <c r="V1208" s="15" t="str">
        <f t="shared" si="113"/>
        <v>Jun</v>
      </c>
    </row>
    <row r="1209" spans="1:22" ht="48">
      <c r="A1209">
        <v>210</v>
      </c>
      <c r="B1209" s="3" t="s">
        <v>212</v>
      </c>
      <c r="C1209" s="3" t="s">
        <v>4320</v>
      </c>
      <c r="D1209">
        <v>12000</v>
      </c>
      <c r="E1209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8267</v>
      </c>
      <c r="O1209" s="6">
        <f>KickstarterTable[[#This Row],[pledged]]/KickstarterTable[[#This Row],[goal]]</f>
        <v>0.2525</v>
      </c>
      <c r="P1209" s="8">
        <f>KickstarterTable[[#This Row],[pledged]]/KickstarterTable[[#This Row],[backers_count]]</f>
        <v>91.818181818181813</v>
      </c>
      <c r="Q1209" t="str">
        <f t="shared" si="108"/>
        <v>film &amp; video</v>
      </c>
      <c r="R1209" t="str">
        <f t="shared" si="109"/>
        <v>drama</v>
      </c>
      <c r="S1209" s="13">
        <f t="shared" si="110"/>
        <v>42248.731388888882</v>
      </c>
      <c r="T1209" s="13">
        <f t="shared" si="111"/>
        <v>42275.791666666664</v>
      </c>
      <c r="U1209">
        <f t="shared" si="112"/>
        <v>2015</v>
      </c>
      <c r="V1209" s="15" t="str">
        <f t="shared" si="113"/>
        <v>Sep</v>
      </c>
    </row>
    <row r="1210" spans="1:22" ht="48">
      <c r="A1210">
        <v>308</v>
      </c>
      <c r="B1210" s="3" t="s">
        <v>309</v>
      </c>
      <c r="C1210" s="3" t="s">
        <v>4418</v>
      </c>
      <c r="D1210">
        <v>12000</v>
      </c>
      <c r="E1210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8268</v>
      </c>
      <c r="O1210" s="6">
        <f>KickstarterTable[[#This Row],[pledged]]/KickstarterTable[[#This Row],[goal]]</f>
        <v>1.0556666666666668</v>
      </c>
      <c r="P1210" s="8">
        <f>KickstarterTable[[#This Row],[pledged]]/KickstarterTable[[#This Row],[backers_count]]</f>
        <v>62.712871287128714</v>
      </c>
      <c r="Q1210" t="str">
        <f t="shared" si="108"/>
        <v>film &amp; video</v>
      </c>
      <c r="R1210" t="str">
        <f t="shared" si="109"/>
        <v>documentary</v>
      </c>
      <c r="S1210" s="13">
        <f t="shared" si="110"/>
        <v>40567.361226851848</v>
      </c>
      <c r="T1210" s="13">
        <f t="shared" si="111"/>
        <v>40610.27789351852</v>
      </c>
      <c r="U1210">
        <f t="shared" si="112"/>
        <v>2011</v>
      </c>
      <c r="V1210" s="15" t="str">
        <f t="shared" si="113"/>
        <v>Jan</v>
      </c>
    </row>
    <row r="1211" spans="1:22" ht="48">
      <c r="A1211">
        <v>360</v>
      </c>
      <c r="B1211" s="3" t="s">
        <v>361</v>
      </c>
      <c r="C1211" s="3" t="s">
        <v>4470</v>
      </c>
      <c r="D1211">
        <v>12000</v>
      </c>
      <c r="E1211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8268</v>
      </c>
      <c r="O1211" s="6">
        <f>KickstarterTable[[#This Row],[pledged]]/KickstarterTable[[#This Row],[goal]]</f>
        <v>1.0137499999999999</v>
      </c>
      <c r="P1211" s="8">
        <f>KickstarterTable[[#This Row],[pledged]]/KickstarterTable[[#This Row],[backers_count]]</f>
        <v>139.82758620689654</v>
      </c>
      <c r="Q1211" t="str">
        <f t="shared" si="108"/>
        <v>film &amp; video</v>
      </c>
      <c r="R1211" t="str">
        <f t="shared" si="109"/>
        <v>documentary</v>
      </c>
      <c r="S1211" s="13">
        <f t="shared" si="110"/>
        <v>42163.564583333333</v>
      </c>
      <c r="T1211" s="13">
        <f t="shared" si="111"/>
        <v>42205.71597222222</v>
      </c>
      <c r="U1211">
        <f t="shared" si="112"/>
        <v>2015</v>
      </c>
      <c r="V1211" s="15" t="str">
        <f t="shared" si="113"/>
        <v>Jun</v>
      </c>
    </row>
    <row r="1212" spans="1:22" ht="48">
      <c r="A1212">
        <v>377</v>
      </c>
      <c r="B1212" s="3" t="s">
        <v>378</v>
      </c>
      <c r="C1212" s="3" t="s">
        <v>4487</v>
      </c>
      <c r="D1212">
        <v>12000</v>
      </c>
      <c r="E1212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8268</v>
      </c>
      <c r="O1212" s="6">
        <f>KickstarterTable[[#This Row],[pledged]]/KickstarterTable[[#This Row],[goal]]</f>
        <v>1.1439999999999999</v>
      </c>
      <c r="P1212" s="8">
        <f>KickstarterTable[[#This Row],[pledged]]/KickstarterTable[[#This Row],[backers_count]]</f>
        <v>103.21804511278195</v>
      </c>
      <c r="Q1212" t="str">
        <f t="shared" si="108"/>
        <v>film &amp; video</v>
      </c>
      <c r="R1212" t="str">
        <f t="shared" si="109"/>
        <v>documentary</v>
      </c>
      <c r="S1212" s="13">
        <f t="shared" si="110"/>
        <v>42291.917453703696</v>
      </c>
      <c r="T1212" s="13">
        <f t="shared" si="111"/>
        <v>42319.875694444447</v>
      </c>
      <c r="U1212">
        <f t="shared" si="112"/>
        <v>2015</v>
      </c>
      <c r="V1212" s="15" t="str">
        <f t="shared" si="113"/>
        <v>Oct</v>
      </c>
    </row>
    <row r="1213" spans="1:22" ht="32">
      <c r="A1213">
        <v>428</v>
      </c>
      <c r="B1213" s="3" t="s">
        <v>429</v>
      </c>
      <c r="C1213" s="3" t="s">
        <v>4538</v>
      </c>
      <c r="D1213">
        <v>12000</v>
      </c>
      <c r="E1213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8269</v>
      </c>
      <c r="O1213" s="6">
        <f>KickstarterTable[[#This Row],[pledged]]/KickstarterTable[[#This Row],[goal]]</f>
        <v>5.6333333333333332E-2</v>
      </c>
      <c r="P1213" s="8">
        <f>KickstarterTable[[#This Row],[pledged]]/KickstarterTable[[#This Row],[backers_count]]</f>
        <v>52</v>
      </c>
      <c r="Q1213" t="str">
        <f t="shared" si="108"/>
        <v>film &amp; video</v>
      </c>
      <c r="R1213" t="str">
        <f t="shared" si="109"/>
        <v>animation</v>
      </c>
      <c r="S1213" s="13">
        <f t="shared" si="110"/>
        <v>41778.433391203704</v>
      </c>
      <c r="T1213" s="13">
        <f t="shared" si="111"/>
        <v>41804.5</v>
      </c>
      <c r="U1213">
        <f t="shared" si="112"/>
        <v>2014</v>
      </c>
      <c r="V1213" s="15" t="str">
        <f t="shared" si="113"/>
        <v>May</v>
      </c>
    </row>
    <row r="1214" spans="1:22" ht="32">
      <c r="A1214">
        <v>488</v>
      </c>
      <c r="B1214" s="3" t="s">
        <v>489</v>
      </c>
      <c r="C1214" s="3" t="s">
        <v>4598</v>
      </c>
      <c r="D1214">
        <v>12000</v>
      </c>
      <c r="E1214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8269</v>
      </c>
      <c r="O1214" s="6">
        <f>KickstarterTable[[#This Row],[pledged]]/KickstarterTable[[#This Row],[goal]]</f>
        <v>0</v>
      </c>
      <c r="P1214" s="8" t="e">
        <f>KickstarterTable[[#This Row],[pledged]]/KickstarterTable[[#This Row],[backers_count]]</f>
        <v>#DIV/0!</v>
      </c>
      <c r="Q1214" t="str">
        <f t="shared" si="108"/>
        <v>film &amp; video</v>
      </c>
      <c r="R1214" t="str">
        <f t="shared" si="109"/>
        <v>animation</v>
      </c>
      <c r="S1214" s="13">
        <f t="shared" si="110"/>
        <v>42713.72106481481</v>
      </c>
      <c r="T1214" s="13">
        <f t="shared" si="111"/>
        <v>42741.637731481482</v>
      </c>
      <c r="U1214">
        <f t="shared" si="112"/>
        <v>2017</v>
      </c>
      <c r="V1214" s="15" t="str">
        <f t="shared" si="113"/>
        <v>Dec</v>
      </c>
    </row>
    <row r="1215" spans="1:22" ht="48">
      <c r="A1215">
        <v>505</v>
      </c>
      <c r="B1215" s="3" t="s">
        <v>506</v>
      </c>
      <c r="C1215" s="3" t="s">
        <v>4615</v>
      </c>
      <c r="D1215">
        <v>12000</v>
      </c>
      <c r="E1215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8269</v>
      </c>
      <c r="O1215" s="6">
        <f>KickstarterTable[[#This Row],[pledged]]/KickstarterTable[[#This Row],[goal]]</f>
        <v>4.3333333333333331E-3</v>
      </c>
      <c r="P1215" s="8">
        <f>KickstarterTable[[#This Row],[pledged]]/KickstarterTable[[#This Row],[backers_count]]</f>
        <v>3.7142857142857144</v>
      </c>
      <c r="Q1215" t="str">
        <f t="shared" si="108"/>
        <v>film &amp; video</v>
      </c>
      <c r="R1215" t="str">
        <f t="shared" si="109"/>
        <v>animation</v>
      </c>
      <c r="S1215" s="13">
        <f t="shared" si="110"/>
        <v>42317.764884259253</v>
      </c>
      <c r="T1215" s="13">
        <f t="shared" si="111"/>
        <v>42360.681550925925</v>
      </c>
      <c r="U1215">
        <f t="shared" si="112"/>
        <v>2015</v>
      </c>
      <c r="V1215" s="15" t="str">
        <f t="shared" si="113"/>
        <v>Nov</v>
      </c>
    </row>
    <row r="1216" spans="1:22" ht="48">
      <c r="A1216">
        <v>525</v>
      </c>
      <c r="B1216" s="3" t="s">
        <v>526</v>
      </c>
      <c r="C1216" s="3" t="s">
        <v>4635</v>
      </c>
      <c r="D1216">
        <v>12000</v>
      </c>
      <c r="E1216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8270</v>
      </c>
      <c r="O1216" s="6">
        <f>KickstarterTable[[#This Row],[pledged]]/KickstarterTable[[#This Row],[goal]]</f>
        <v>1</v>
      </c>
      <c r="P1216" s="8">
        <f>KickstarterTable[[#This Row],[pledged]]/KickstarterTable[[#This Row],[backers_count]]</f>
        <v>1000</v>
      </c>
      <c r="Q1216" t="str">
        <f t="shared" si="108"/>
        <v>theater</v>
      </c>
      <c r="R1216" t="str">
        <f t="shared" si="109"/>
        <v>plays</v>
      </c>
      <c r="S1216" s="13">
        <f t="shared" si="110"/>
        <v>41850.067604166667</v>
      </c>
      <c r="T1216" s="13">
        <f t="shared" si="111"/>
        <v>41892.984270833338</v>
      </c>
      <c r="U1216">
        <f t="shared" si="112"/>
        <v>2014</v>
      </c>
      <c r="V1216" s="15" t="str">
        <f t="shared" si="113"/>
        <v>Jul</v>
      </c>
    </row>
    <row r="1217" spans="1:22" ht="32">
      <c r="A1217">
        <v>579</v>
      </c>
      <c r="B1217" s="3" t="s">
        <v>580</v>
      </c>
      <c r="C1217" s="3" t="s">
        <v>4689</v>
      </c>
      <c r="D1217">
        <v>12000</v>
      </c>
      <c r="E121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8271</v>
      </c>
      <c r="O1217" s="6">
        <f>KickstarterTable[[#This Row],[pledged]]/KickstarterTable[[#This Row],[goal]]</f>
        <v>1.4583333333333334E-2</v>
      </c>
      <c r="P1217" s="8">
        <f>KickstarterTable[[#This Row],[pledged]]/KickstarterTable[[#This Row],[backers_count]]</f>
        <v>35</v>
      </c>
      <c r="Q1217" t="str">
        <f t="shared" si="108"/>
        <v>technology</v>
      </c>
      <c r="R1217" t="str">
        <f t="shared" si="109"/>
        <v>web</v>
      </c>
      <c r="S1217" s="13">
        <f t="shared" si="110"/>
        <v>41968.518784722219</v>
      </c>
      <c r="T1217" s="13">
        <f t="shared" si="111"/>
        <v>41996.43545138889</v>
      </c>
      <c r="U1217">
        <f t="shared" si="112"/>
        <v>2014</v>
      </c>
      <c r="V1217" s="15" t="str">
        <f t="shared" si="113"/>
        <v>Nov</v>
      </c>
    </row>
    <row r="1218" spans="1:22" ht="48">
      <c r="A1218">
        <v>654</v>
      </c>
      <c r="B1218" s="3" t="s">
        <v>655</v>
      </c>
      <c r="C1218" s="3" t="s">
        <v>4764</v>
      </c>
      <c r="D1218">
        <v>12000</v>
      </c>
      <c r="E121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8272</v>
      </c>
      <c r="O1218" s="6">
        <f>KickstarterTable[[#This Row],[pledged]]/KickstarterTable[[#This Row],[goal]]</f>
        <v>2.6729166666666666</v>
      </c>
      <c r="P1218" s="8">
        <f>KickstarterTable[[#This Row],[pledged]]/KickstarterTable[[#This Row],[backers_count]]</f>
        <v>31.663376110562684</v>
      </c>
      <c r="Q1218" t="str">
        <f t="shared" ref="Q1218:Q1281" si="114">LEFT(N1218, SEARCH("/",N1218,1) -1)</f>
        <v>technology</v>
      </c>
      <c r="R1218" t="str">
        <f t="shared" ref="R1218:R1281" si="115">MID(N1218,FIND("/",N1218)+1,LEN(N1218))</f>
        <v>wearables</v>
      </c>
      <c r="S1218" s="13">
        <f t="shared" ref="S1218:S1281" si="116">(J1218/86400)+25569+(-8/24)</f>
        <v>42163.623993055553</v>
      </c>
      <c r="T1218" s="13">
        <f t="shared" ref="T1218:T1281" si="117">(((I1218/60)/60)/24)+DATE(1970,1,1)+(-58/24)</f>
        <v>42191.540659722225</v>
      </c>
      <c r="U1218">
        <f t="shared" ref="U1218:U1281" si="118">YEAR(T1218)</f>
        <v>2015</v>
      </c>
      <c r="V1218" s="15" t="str">
        <f t="shared" ref="V1218:V1281" si="119">TEXT(S1218,"mmm")</f>
        <v>Jun</v>
      </c>
    </row>
    <row r="1219" spans="1:22" ht="48">
      <c r="A1219">
        <v>664</v>
      </c>
      <c r="B1219" s="3" t="s">
        <v>665</v>
      </c>
      <c r="C1219" s="3" t="s">
        <v>4774</v>
      </c>
      <c r="D1219">
        <v>12000</v>
      </c>
      <c r="E1219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8272</v>
      </c>
      <c r="O1219" s="6">
        <f>KickstarterTable[[#This Row],[pledged]]/KickstarterTable[[#This Row],[goal]]</f>
        <v>7.5333333333333335E-2</v>
      </c>
      <c r="P1219" s="8">
        <f>KickstarterTable[[#This Row],[pledged]]/KickstarterTable[[#This Row],[backers_count]]</f>
        <v>31.172413793103448</v>
      </c>
      <c r="Q1219" t="str">
        <f t="shared" si="114"/>
        <v>technology</v>
      </c>
      <c r="R1219" t="str">
        <f t="shared" si="115"/>
        <v>wearables</v>
      </c>
      <c r="S1219" s="13">
        <f t="shared" si="116"/>
        <v>42077.333043981482</v>
      </c>
      <c r="T1219" s="13">
        <f t="shared" si="117"/>
        <v>42105.249710648153</v>
      </c>
      <c r="U1219">
        <f t="shared" si="118"/>
        <v>2015</v>
      </c>
      <c r="V1219" s="15" t="str">
        <f t="shared" si="119"/>
        <v>Mar</v>
      </c>
    </row>
    <row r="1220" spans="1:22" ht="48">
      <c r="A1220">
        <v>718</v>
      </c>
      <c r="B1220" s="3" t="s">
        <v>719</v>
      </c>
      <c r="C1220" s="3" t="s">
        <v>4828</v>
      </c>
      <c r="D1220">
        <v>12000</v>
      </c>
      <c r="E1220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8272</v>
      </c>
      <c r="O1220" s="6">
        <f>KickstarterTable[[#This Row],[pledged]]/KickstarterTable[[#This Row],[goal]]</f>
        <v>7.4999999999999997E-3</v>
      </c>
      <c r="P1220" s="8">
        <f>KickstarterTable[[#This Row],[pledged]]/KickstarterTable[[#This Row],[backers_count]]</f>
        <v>22.5</v>
      </c>
      <c r="Q1220" t="str">
        <f t="shared" si="114"/>
        <v>technology</v>
      </c>
      <c r="R1220" t="str">
        <f t="shared" si="115"/>
        <v>wearables</v>
      </c>
      <c r="S1220" s="13">
        <f t="shared" si="116"/>
        <v>42752.512118055551</v>
      </c>
      <c r="T1220" s="13">
        <f t="shared" si="117"/>
        <v>42781.832638888889</v>
      </c>
      <c r="U1220">
        <f t="shared" si="118"/>
        <v>2017</v>
      </c>
      <c r="V1220" s="15" t="str">
        <f t="shared" si="119"/>
        <v>Jan</v>
      </c>
    </row>
    <row r="1221" spans="1:22" ht="32">
      <c r="A1221">
        <v>957</v>
      </c>
      <c r="B1221" s="3" t="s">
        <v>958</v>
      </c>
      <c r="C1221" s="3" t="s">
        <v>5067</v>
      </c>
      <c r="D1221">
        <v>12000</v>
      </c>
      <c r="E1221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8272</v>
      </c>
      <c r="O1221" s="6">
        <f>KickstarterTable[[#This Row],[pledged]]/KickstarterTable[[#This Row],[goal]]</f>
        <v>1.9416666666666665E-2</v>
      </c>
      <c r="P1221" s="8">
        <f>KickstarterTable[[#This Row],[pledged]]/KickstarterTable[[#This Row],[backers_count]]</f>
        <v>33.285714285714285</v>
      </c>
      <c r="Q1221" t="str">
        <f t="shared" si="114"/>
        <v>technology</v>
      </c>
      <c r="R1221" t="str">
        <f t="shared" si="115"/>
        <v>wearables</v>
      </c>
      <c r="S1221" s="13">
        <f t="shared" si="116"/>
        <v>42660.219131944446</v>
      </c>
      <c r="T1221" s="13">
        <f t="shared" si="117"/>
        <v>42689.177465277775</v>
      </c>
      <c r="U1221">
        <f t="shared" si="118"/>
        <v>2016</v>
      </c>
      <c r="V1221" s="15" t="str">
        <f t="shared" si="119"/>
        <v>Oct</v>
      </c>
    </row>
    <row r="1222" spans="1:22" ht="48">
      <c r="A1222">
        <v>966</v>
      </c>
      <c r="B1222" s="3" t="s">
        <v>967</v>
      </c>
      <c r="C1222" s="3" t="s">
        <v>5076</v>
      </c>
      <c r="D1222">
        <v>12000</v>
      </c>
      <c r="E1222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8272</v>
      </c>
      <c r="O1222" s="6">
        <f>KickstarterTable[[#This Row],[pledged]]/KickstarterTable[[#This Row],[goal]]</f>
        <v>0.14799999999999999</v>
      </c>
      <c r="P1222" s="8">
        <f>KickstarterTable[[#This Row],[pledged]]/KickstarterTable[[#This Row],[backers_count]]</f>
        <v>59.2</v>
      </c>
      <c r="Q1222" t="str">
        <f t="shared" si="114"/>
        <v>technology</v>
      </c>
      <c r="R1222" t="str">
        <f t="shared" si="115"/>
        <v>wearables</v>
      </c>
      <c r="S1222" s="13">
        <f t="shared" si="116"/>
        <v>42619.302453703705</v>
      </c>
      <c r="T1222" s="13">
        <f t="shared" si="117"/>
        <v>42647.219120370377</v>
      </c>
      <c r="U1222">
        <f t="shared" si="118"/>
        <v>2016</v>
      </c>
      <c r="V1222" s="15" t="str">
        <f t="shared" si="119"/>
        <v>Sep</v>
      </c>
    </row>
    <row r="1223" spans="1:22" ht="16">
      <c r="A1223">
        <v>1049</v>
      </c>
      <c r="B1223" s="3" t="s">
        <v>1050</v>
      </c>
      <c r="C1223" s="3" t="s">
        <v>5159</v>
      </c>
      <c r="D1223">
        <v>12000</v>
      </c>
      <c r="E1223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8280</v>
      </c>
      <c r="O1223" s="6">
        <f>KickstarterTable[[#This Row],[pledged]]/KickstarterTable[[#This Row],[goal]]</f>
        <v>0</v>
      </c>
      <c r="P1223" s="8" t="e">
        <f>KickstarterTable[[#This Row],[pledged]]/KickstarterTable[[#This Row],[backers_count]]</f>
        <v>#DIV/0!</v>
      </c>
      <c r="Q1223" t="str">
        <f t="shared" si="114"/>
        <v>journalism</v>
      </c>
      <c r="R1223" t="str">
        <f t="shared" si="115"/>
        <v>audio</v>
      </c>
      <c r="S1223" s="13">
        <f t="shared" si="116"/>
        <v>42382.097743055558</v>
      </c>
      <c r="T1223" s="13">
        <f t="shared" si="117"/>
        <v>42410.014409722229</v>
      </c>
      <c r="U1223">
        <f t="shared" si="118"/>
        <v>2016</v>
      </c>
      <c r="V1223" s="15" t="str">
        <f t="shared" si="119"/>
        <v>Jan</v>
      </c>
    </row>
    <row r="1224" spans="1:22" ht="48">
      <c r="A1224">
        <v>1096</v>
      </c>
      <c r="B1224" s="3" t="s">
        <v>1097</v>
      </c>
      <c r="C1224" s="3" t="s">
        <v>5206</v>
      </c>
      <c r="D1224">
        <v>12000</v>
      </c>
      <c r="E1224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8281</v>
      </c>
      <c r="O1224" s="6">
        <f>KickstarterTable[[#This Row],[pledged]]/KickstarterTable[[#This Row],[goal]]</f>
        <v>0.17933333333333334</v>
      </c>
      <c r="P1224" s="8">
        <f>KickstarterTable[[#This Row],[pledged]]/KickstarterTable[[#This Row],[backers_count]]</f>
        <v>74.206896551724142</v>
      </c>
      <c r="Q1224" t="str">
        <f t="shared" si="114"/>
        <v>games</v>
      </c>
      <c r="R1224" t="str">
        <f t="shared" si="115"/>
        <v>video games</v>
      </c>
      <c r="S1224" s="13">
        <f t="shared" si="116"/>
        <v>41885.184652777774</v>
      </c>
      <c r="T1224" s="13">
        <f t="shared" si="117"/>
        <v>41913.729166666672</v>
      </c>
      <c r="U1224">
        <f t="shared" si="118"/>
        <v>2014</v>
      </c>
      <c r="V1224" s="15" t="str">
        <f t="shared" si="119"/>
        <v>Sep</v>
      </c>
    </row>
    <row r="1225" spans="1:22" ht="48">
      <c r="A1225">
        <v>1243</v>
      </c>
      <c r="B1225" s="3" t="s">
        <v>1244</v>
      </c>
      <c r="C1225" s="3" t="s">
        <v>5353</v>
      </c>
      <c r="D1225">
        <v>12000</v>
      </c>
      <c r="E1225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8285</v>
      </c>
      <c r="O1225" s="6">
        <f>KickstarterTable[[#This Row],[pledged]]/KickstarterTable[[#This Row],[goal]]</f>
        <v>0.14091666666666666</v>
      </c>
      <c r="P1225" s="8">
        <f>KickstarterTable[[#This Row],[pledged]]/KickstarterTable[[#This Row],[backers_count]]</f>
        <v>44.5</v>
      </c>
      <c r="Q1225" t="str">
        <f t="shared" si="114"/>
        <v>music</v>
      </c>
      <c r="R1225" t="str">
        <f t="shared" si="115"/>
        <v>world music</v>
      </c>
      <c r="S1225" s="13">
        <f t="shared" si="116"/>
        <v>40671.545960648145</v>
      </c>
      <c r="T1225" s="13">
        <f t="shared" si="117"/>
        <v>40730.458333333336</v>
      </c>
      <c r="U1225">
        <f t="shared" si="118"/>
        <v>2011</v>
      </c>
      <c r="V1225" s="15" t="str">
        <f t="shared" si="119"/>
        <v>May</v>
      </c>
    </row>
    <row r="1226" spans="1:22" ht="48">
      <c r="A1226">
        <v>1258</v>
      </c>
      <c r="B1226" s="3" t="s">
        <v>1259</v>
      </c>
      <c r="C1226" s="3" t="s">
        <v>5368</v>
      </c>
      <c r="D1226">
        <v>12000</v>
      </c>
      <c r="E1226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8275</v>
      </c>
      <c r="O1226" s="6">
        <f>KickstarterTable[[#This Row],[pledged]]/KickstarterTable[[#This Row],[goal]]</f>
        <v>2.1314633333333335</v>
      </c>
      <c r="P1226" s="8">
        <f>KickstarterTable[[#This Row],[pledged]]/KickstarterTable[[#This Row],[backers_count]]</f>
        <v>38.175462686567165</v>
      </c>
      <c r="Q1226" t="str">
        <f t="shared" si="114"/>
        <v>music</v>
      </c>
      <c r="R1226" t="str">
        <f t="shared" si="115"/>
        <v>rock</v>
      </c>
      <c r="S1226" s="13">
        <f t="shared" si="116"/>
        <v>41487.277916666666</v>
      </c>
      <c r="T1226" s="13">
        <f t="shared" si="117"/>
        <v>41515.194583333338</v>
      </c>
      <c r="U1226">
        <f t="shared" si="118"/>
        <v>2013</v>
      </c>
      <c r="V1226" s="15" t="str">
        <f t="shared" si="119"/>
        <v>Aug</v>
      </c>
    </row>
    <row r="1227" spans="1:22" ht="32">
      <c r="A1227">
        <v>1268</v>
      </c>
      <c r="B1227" s="3" t="s">
        <v>1269</v>
      </c>
      <c r="C1227" s="3" t="s">
        <v>5378</v>
      </c>
      <c r="D1227">
        <v>12000</v>
      </c>
      <c r="E122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8275</v>
      </c>
      <c r="O1227" s="6">
        <f>KickstarterTable[[#This Row],[pledged]]/KickstarterTable[[#This Row],[goal]]</f>
        <v>1.1666666666666667</v>
      </c>
      <c r="P1227" s="8">
        <f>KickstarterTable[[#This Row],[pledged]]/KickstarterTable[[#This Row],[backers_count]]</f>
        <v>76.92307692307692</v>
      </c>
      <c r="Q1227" t="str">
        <f t="shared" si="114"/>
        <v>music</v>
      </c>
      <c r="R1227" t="str">
        <f t="shared" si="115"/>
        <v>rock</v>
      </c>
      <c r="S1227" s="13">
        <f t="shared" si="116"/>
        <v>41507.512118055551</v>
      </c>
      <c r="T1227" s="13">
        <f t="shared" si="117"/>
        <v>41535.428784722222</v>
      </c>
      <c r="U1227">
        <f t="shared" si="118"/>
        <v>2013</v>
      </c>
      <c r="V1227" s="15" t="str">
        <f t="shared" si="119"/>
        <v>Aug</v>
      </c>
    </row>
    <row r="1228" spans="1:22" ht="16">
      <c r="A1228">
        <v>1406</v>
      </c>
      <c r="B1228" s="3" t="s">
        <v>1407</v>
      </c>
      <c r="C1228" s="3" t="s">
        <v>5516</v>
      </c>
      <c r="D1228">
        <v>12000</v>
      </c>
      <c r="E122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8286</v>
      </c>
      <c r="O1228" s="6">
        <f>KickstarterTable[[#This Row],[pledged]]/KickstarterTable[[#This Row],[goal]]</f>
        <v>1.25E-3</v>
      </c>
      <c r="P1228" s="8">
        <f>KickstarterTable[[#This Row],[pledged]]/KickstarterTable[[#This Row],[backers_count]]</f>
        <v>5</v>
      </c>
      <c r="Q1228" t="str">
        <f t="shared" si="114"/>
        <v>publishing</v>
      </c>
      <c r="R1228" t="str">
        <f t="shared" si="115"/>
        <v>translations</v>
      </c>
      <c r="S1228" s="13">
        <f t="shared" si="116"/>
        <v>42297.099618055552</v>
      </c>
      <c r="T1228" s="13">
        <f t="shared" si="117"/>
        <v>42348.000000000007</v>
      </c>
      <c r="U1228">
        <f t="shared" si="118"/>
        <v>2015</v>
      </c>
      <c r="V1228" s="15" t="str">
        <f t="shared" si="119"/>
        <v>Oct</v>
      </c>
    </row>
    <row r="1229" spans="1:22" ht="48">
      <c r="A1229">
        <v>1433</v>
      </c>
      <c r="B1229" s="3" t="s">
        <v>1434</v>
      </c>
      <c r="C1229" s="3" t="s">
        <v>5543</v>
      </c>
      <c r="D1229">
        <v>12000</v>
      </c>
      <c r="E1229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8286</v>
      </c>
      <c r="O1229" s="6">
        <f>KickstarterTable[[#This Row],[pledged]]/KickstarterTable[[#This Row],[goal]]</f>
        <v>6.7083333333333328E-2</v>
      </c>
      <c r="P1229" s="8">
        <f>KickstarterTable[[#This Row],[pledged]]/KickstarterTable[[#This Row],[backers_count]]</f>
        <v>80.5</v>
      </c>
      <c r="Q1229" t="str">
        <f t="shared" si="114"/>
        <v>publishing</v>
      </c>
      <c r="R1229" t="str">
        <f t="shared" si="115"/>
        <v>translations</v>
      </c>
      <c r="S1229" s="13">
        <f t="shared" si="116"/>
        <v>42673.292534722219</v>
      </c>
      <c r="T1229" s="13">
        <f t="shared" si="117"/>
        <v>42712.041666666664</v>
      </c>
      <c r="U1229">
        <f t="shared" si="118"/>
        <v>2016</v>
      </c>
      <c r="V1229" s="15" t="str">
        <f t="shared" si="119"/>
        <v>Oct</v>
      </c>
    </row>
    <row r="1230" spans="1:22" ht="48">
      <c r="A1230">
        <v>1536</v>
      </c>
      <c r="B1230" s="3" t="s">
        <v>1537</v>
      </c>
      <c r="C1230" s="3" t="s">
        <v>5646</v>
      </c>
      <c r="D1230">
        <v>12000</v>
      </c>
      <c r="E1230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8284</v>
      </c>
      <c r="O1230" s="6">
        <f>KickstarterTable[[#This Row],[pledged]]/KickstarterTable[[#This Row],[goal]]</f>
        <v>2.5030841666666666</v>
      </c>
      <c r="P1230" s="8">
        <f>KickstarterTable[[#This Row],[pledged]]/KickstarterTable[[#This Row],[backers_count]]</f>
        <v>66.015406593406595</v>
      </c>
      <c r="Q1230" t="str">
        <f t="shared" si="114"/>
        <v>photography</v>
      </c>
      <c r="R1230" t="str">
        <f t="shared" si="115"/>
        <v>photobooks</v>
      </c>
      <c r="S1230" s="13">
        <f t="shared" si="116"/>
        <v>42213.468865740739</v>
      </c>
      <c r="T1230" s="13">
        <f t="shared" si="117"/>
        <v>42241.38553240741</v>
      </c>
      <c r="U1230">
        <f t="shared" si="118"/>
        <v>2015</v>
      </c>
      <c r="V1230" s="15" t="str">
        <f t="shared" si="119"/>
        <v>Jul</v>
      </c>
    </row>
    <row r="1231" spans="1:22" ht="48">
      <c r="A1231">
        <v>1537</v>
      </c>
      <c r="B1231" s="3" t="s">
        <v>1538</v>
      </c>
      <c r="C1231" s="3" t="s">
        <v>5647</v>
      </c>
      <c r="D1231">
        <v>12000</v>
      </c>
      <c r="E1231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8284</v>
      </c>
      <c r="O1231" s="6">
        <f>KickstarterTable[[#This Row],[pledged]]/KickstarterTable[[#This Row],[goal]]</f>
        <v>1.7989999999999999</v>
      </c>
      <c r="P1231" s="8">
        <f>KickstarterTable[[#This Row],[pledged]]/KickstarterTable[[#This Row],[backers_count]]</f>
        <v>96.375</v>
      </c>
      <c r="Q1231" t="str">
        <f t="shared" si="114"/>
        <v>photography</v>
      </c>
      <c r="R1231" t="str">
        <f t="shared" si="115"/>
        <v>photobooks</v>
      </c>
      <c r="S1231" s="13">
        <f t="shared" si="116"/>
        <v>42551.981793981475</v>
      </c>
      <c r="T1231" s="13">
        <f t="shared" si="117"/>
        <v>42586.333333333336</v>
      </c>
      <c r="U1231">
        <f t="shared" si="118"/>
        <v>2016</v>
      </c>
      <c r="V1231" s="15" t="str">
        <f t="shared" si="119"/>
        <v>Jun</v>
      </c>
    </row>
    <row r="1232" spans="1:22" ht="48">
      <c r="A1232">
        <v>1695</v>
      </c>
      <c r="B1232" s="3" t="s">
        <v>1696</v>
      </c>
      <c r="C1232" s="3" t="s">
        <v>5805</v>
      </c>
      <c r="D1232">
        <v>12000</v>
      </c>
      <c r="E1232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8292</v>
      </c>
      <c r="O1232" s="6">
        <f>KickstarterTable[[#This Row],[pledged]]/KickstarterTable[[#This Row],[goal]]</f>
        <v>0.11708333333333333</v>
      </c>
      <c r="P1232" s="8">
        <f>KickstarterTable[[#This Row],[pledged]]/KickstarterTable[[#This Row],[backers_count]]</f>
        <v>61.086956521739133</v>
      </c>
      <c r="Q1232" t="str">
        <f t="shared" si="114"/>
        <v>music</v>
      </c>
      <c r="R1232" t="str">
        <f t="shared" si="115"/>
        <v>faith</v>
      </c>
      <c r="S1232" s="13">
        <f t="shared" si="116"/>
        <v>42800.698078703703</v>
      </c>
      <c r="T1232" s="13">
        <f t="shared" si="117"/>
        <v>42832.625000000007</v>
      </c>
      <c r="U1232">
        <f t="shared" si="118"/>
        <v>2017</v>
      </c>
      <c r="V1232" s="15" t="str">
        <f t="shared" si="119"/>
        <v>Mar</v>
      </c>
    </row>
    <row r="1233" spans="1:22" ht="48">
      <c r="A1233">
        <v>1763</v>
      </c>
      <c r="B1233" s="3" t="s">
        <v>1764</v>
      </c>
      <c r="C1233" s="3" t="s">
        <v>5873</v>
      </c>
      <c r="D1233">
        <v>12000</v>
      </c>
      <c r="E1233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8284</v>
      </c>
      <c r="O1233" s="6">
        <f>KickstarterTable[[#This Row],[pledged]]/KickstarterTable[[#This Row],[goal]]</f>
        <v>1.0190833333333333</v>
      </c>
      <c r="P1233" s="8">
        <f>KickstarterTable[[#This Row],[pledged]]/KickstarterTable[[#This Row],[backers_count]]</f>
        <v>103.63559322033899</v>
      </c>
      <c r="Q1233" t="str">
        <f t="shared" si="114"/>
        <v>photography</v>
      </c>
      <c r="R1233" t="str">
        <f t="shared" si="115"/>
        <v>photobooks</v>
      </c>
      <c r="S1233" s="13">
        <f t="shared" si="116"/>
        <v>42636.535185185181</v>
      </c>
      <c r="T1233" s="13">
        <f t="shared" si="117"/>
        <v>42664.451851851853</v>
      </c>
      <c r="U1233">
        <f t="shared" si="118"/>
        <v>2016</v>
      </c>
      <c r="V1233" s="15" t="str">
        <f t="shared" si="119"/>
        <v>Sep</v>
      </c>
    </row>
    <row r="1234" spans="1:22" ht="48">
      <c r="A1234">
        <v>1814</v>
      </c>
      <c r="B1234" s="3" t="s">
        <v>1815</v>
      </c>
      <c r="C1234" s="3" t="s">
        <v>5924</v>
      </c>
      <c r="D1234">
        <v>12000</v>
      </c>
      <c r="E1234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8284</v>
      </c>
      <c r="O1234" s="6">
        <f>KickstarterTable[[#This Row],[pledged]]/KickstarterTable[[#This Row],[goal]]</f>
        <v>0.49183333333333334</v>
      </c>
      <c r="P1234" s="8">
        <f>KickstarterTable[[#This Row],[pledged]]/KickstarterTable[[#This Row],[backers_count]]</f>
        <v>42.157142857142858</v>
      </c>
      <c r="Q1234" t="str">
        <f t="shared" si="114"/>
        <v>photography</v>
      </c>
      <c r="R1234" t="str">
        <f t="shared" si="115"/>
        <v>photobooks</v>
      </c>
      <c r="S1234" s="13">
        <f t="shared" si="116"/>
        <v>42032.980740740742</v>
      </c>
      <c r="T1234" s="13">
        <f t="shared" si="117"/>
        <v>42060.897407407414</v>
      </c>
      <c r="U1234">
        <f t="shared" si="118"/>
        <v>2015</v>
      </c>
      <c r="V1234" s="15" t="str">
        <f t="shared" si="119"/>
        <v>Jan</v>
      </c>
    </row>
    <row r="1235" spans="1:22" ht="48">
      <c r="A1235">
        <v>1890</v>
      </c>
      <c r="B1235" s="3" t="s">
        <v>1891</v>
      </c>
      <c r="C1235" s="3" t="s">
        <v>6000</v>
      </c>
      <c r="D1235">
        <v>12000</v>
      </c>
      <c r="E1235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8278</v>
      </c>
      <c r="O1235" s="6">
        <f>KickstarterTable[[#This Row],[pledged]]/KickstarterTable[[#This Row],[goal]]</f>
        <v>1.4458441666666668</v>
      </c>
      <c r="P1235" s="8">
        <f>KickstarterTable[[#This Row],[pledged]]/KickstarterTable[[#This Row],[backers_count]]</f>
        <v>70.5289837398374</v>
      </c>
      <c r="Q1235" t="str">
        <f t="shared" si="114"/>
        <v>music</v>
      </c>
      <c r="R1235" t="str">
        <f t="shared" si="115"/>
        <v>indie rock</v>
      </c>
      <c r="S1235" s="13">
        <f t="shared" si="116"/>
        <v>41228.452870370369</v>
      </c>
      <c r="T1235" s="13">
        <f t="shared" si="117"/>
        <v>41256.369537037041</v>
      </c>
      <c r="U1235">
        <f t="shared" si="118"/>
        <v>2012</v>
      </c>
      <c r="V1235" s="15" t="str">
        <f t="shared" si="119"/>
        <v>Nov</v>
      </c>
    </row>
    <row r="1236" spans="1:22" ht="48">
      <c r="A1236">
        <v>2192</v>
      </c>
      <c r="B1236" s="3" t="s">
        <v>2193</v>
      </c>
      <c r="C1236" s="3" t="s">
        <v>6302</v>
      </c>
      <c r="D1236">
        <v>12000</v>
      </c>
      <c r="E1236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8296</v>
      </c>
      <c r="O1236" s="6">
        <f>KickstarterTable[[#This Row],[pledged]]/KickstarterTable[[#This Row],[goal]]</f>
        <v>10.812401666666668</v>
      </c>
      <c r="P1236" s="8">
        <f>KickstarterTable[[#This Row],[pledged]]/KickstarterTable[[#This Row],[backers_count]]</f>
        <v>40.070667078443485</v>
      </c>
      <c r="Q1236" t="str">
        <f t="shared" si="114"/>
        <v>games</v>
      </c>
      <c r="R1236" t="str">
        <f t="shared" si="115"/>
        <v>tabletop games</v>
      </c>
      <c r="S1236" s="13">
        <f t="shared" si="116"/>
        <v>42691.517870370364</v>
      </c>
      <c r="T1236" s="13">
        <f t="shared" si="117"/>
        <v>42717.541666666664</v>
      </c>
      <c r="U1236">
        <f t="shared" si="118"/>
        <v>2016</v>
      </c>
      <c r="V1236" s="15" t="str">
        <f t="shared" si="119"/>
        <v>Nov</v>
      </c>
    </row>
    <row r="1237" spans="1:22" ht="32">
      <c r="A1237">
        <v>2337</v>
      </c>
      <c r="B1237" s="3" t="s">
        <v>2338</v>
      </c>
      <c r="C1237" s="3" t="s">
        <v>6447</v>
      </c>
      <c r="D1237">
        <v>12000</v>
      </c>
      <c r="E123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8297</v>
      </c>
      <c r="O1237" s="6">
        <f>KickstarterTable[[#This Row],[pledged]]/KickstarterTable[[#This Row],[goal]]</f>
        <v>1.1065833333333333</v>
      </c>
      <c r="P1237" s="8">
        <f>KickstarterTable[[#This Row],[pledged]]/KickstarterTable[[#This Row],[backers_count]]</f>
        <v>74.184357541899445</v>
      </c>
      <c r="Q1237" t="str">
        <f t="shared" si="114"/>
        <v>food</v>
      </c>
      <c r="R1237" t="str">
        <f t="shared" si="115"/>
        <v>small batch</v>
      </c>
      <c r="S1237" s="13">
        <f t="shared" si="116"/>
        <v>41786.307210648149</v>
      </c>
      <c r="T1237" s="13">
        <f t="shared" si="117"/>
        <v>41814.22387731482</v>
      </c>
      <c r="U1237">
        <f t="shared" si="118"/>
        <v>2014</v>
      </c>
      <c r="V1237" s="15" t="str">
        <f t="shared" si="119"/>
        <v>May</v>
      </c>
    </row>
    <row r="1238" spans="1:22" ht="16">
      <c r="A1238">
        <v>2402</v>
      </c>
      <c r="B1238" s="3" t="s">
        <v>2403</v>
      </c>
      <c r="C1238" s="3" t="s">
        <v>6512</v>
      </c>
      <c r="D1238">
        <v>12000</v>
      </c>
      <c r="E123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8283</v>
      </c>
      <c r="O1238" s="6">
        <f>KickstarterTable[[#This Row],[pledged]]/KickstarterTable[[#This Row],[goal]]</f>
        <v>4.3333333333333331E-3</v>
      </c>
      <c r="P1238" s="8">
        <f>KickstarterTable[[#This Row],[pledged]]/KickstarterTable[[#This Row],[backers_count]]</f>
        <v>52</v>
      </c>
      <c r="Q1238" t="str">
        <f t="shared" si="114"/>
        <v>food</v>
      </c>
      <c r="R1238" t="str">
        <f t="shared" si="115"/>
        <v>food trucks</v>
      </c>
      <c r="S1238" s="13">
        <f t="shared" si="116"/>
        <v>42107.34642361111</v>
      </c>
      <c r="T1238" s="13">
        <f t="shared" si="117"/>
        <v>42135.263090277782</v>
      </c>
      <c r="U1238">
        <f t="shared" si="118"/>
        <v>2015</v>
      </c>
      <c r="V1238" s="15" t="str">
        <f t="shared" si="119"/>
        <v>Apr</v>
      </c>
    </row>
    <row r="1239" spans="1:22" ht="48">
      <c r="A1239">
        <v>2514</v>
      </c>
      <c r="B1239" s="3" t="s">
        <v>2514</v>
      </c>
      <c r="C1239" s="3" t="s">
        <v>6624</v>
      </c>
      <c r="D1239">
        <v>12000</v>
      </c>
      <c r="E1239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8298</v>
      </c>
      <c r="O1239" s="6">
        <f>KickstarterTable[[#This Row],[pledged]]/KickstarterTable[[#This Row],[goal]]</f>
        <v>1.7500000000000002E-2</v>
      </c>
      <c r="P1239" s="8">
        <f>KickstarterTable[[#This Row],[pledged]]/KickstarterTable[[#This Row],[backers_count]]</f>
        <v>52.5</v>
      </c>
      <c r="Q1239" t="str">
        <f t="shared" si="114"/>
        <v>food</v>
      </c>
      <c r="R1239" t="str">
        <f t="shared" si="115"/>
        <v>restaurants</v>
      </c>
      <c r="S1239" s="13">
        <f t="shared" si="116"/>
        <v>41854.056446759256</v>
      </c>
      <c r="T1239" s="13">
        <f t="shared" si="117"/>
        <v>41868.973113425927</v>
      </c>
      <c r="U1239">
        <f t="shared" si="118"/>
        <v>2014</v>
      </c>
      <c r="V1239" s="15" t="str">
        <f t="shared" si="119"/>
        <v>Aug</v>
      </c>
    </row>
    <row r="1240" spans="1:22" ht="48">
      <c r="A1240">
        <v>2602</v>
      </c>
      <c r="B1240" s="3" t="s">
        <v>2602</v>
      </c>
      <c r="C1240" s="3" t="s">
        <v>6712</v>
      </c>
      <c r="D1240">
        <v>12000</v>
      </c>
      <c r="E1240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8300</v>
      </c>
      <c r="O1240" s="6">
        <f>KickstarterTable[[#This Row],[pledged]]/KickstarterTable[[#This Row],[goal]]</f>
        <v>3.2609166666666667</v>
      </c>
      <c r="P1240" s="8">
        <f>KickstarterTable[[#This Row],[pledged]]/KickstarterTable[[#This Row],[backers_count]]</f>
        <v>80.022494887525568</v>
      </c>
      <c r="Q1240" t="str">
        <f t="shared" si="114"/>
        <v>technology</v>
      </c>
      <c r="R1240" t="str">
        <f t="shared" si="115"/>
        <v>space exploration</v>
      </c>
      <c r="S1240" s="13">
        <f t="shared" si="116"/>
        <v>41915.413981481477</v>
      </c>
      <c r="T1240" s="13">
        <f t="shared" si="117"/>
        <v>41953.472222222226</v>
      </c>
      <c r="U1240">
        <f t="shared" si="118"/>
        <v>2014</v>
      </c>
      <c r="V1240" s="15" t="str">
        <f t="shared" si="119"/>
        <v>Oct</v>
      </c>
    </row>
    <row r="1241" spans="1:22" ht="48">
      <c r="A1241">
        <v>2648</v>
      </c>
      <c r="B1241" s="3" t="s">
        <v>2648</v>
      </c>
      <c r="C1241" s="3" t="s">
        <v>6758</v>
      </c>
      <c r="D1241">
        <v>12000</v>
      </c>
      <c r="E1241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8300</v>
      </c>
      <c r="O1241" s="6">
        <f>KickstarterTable[[#This Row],[pledged]]/KickstarterTable[[#This Row],[goal]]</f>
        <v>8.8333333333333337E-3</v>
      </c>
      <c r="P1241" s="8">
        <f>KickstarterTable[[#This Row],[pledged]]/KickstarterTable[[#This Row],[backers_count]]</f>
        <v>17.666666666666668</v>
      </c>
      <c r="Q1241" t="str">
        <f t="shared" si="114"/>
        <v>technology</v>
      </c>
      <c r="R1241" t="str">
        <f t="shared" si="115"/>
        <v>space exploration</v>
      </c>
      <c r="S1241" s="13">
        <f t="shared" si="116"/>
        <v>42408.381481481476</v>
      </c>
      <c r="T1241" s="13">
        <f t="shared" si="117"/>
        <v>42436.298148148147</v>
      </c>
      <c r="U1241">
        <f t="shared" si="118"/>
        <v>2016</v>
      </c>
      <c r="V1241" s="15" t="str">
        <f t="shared" si="119"/>
        <v>Feb</v>
      </c>
    </row>
    <row r="1242" spans="1:22" ht="48">
      <c r="A1242">
        <v>2715</v>
      </c>
      <c r="B1242" s="3" t="s">
        <v>2715</v>
      </c>
      <c r="C1242" s="3" t="s">
        <v>6825</v>
      </c>
      <c r="D1242">
        <v>12000</v>
      </c>
      <c r="E1242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8302</v>
      </c>
      <c r="O1242" s="6">
        <f>KickstarterTable[[#This Row],[pledged]]/KickstarterTable[[#This Row],[goal]]</f>
        <v>2.6462241666666664</v>
      </c>
      <c r="P1242" s="8">
        <f>KickstarterTable[[#This Row],[pledged]]/KickstarterTable[[#This Row],[backers_count]]</f>
        <v>57.631016333938291</v>
      </c>
      <c r="Q1242" t="str">
        <f t="shared" si="114"/>
        <v>theater</v>
      </c>
      <c r="R1242" t="str">
        <f t="shared" si="115"/>
        <v>spaces</v>
      </c>
      <c r="S1242" s="13">
        <f t="shared" si="116"/>
        <v>42387.065138888887</v>
      </c>
      <c r="T1242" s="13">
        <f t="shared" si="117"/>
        <v>42418.981805555559</v>
      </c>
      <c r="U1242">
        <f t="shared" si="118"/>
        <v>2016</v>
      </c>
      <c r="V1242" s="15" t="str">
        <f t="shared" si="119"/>
        <v>Jan</v>
      </c>
    </row>
    <row r="1243" spans="1:22" ht="48">
      <c r="A1243">
        <v>2723</v>
      </c>
      <c r="B1243" s="3" t="s">
        <v>2723</v>
      </c>
      <c r="C1243" s="3" t="s">
        <v>6833</v>
      </c>
      <c r="D1243">
        <v>12000</v>
      </c>
      <c r="E1243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8294</v>
      </c>
      <c r="O1243" s="6">
        <f>KickstarterTable[[#This Row],[pledged]]/KickstarterTable[[#This Row],[goal]]</f>
        <v>1.4005000000000001</v>
      </c>
      <c r="P1243" s="8">
        <f>KickstarterTable[[#This Row],[pledged]]/KickstarterTable[[#This Row],[backers_count]]</f>
        <v>95.48863636363636</v>
      </c>
      <c r="Q1243" t="str">
        <f t="shared" si="114"/>
        <v>technology</v>
      </c>
      <c r="R1243" t="str">
        <f t="shared" si="115"/>
        <v>hardware</v>
      </c>
      <c r="S1243" s="13">
        <f t="shared" si="116"/>
        <v>41944.505648148144</v>
      </c>
      <c r="T1243" s="13">
        <f t="shared" si="117"/>
        <v>42002.46398148148</v>
      </c>
      <c r="U1243">
        <f t="shared" si="118"/>
        <v>2014</v>
      </c>
      <c r="V1243" s="15" t="str">
        <f t="shared" si="119"/>
        <v>Nov</v>
      </c>
    </row>
    <row r="1244" spans="1:22" ht="48">
      <c r="A1244">
        <v>2732</v>
      </c>
      <c r="B1244" s="3" t="s">
        <v>2732</v>
      </c>
      <c r="C1244" s="3" t="s">
        <v>6842</v>
      </c>
      <c r="D1244">
        <v>12000</v>
      </c>
      <c r="E1244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8294</v>
      </c>
      <c r="O1244" s="6">
        <f>KickstarterTable[[#This Row],[pledged]]/KickstarterTable[[#This Row],[goal]]</f>
        <v>1.1825000000000001</v>
      </c>
      <c r="P1244" s="8">
        <f>KickstarterTable[[#This Row],[pledged]]/KickstarterTable[[#This Row],[backers_count]]</f>
        <v>97.191780821917803</v>
      </c>
      <c r="Q1244" t="str">
        <f t="shared" si="114"/>
        <v>technology</v>
      </c>
      <c r="R1244" t="str">
        <f t="shared" si="115"/>
        <v>hardware</v>
      </c>
      <c r="S1244" s="13">
        <f t="shared" si="116"/>
        <v>41389.474861111106</v>
      </c>
      <c r="T1244" s="13">
        <f t="shared" si="117"/>
        <v>41419.583333333336</v>
      </c>
      <c r="U1244">
        <f t="shared" si="118"/>
        <v>2013</v>
      </c>
      <c r="V1244" s="15" t="str">
        <f t="shared" si="119"/>
        <v>Apr</v>
      </c>
    </row>
    <row r="1245" spans="1:22" ht="48">
      <c r="A1245">
        <v>2880</v>
      </c>
      <c r="B1245" s="3" t="s">
        <v>2880</v>
      </c>
      <c r="C1245" s="3" t="s">
        <v>6990</v>
      </c>
      <c r="D1245">
        <v>12000</v>
      </c>
      <c r="E1245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8270</v>
      </c>
      <c r="O1245" s="6">
        <f>KickstarterTable[[#This Row],[pledged]]/KickstarterTable[[#This Row],[goal]]</f>
        <v>0.23333333333333334</v>
      </c>
      <c r="P1245" s="8">
        <f>KickstarterTable[[#This Row],[pledged]]/KickstarterTable[[#This Row],[backers_count]]</f>
        <v>96.551724137931032</v>
      </c>
      <c r="Q1245" t="str">
        <f t="shared" si="114"/>
        <v>theater</v>
      </c>
      <c r="R1245" t="str">
        <f t="shared" si="115"/>
        <v>plays</v>
      </c>
      <c r="S1245" s="13">
        <f t="shared" si="116"/>
        <v>42192.57236111111</v>
      </c>
      <c r="T1245" s="13">
        <f t="shared" si="117"/>
        <v>42234.295138888891</v>
      </c>
      <c r="U1245">
        <f t="shared" si="118"/>
        <v>2015</v>
      </c>
      <c r="V1245" s="15" t="str">
        <f t="shared" si="119"/>
        <v>Jul</v>
      </c>
    </row>
    <row r="1246" spans="1:22" ht="48">
      <c r="A1246">
        <v>2897</v>
      </c>
      <c r="B1246" s="3" t="s">
        <v>2897</v>
      </c>
      <c r="C1246" s="3" t="s">
        <v>7007</v>
      </c>
      <c r="D1246">
        <v>12000</v>
      </c>
      <c r="E1246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8270</v>
      </c>
      <c r="O1246" s="6">
        <f>KickstarterTable[[#This Row],[pledged]]/KickstarterTable[[#This Row],[goal]]</f>
        <v>4.583333333333333E-2</v>
      </c>
      <c r="P1246" s="8">
        <f>KickstarterTable[[#This Row],[pledged]]/KickstarterTable[[#This Row],[backers_count]]</f>
        <v>183.33333333333334</v>
      </c>
      <c r="Q1246" t="str">
        <f t="shared" si="114"/>
        <v>theater</v>
      </c>
      <c r="R1246" t="str">
        <f t="shared" si="115"/>
        <v>plays</v>
      </c>
      <c r="S1246" s="13">
        <f t="shared" si="116"/>
        <v>42258.313171296293</v>
      </c>
      <c r="T1246" s="13">
        <f t="shared" si="117"/>
        <v>42286.228530092594</v>
      </c>
      <c r="U1246">
        <f t="shared" si="118"/>
        <v>2015</v>
      </c>
      <c r="V1246" s="15" t="str">
        <f t="shared" si="119"/>
        <v>Sep</v>
      </c>
    </row>
    <row r="1247" spans="1:22" ht="48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8302</v>
      </c>
      <c r="O1247" s="6">
        <f>KickstarterTable[[#This Row],[pledged]]/KickstarterTable[[#This Row],[goal]]</f>
        <v>1.0934166666666667</v>
      </c>
      <c r="P1247" s="8">
        <f>KickstarterTable[[#This Row],[pledged]]/KickstarterTable[[#This Row],[backers_count]]</f>
        <v>84.108974358974365</v>
      </c>
      <c r="Q1247" t="str">
        <f t="shared" si="114"/>
        <v>theater</v>
      </c>
      <c r="R1247" t="str">
        <f t="shared" si="115"/>
        <v>spaces</v>
      </c>
      <c r="S1247" s="13">
        <f t="shared" si="116"/>
        <v>42387.393495370365</v>
      </c>
      <c r="T1247" s="13">
        <f t="shared" si="117"/>
        <v>42400.310162037036</v>
      </c>
      <c r="U1247">
        <f t="shared" si="118"/>
        <v>2016</v>
      </c>
      <c r="V1247" s="15" t="str">
        <f t="shared" si="119"/>
        <v>Jan</v>
      </c>
    </row>
    <row r="1248" spans="1:22" ht="48">
      <c r="A1248">
        <v>3071</v>
      </c>
      <c r="B1248" s="3" t="s">
        <v>3071</v>
      </c>
      <c r="C1248" s="3" t="s">
        <v>7181</v>
      </c>
      <c r="D1248">
        <v>12000</v>
      </c>
      <c r="E124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8302</v>
      </c>
      <c r="O1248" s="6">
        <f>KickstarterTable[[#This Row],[pledged]]/KickstarterTable[[#This Row],[goal]]</f>
        <v>0.59775</v>
      </c>
      <c r="P1248" s="8">
        <f>KickstarterTable[[#This Row],[pledged]]/KickstarterTable[[#This Row],[backers_count]]</f>
        <v>61.307692307692307</v>
      </c>
      <c r="Q1248" t="str">
        <f t="shared" si="114"/>
        <v>theater</v>
      </c>
      <c r="R1248" t="str">
        <f t="shared" si="115"/>
        <v>spaces</v>
      </c>
      <c r="S1248" s="13">
        <f t="shared" si="116"/>
        <v>42097.399085648147</v>
      </c>
      <c r="T1248" s="13">
        <f t="shared" si="117"/>
        <v>42112.832638888889</v>
      </c>
      <c r="U1248">
        <f t="shared" si="118"/>
        <v>2015</v>
      </c>
      <c r="V1248" s="15" t="str">
        <f t="shared" si="119"/>
        <v>Apr</v>
      </c>
    </row>
    <row r="1249" spans="1:22" ht="48">
      <c r="A1249">
        <v>3072</v>
      </c>
      <c r="B1249" s="3" t="s">
        <v>3072</v>
      </c>
      <c r="C1249" s="3" t="s">
        <v>7182</v>
      </c>
      <c r="D1249">
        <v>12000</v>
      </c>
      <c r="E1249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8302</v>
      </c>
      <c r="O1249" s="6">
        <f>KickstarterTable[[#This Row],[pledged]]/KickstarterTable[[#This Row],[goal]]</f>
        <v>1.6666666666666666E-4</v>
      </c>
      <c r="P1249" s="8">
        <f>KickstarterTable[[#This Row],[pledged]]/KickstarterTable[[#This Row],[backers_count]]</f>
        <v>1</v>
      </c>
      <c r="Q1249" t="str">
        <f t="shared" si="114"/>
        <v>theater</v>
      </c>
      <c r="R1249" t="str">
        <f t="shared" si="115"/>
        <v>spaces</v>
      </c>
      <c r="S1249" s="13">
        <f t="shared" si="116"/>
        <v>42658.357199074067</v>
      </c>
      <c r="T1249" s="13">
        <f t="shared" si="117"/>
        <v>42670.656944444447</v>
      </c>
      <c r="U1249">
        <f t="shared" si="118"/>
        <v>2016</v>
      </c>
      <c r="V1249" s="15" t="str">
        <f t="shared" si="119"/>
        <v>Oct</v>
      </c>
    </row>
    <row r="1250" spans="1:22" ht="48">
      <c r="A1250">
        <v>3100</v>
      </c>
      <c r="B1250" s="3" t="s">
        <v>3100</v>
      </c>
      <c r="C1250" s="3" t="s">
        <v>7210</v>
      </c>
      <c r="D1250">
        <v>12000</v>
      </c>
      <c r="E1250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8302</v>
      </c>
      <c r="O1250" s="6">
        <f>KickstarterTable[[#This Row],[pledged]]/KickstarterTable[[#This Row],[goal]]</f>
        <v>0.15225</v>
      </c>
      <c r="P1250" s="8">
        <f>KickstarterTable[[#This Row],[pledged]]/KickstarterTable[[#This Row],[backers_count]]</f>
        <v>140.53846153846155</v>
      </c>
      <c r="Q1250" t="str">
        <f t="shared" si="114"/>
        <v>theater</v>
      </c>
      <c r="R1250" t="str">
        <f t="shared" si="115"/>
        <v>spaces</v>
      </c>
      <c r="S1250" s="13">
        <f t="shared" si="116"/>
        <v>41902.2890625</v>
      </c>
      <c r="T1250" s="13">
        <f t="shared" si="117"/>
        <v>41930.205729166672</v>
      </c>
      <c r="U1250">
        <f t="shared" si="118"/>
        <v>2014</v>
      </c>
      <c r="V1250" s="15" t="str">
        <f t="shared" si="119"/>
        <v>Sep</v>
      </c>
    </row>
    <row r="1251" spans="1:22" ht="48">
      <c r="A1251">
        <v>3214</v>
      </c>
      <c r="B1251" s="3" t="s">
        <v>3214</v>
      </c>
      <c r="C1251" s="3" t="s">
        <v>7324</v>
      </c>
      <c r="D1251">
        <v>12000</v>
      </c>
      <c r="E1251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8270</v>
      </c>
      <c r="O1251" s="6">
        <f>KickstarterTable[[#This Row],[pledged]]/KickstarterTable[[#This Row],[goal]]</f>
        <v>1.0213333333333334</v>
      </c>
      <c r="P1251" s="8">
        <f>KickstarterTable[[#This Row],[pledged]]/KickstarterTable[[#This Row],[backers_count]]</f>
        <v>106.57391304347826</v>
      </c>
      <c r="Q1251" t="str">
        <f t="shared" si="114"/>
        <v>theater</v>
      </c>
      <c r="R1251" t="str">
        <f t="shared" si="115"/>
        <v>plays</v>
      </c>
      <c r="S1251" s="13">
        <f t="shared" si="116"/>
        <v>42337.459178240737</v>
      </c>
      <c r="T1251" s="13">
        <f t="shared" si="117"/>
        <v>42372.579861111117</v>
      </c>
      <c r="U1251">
        <f t="shared" si="118"/>
        <v>2016</v>
      </c>
      <c r="V1251" s="15" t="str">
        <f t="shared" si="119"/>
        <v>Nov</v>
      </c>
    </row>
    <row r="1252" spans="1:22" ht="48">
      <c r="A1252">
        <v>3218</v>
      </c>
      <c r="B1252" s="3" t="s">
        <v>3218</v>
      </c>
      <c r="C1252" s="3" t="s">
        <v>7328</v>
      </c>
      <c r="D1252">
        <v>12000</v>
      </c>
      <c r="E1252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8270</v>
      </c>
      <c r="O1252" s="6">
        <f>KickstarterTable[[#This Row],[pledged]]/KickstarterTable[[#This Row],[goal]]</f>
        <v>1.0209999999999999</v>
      </c>
      <c r="P1252" s="8">
        <f>KickstarterTable[[#This Row],[pledged]]/KickstarterTable[[#This Row],[backers_count]]</f>
        <v>66.586956521739125</v>
      </c>
      <c r="Q1252" t="str">
        <f t="shared" si="114"/>
        <v>theater</v>
      </c>
      <c r="R1252" t="str">
        <f t="shared" si="115"/>
        <v>plays</v>
      </c>
      <c r="S1252" s="13">
        <f t="shared" si="116"/>
        <v>41970.668819444443</v>
      </c>
      <c r="T1252" s="13">
        <f t="shared" si="117"/>
        <v>42001.583333333336</v>
      </c>
      <c r="U1252">
        <f t="shared" si="118"/>
        <v>2014</v>
      </c>
      <c r="V1252" s="15" t="str">
        <f t="shared" si="119"/>
        <v>Nov</v>
      </c>
    </row>
    <row r="1253" spans="1:22" ht="32">
      <c r="A1253">
        <v>3248</v>
      </c>
      <c r="B1253" s="3" t="s">
        <v>3248</v>
      </c>
      <c r="C1253" s="3" t="s">
        <v>7358</v>
      </c>
      <c r="D1253">
        <v>12000</v>
      </c>
      <c r="E1253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8270</v>
      </c>
      <c r="O1253" s="6">
        <f>KickstarterTable[[#This Row],[pledged]]/KickstarterTable[[#This Row],[goal]]</f>
        <v>1.0079166666666666</v>
      </c>
      <c r="P1253" s="8">
        <f>KickstarterTable[[#This Row],[pledged]]/KickstarterTable[[#This Row],[backers_count]]</f>
        <v>60.475000000000001</v>
      </c>
      <c r="Q1253" t="str">
        <f t="shared" si="114"/>
        <v>theater</v>
      </c>
      <c r="R1253" t="str">
        <f t="shared" si="115"/>
        <v>plays</v>
      </c>
      <c r="S1253" s="13">
        <f t="shared" si="116"/>
        <v>42068.55505787037</v>
      </c>
      <c r="T1253" s="13">
        <f t="shared" si="117"/>
        <v>42096.430057870377</v>
      </c>
      <c r="U1253">
        <f t="shared" si="118"/>
        <v>2015</v>
      </c>
      <c r="V1253" s="15" t="str">
        <f t="shared" si="119"/>
        <v>Mar</v>
      </c>
    </row>
    <row r="1254" spans="1:22" ht="32">
      <c r="A1254">
        <v>3677</v>
      </c>
      <c r="B1254" s="3" t="s">
        <v>3674</v>
      </c>
      <c r="C1254" s="3" t="s">
        <v>7787</v>
      </c>
      <c r="D1254">
        <v>12000</v>
      </c>
      <c r="E1254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8270</v>
      </c>
      <c r="O1254" s="6">
        <f>KickstarterTable[[#This Row],[pledged]]/KickstarterTable[[#This Row],[goal]]</f>
        <v>1.0290416666666666</v>
      </c>
      <c r="P1254" s="8">
        <f>KickstarterTable[[#This Row],[pledged]]/KickstarterTable[[#This Row],[backers_count]]</f>
        <v>62.052763819095475</v>
      </c>
      <c r="Q1254" t="str">
        <f t="shared" si="114"/>
        <v>theater</v>
      </c>
      <c r="R1254" t="str">
        <f t="shared" si="115"/>
        <v>plays</v>
      </c>
      <c r="S1254" s="13">
        <f t="shared" si="116"/>
        <v>41802.240949074076</v>
      </c>
      <c r="T1254" s="13">
        <f t="shared" si="117"/>
        <v>41820.749305555561</v>
      </c>
      <c r="U1254">
        <f t="shared" si="118"/>
        <v>2014</v>
      </c>
      <c r="V1254" s="15" t="str">
        <f t="shared" si="119"/>
        <v>Jun</v>
      </c>
    </row>
    <row r="1255" spans="1:22" ht="32">
      <c r="A1255">
        <v>3803</v>
      </c>
      <c r="B1255" s="3" t="s">
        <v>3800</v>
      </c>
      <c r="C1255" s="3" t="s">
        <v>7913</v>
      </c>
      <c r="D1255">
        <v>12000</v>
      </c>
      <c r="E1255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8304</v>
      </c>
      <c r="O1255" s="6">
        <f>KickstarterTable[[#This Row],[pledged]]/KickstarterTable[[#This Row],[goal]]</f>
        <v>0.19650000000000001</v>
      </c>
      <c r="P1255" s="8">
        <f>KickstarterTable[[#This Row],[pledged]]/KickstarterTable[[#This Row],[backers_count]]</f>
        <v>58.95</v>
      </c>
      <c r="Q1255" t="str">
        <f t="shared" si="114"/>
        <v>theater</v>
      </c>
      <c r="R1255" t="str">
        <f t="shared" si="115"/>
        <v>musical</v>
      </c>
      <c r="S1255" s="13">
        <f t="shared" si="116"/>
        <v>42403.638518518514</v>
      </c>
      <c r="T1255" s="13">
        <f t="shared" si="117"/>
        <v>42431.555185185185</v>
      </c>
      <c r="U1255">
        <f t="shared" si="118"/>
        <v>2016</v>
      </c>
      <c r="V1255" s="15" t="str">
        <f t="shared" si="119"/>
        <v>Feb</v>
      </c>
    </row>
    <row r="1256" spans="1:22" ht="48">
      <c r="A1256">
        <v>3932</v>
      </c>
      <c r="B1256" s="3" t="s">
        <v>3929</v>
      </c>
      <c r="C1256" s="3" t="s">
        <v>8040</v>
      </c>
      <c r="D1256">
        <v>12000</v>
      </c>
      <c r="E1256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8270</v>
      </c>
      <c r="O1256" s="6">
        <f>KickstarterTable[[#This Row],[pledged]]/KickstarterTable[[#This Row],[goal]]</f>
        <v>8.3333333333333331E-5</v>
      </c>
      <c r="P1256" s="8">
        <f>KickstarterTable[[#This Row],[pledged]]/KickstarterTable[[#This Row],[backers_count]]</f>
        <v>1</v>
      </c>
      <c r="Q1256" t="str">
        <f t="shared" si="114"/>
        <v>theater</v>
      </c>
      <c r="R1256" t="str">
        <f t="shared" si="115"/>
        <v>plays</v>
      </c>
      <c r="S1256" s="13">
        <f t="shared" si="116"/>
        <v>42414.835231481477</v>
      </c>
      <c r="T1256" s="13">
        <f t="shared" si="117"/>
        <v>42442.710231481484</v>
      </c>
      <c r="U1256">
        <f t="shared" si="118"/>
        <v>2016</v>
      </c>
      <c r="V1256" s="15" t="str">
        <f t="shared" si="119"/>
        <v>Feb</v>
      </c>
    </row>
    <row r="1257" spans="1:22" ht="48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8271</v>
      </c>
      <c r="O1257" s="6">
        <f>KickstarterTable[[#This Row],[pledged]]/KickstarterTable[[#This Row],[goal]]</f>
        <v>8.3340278356529708E-4</v>
      </c>
      <c r="P1257" s="8">
        <f>KickstarterTable[[#This Row],[pledged]]/KickstarterTable[[#This Row],[backers_count]]</f>
        <v>10</v>
      </c>
      <c r="Q1257" t="str">
        <f t="shared" si="114"/>
        <v>technology</v>
      </c>
      <c r="R1257" t="str">
        <f t="shared" si="115"/>
        <v>web</v>
      </c>
      <c r="S1257" s="13">
        <f t="shared" si="116"/>
        <v>42223.286122685182</v>
      </c>
      <c r="T1257" s="13">
        <f t="shared" si="117"/>
        <v>42250.798611111117</v>
      </c>
      <c r="U1257">
        <f t="shared" si="118"/>
        <v>2015</v>
      </c>
      <c r="V1257" s="15" t="str">
        <f t="shared" si="119"/>
        <v>Aug</v>
      </c>
    </row>
    <row r="1258" spans="1:22" ht="80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8270</v>
      </c>
      <c r="O1258" s="6">
        <f>KickstarterTable[[#This Row],[pledged]]/KickstarterTable[[#This Row],[goal]]</f>
        <v>1.0008673425918038</v>
      </c>
      <c r="P1258" s="8">
        <f>KickstarterTable[[#This Row],[pledged]]/KickstarterTable[[#This Row],[backers_count]]</f>
        <v>93.977440000000001</v>
      </c>
      <c r="Q1258" t="str">
        <f t="shared" si="114"/>
        <v>theater</v>
      </c>
      <c r="R1258" t="str">
        <f t="shared" si="115"/>
        <v>plays</v>
      </c>
      <c r="S1258" s="13">
        <f t="shared" si="116"/>
        <v>41826.537905092591</v>
      </c>
      <c r="T1258" s="13">
        <f t="shared" si="117"/>
        <v>41857.162500000006</v>
      </c>
      <c r="U1258">
        <f t="shared" si="118"/>
        <v>2014</v>
      </c>
      <c r="V1258" s="15" t="str">
        <f t="shared" si="119"/>
        <v>Jul</v>
      </c>
    </row>
    <row r="1259" spans="1:22" ht="32">
      <c r="A1259">
        <v>1309</v>
      </c>
      <c r="B1259" s="3" t="s">
        <v>1310</v>
      </c>
      <c r="C1259" s="3" t="s">
        <v>5419</v>
      </c>
      <c r="D1259">
        <v>11500</v>
      </c>
      <c r="E1259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8272</v>
      </c>
      <c r="O1259" s="6">
        <f>KickstarterTable[[#This Row],[pledged]]/KickstarterTable[[#This Row],[goal]]</f>
        <v>1.1199130434782609</v>
      </c>
      <c r="P1259" s="8">
        <f>KickstarterTable[[#This Row],[pledged]]/KickstarterTable[[#This Row],[backers_count]]</f>
        <v>367.97142857142859</v>
      </c>
      <c r="Q1259" t="str">
        <f t="shared" si="114"/>
        <v>technology</v>
      </c>
      <c r="R1259" t="str">
        <f t="shared" si="115"/>
        <v>wearables</v>
      </c>
      <c r="S1259" s="13">
        <f t="shared" si="116"/>
        <v>42257.549398148149</v>
      </c>
      <c r="T1259" s="13">
        <f t="shared" si="117"/>
        <v>42290.46606481482</v>
      </c>
      <c r="U1259">
        <f t="shared" si="118"/>
        <v>2015</v>
      </c>
      <c r="V1259" s="15" t="str">
        <f t="shared" si="119"/>
        <v>Sep</v>
      </c>
    </row>
    <row r="1260" spans="1:22" ht="48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8300</v>
      </c>
      <c r="O1260" s="6">
        <f>KickstarterTable[[#This Row],[pledged]]/KickstarterTable[[#This Row],[goal]]</f>
        <v>1</v>
      </c>
      <c r="P1260" s="8">
        <f>KickstarterTable[[#This Row],[pledged]]/KickstarterTable[[#This Row],[backers_count]]</f>
        <v>136.9047619047619</v>
      </c>
      <c r="Q1260" t="str">
        <f t="shared" si="114"/>
        <v>technology</v>
      </c>
      <c r="R1260" t="str">
        <f t="shared" si="115"/>
        <v>space exploration</v>
      </c>
      <c r="S1260" s="13">
        <f t="shared" si="116"/>
        <v>42037.617604166669</v>
      </c>
      <c r="T1260" s="13">
        <f t="shared" si="117"/>
        <v>42070.492604166669</v>
      </c>
      <c r="U1260">
        <f t="shared" si="118"/>
        <v>2015</v>
      </c>
      <c r="V1260" s="15" t="str">
        <f t="shared" si="119"/>
        <v>Feb</v>
      </c>
    </row>
    <row r="1261" spans="1:22" ht="48">
      <c r="A1261">
        <v>3923</v>
      </c>
      <c r="B1261" s="3" t="s">
        <v>3920</v>
      </c>
      <c r="C1261" s="3" t="s">
        <v>8031</v>
      </c>
      <c r="D1261">
        <v>11500</v>
      </c>
      <c r="E1261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8270</v>
      </c>
      <c r="O1261" s="6">
        <f>KickstarterTable[[#This Row],[pledged]]/KickstarterTable[[#This Row],[goal]]</f>
        <v>0.12034782608695652</v>
      </c>
      <c r="P1261" s="8">
        <f>KickstarterTable[[#This Row],[pledged]]/KickstarterTable[[#This Row],[backers_count]]</f>
        <v>81.411764705882348</v>
      </c>
      <c r="Q1261" t="str">
        <f t="shared" si="114"/>
        <v>theater</v>
      </c>
      <c r="R1261" t="str">
        <f t="shared" si="115"/>
        <v>plays</v>
      </c>
      <c r="S1261" s="13">
        <f t="shared" si="116"/>
        <v>42075.646655092591</v>
      </c>
      <c r="T1261" s="13">
        <f t="shared" si="117"/>
        <v>42101.563321759262</v>
      </c>
      <c r="U1261">
        <f t="shared" si="118"/>
        <v>2015</v>
      </c>
      <c r="V1261" s="15" t="str">
        <f t="shared" si="119"/>
        <v>Mar</v>
      </c>
    </row>
    <row r="1262" spans="1:22" ht="32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8268</v>
      </c>
      <c r="O1262" s="6">
        <f>KickstarterTable[[#This Row],[pledged]]/KickstarterTable[[#This Row],[goal]]</f>
        <v>1.0663570159857905</v>
      </c>
      <c r="P1262" s="8">
        <f>KickstarterTable[[#This Row],[pledged]]/KickstarterTable[[#This Row],[backers_count]]</f>
        <v>71.899281437125751</v>
      </c>
      <c r="Q1262" t="str">
        <f t="shared" si="114"/>
        <v>film &amp; video</v>
      </c>
      <c r="R1262" t="str">
        <f t="shared" si="115"/>
        <v>documentary</v>
      </c>
      <c r="S1262" s="13">
        <f t="shared" si="116"/>
        <v>42760.165601851848</v>
      </c>
      <c r="T1262" s="13">
        <f t="shared" si="117"/>
        <v>42788.082268518519</v>
      </c>
      <c r="U1262">
        <f t="shared" si="118"/>
        <v>2017</v>
      </c>
      <c r="V1262" s="15" t="str">
        <f t="shared" si="119"/>
        <v>Jan</v>
      </c>
    </row>
    <row r="1263" spans="1:22" ht="48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8270</v>
      </c>
      <c r="O1263" s="6">
        <f>KickstarterTable[[#This Row],[pledged]]/KickstarterTable[[#This Row],[goal]]</f>
        <v>2.5892857142857141E-3</v>
      </c>
      <c r="P1263" s="8">
        <f>KickstarterTable[[#This Row],[pledged]]/KickstarterTable[[#This Row],[backers_count]]</f>
        <v>29</v>
      </c>
      <c r="Q1263" t="str">
        <f t="shared" si="114"/>
        <v>theater</v>
      </c>
      <c r="R1263" t="str">
        <f t="shared" si="115"/>
        <v>plays</v>
      </c>
      <c r="S1263" s="13">
        <f t="shared" si="116"/>
        <v>42359.391909722217</v>
      </c>
      <c r="T1263" s="13">
        <f t="shared" si="117"/>
        <v>42387.308576388888</v>
      </c>
      <c r="U1263">
        <f t="shared" si="118"/>
        <v>2016</v>
      </c>
      <c r="V1263" s="15" t="str">
        <f t="shared" si="119"/>
        <v>Dec</v>
      </c>
    </row>
    <row r="1264" spans="1:22" ht="48">
      <c r="A1264">
        <v>574</v>
      </c>
      <c r="B1264" s="3" t="s">
        <v>575</v>
      </c>
      <c r="C1264" s="3" t="s">
        <v>4684</v>
      </c>
      <c r="D1264">
        <v>11180</v>
      </c>
      <c r="E126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8271</v>
      </c>
      <c r="O1264" s="6">
        <f>KickstarterTable[[#This Row],[pledged]]/KickstarterTable[[#This Row],[goal]]</f>
        <v>7.1556350626118068E-3</v>
      </c>
      <c r="P1264" s="8">
        <f>KickstarterTable[[#This Row],[pledged]]/KickstarterTable[[#This Row],[backers_count]]</f>
        <v>20</v>
      </c>
      <c r="Q1264" t="str">
        <f t="shared" si="114"/>
        <v>technology</v>
      </c>
      <c r="R1264" t="str">
        <f t="shared" si="115"/>
        <v>web</v>
      </c>
      <c r="S1264" s="13">
        <f t="shared" si="116"/>
        <v>42632.110034722216</v>
      </c>
      <c r="T1264" s="13">
        <f t="shared" si="117"/>
        <v>42660.026701388888</v>
      </c>
      <c r="U1264">
        <f t="shared" si="118"/>
        <v>2016</v>
      </c>
      <c r="V1264" s="15" t="str">
        <f t="shared" si="119"/>
        <v>Sep</v>
      </c>
    </row>
    <row r="1265" spans="1:22" ht="48">
      <c r="A1265">
        <v>3983</v>
      </c>
      <c r="B1265" s="3" t="s">
        <v>3979</v>
      </c>
      <c r="C1265" s="3" t="s">
        <v>8089</v>
      </c>
      <c r="D1265">
        <v>11140</v>
      </c>
      <c r="E1265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8270</v>
      </c>
      <c r="O1265" s="6">
        <f>KickstarterTable[[#This Row],[pledged]]/KickstarterTable[[#This Row],[goal]]</f>
        <v>0.34802513464991025</v>
      </c>
      <c r="P1265" s="8">
        <f>KickstarterTable[[#This Row],[pledged]]/KickstarterTable[[#This Row],[backers_count]]</f>
        <v>84.282608695652172</v>
      </c>
      <c r="Q1265" t="str">
        <f t="shared" si="114"/>
        <v>theater</v>
      </c>
      <c r="R1265" t="str">
        <f t="shared" si="115"/>
        <v>plays</v>
      </c>
      <c r="S1265" s="13">
        <f t="shared" si="116"/>
        <v>41747.536527777775</v>
      </c>
      <c r="T1265" s="13">
        <f t="shared" si="117"/>
        <v>41776.874305555561</v>
      </c>
      <c r="U1265">
        <f t="shared" si="118"/>
        <v>2014</v>
      </c>
      <c r="V1265" s="15" t="str">
        <f t="shared" si="119"/>
        <v>Apr</v>
      </c>
    </row>
    <row r="1266" spans="1:22" ht="48">
      <c r="A1266">
        <v>51</v>
      </c>
      <c r="B1266" s="3" t="s">
        <v>53</v>
      </c>
      <c r="C1266" s="3" t="s">
        <v>4162</v>
      </c>
      <c r="D1266">
        <v>11000</v>
      </c>
      <c r="E1266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8264</v>
      </c>
      <c r="O1266" s="6">
        <f>KickstarterTable[[#This Row],[pledged]]/KickstarterTable[[#This Row],[goal]]</f>
        <v>1.2801818181818181</v>
      </c>
      <c r="P1266" s="8">
        <f>KickstarterTable[[#This Row],[pledged]]/KickstarterTable[[#This Row],[backers_count]]</f>
        <v>118.33613445378151</v>
      </c>
      <c r="Q1266" t="str">
        <f t="shared" si="114"/>
        <v>film &amp; video</v>
      </c>
      <c r="R1266" t="str">
        <f t="shared" si="115"/>
        <v>television</v>
      </c>
      <c r="S1266" s="13">
        <f t="shared" si="116"/>
        <v>42196.59533564814</v>
      </c>
      <c r="T1266" s="13">
        <f t="shared" si="117"/>
        <v>42224.512002314819</v>
      </c>
      <c r="U1266">
        <f t="shared" si="118"/>
        <v>2015</v>
      </c>
      <c r="V1266" s="15" t="str">
        <f t="shared" si="119"/>
        <v>Jul</v>
      </c>
    </row>
    <row r="1267" spans="1:22" ht="48">
      <c r="A1267">
        <v>1764</v>
      </c>
      <c r="B1267" s="3" t="s">
        <v>1765</v>
      </c>
      <c r="C1267" s="3" t="s">
        <v>5874</v>
      </c>
      <c r="D1267">
        <v>11000</v>
      </c>
      <c r="E126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8284</v>
      </c>
      <c r="O1267" s="6">
        <f>KickstarterTable[[#This Row],[pledged]]/KickstarterTable[[#This Row],[goal]]</f>
        <v>0.19600000000000001</v>
      </c>
      <c r="P1267" s="8">
        <f>KickstarterTable[[#This Row],[pledged]]/KickstarterTable[[#This Row],[backers_count]]</f>
        <v>55.282051282051285</v>
      </c>
      <c r="Q1267" t="str">
        <f t="shared" si="114"/>
        <v>photography</v>
      </c>
      <c r="R1267" t="str">
        <f t="shared" si="115"/>
        <v>photobooks</v>
      </c>
      <c r="S1267" s="13">
        <f t="shared" si="116"/>
        <v>41825.15253472222</v>
      </c>
      <c r="T1267" s="13">
        <f t="shared" si="117"/>
        <v>41852.069201388891</v>
      </c>
      <c r="U1267">
        <f t="shared" si="118"/>
        <v>2014</v>
      </c>
      <c r="V1267" s="15" t="str">
        <f t="shared" si="119"/>
        <v>Jul</v>
      </c>
    </row>
    <row r="1268" spans="1:22" ht="48">
      <c r="A1268">
        <v>1779</v>
      </c>
      <c r="B1268" s="3" t="s">
        <v>1780</v>
      </c>
      <c r="C1268" s="3" t="s">
        <v>5889</v>
      </c>
      <c r="D1268">
        <v>11000</v>
      </c>
      <c r="E126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8284</v>
      </c>
      <c r="O1268" s="6">
        <f>KickstarterTable[[#This Row],[pledged]]/KickstarterTable[[#This Row],[goal]]</f>
        <v>0.36236363636363639</v>
      </c>
      <c r="P1268" s="8">
        <f>KickstarterTable[[#This Row],[pledged]]/KickstarterTable[[#This Row],[backers_count]]</f>
        <v>104.89473684210526</v>
      </c>
      <c r="Q1268" t="str">
        <f t="shared" si="114"/>
        <v>photography</v>
      </c>
      <c r="R1268" t="str">
        <f t="shared" si="115"/>
        <v>photobooks</v>
      </c>
      <c r="S1268" s="13">
        <f t="shared" si="116"/>
        <v>42585.358564814807</v>
      </c>
      <c r="T1268" s="13">
        <f t="shared" si="117"/>
        <v>42613.275231481479</v>
      </c>
      <c r="U1268">
        <f t="shared" si="118"/>
        <v>2016</v>
      </c>
      <c r="V1268" s="15" t="str">
        <f t="shared" si="119"/>
        <v>Aug</v>
      </c>
    </row>
    <row r="1269" spans="1:22" ht="48">
      <c r="A1269">
        <v>2501</v>
      </c>
      <c r="B1269" s="3" t="s">
        <v>2501</v>
      </c>
      <c r="C1269" s="3" t="s">
        <v>6611</v>
      </c>
      <c r="D1269">
        <v>11000</v>
      </c>
      <c r="E1269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8298</v>
      </c>
      <c r="O1269" s="6">
        <f>KickstarterTable[[#This Row],[pledged]]/KickstarterTable[[#This Row],[goal]]</f>
        <v>2.5545454545454545E-2</v>
      </c>
      <c r="P1269" s="8">
        <f>KickstarterTable[[#This Row],[pledged]]/KickstarterTable[[#This Row],[backers_count]]</f>
        <v>40.142857142857146</v>
      </c>
      <c r="Q1269" t="str">
        <f t="shared" si="114"/>
        <v>food</v>
      </c>
      <c r="R1269" t="str">
        <f t="shared" si="115"/>
        <v>restaurants</v>
      </c>
      <c r="S1269" s="13">
        <f t="shared" si="116"/>
        <v>42244.443333333336</v>
      </c>
      <c r="T1269" s="13">
        <f t="shared" si="117"/>
        <v>42272.36</v>
      </c>
      <c r="U1269">
        <f t="shared" si="118"/>
        <v>2015</v>
      </c>
      <c r="V1269" s="15" t="str">
        <f t="shared" si="119"/>
        <v>Aug</v>
      </c>
    </row>
    <row r="1270" spans="1:22" ht="64">
      <c r="A1270">
        <v>2606</v>
      </c>
      <c r="B1270" s="3" t="s">
        <v>2606</v>
      </c>
      <c r="C1270" s="3" t="s">
        <v>6716</v>
      </c>
      <c r="D1270">
        <v>11000</v>
      </c>
      <c r="E1270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8300</v>
      </c>
      <c r="O1270" s="6">
        <f>KickstarterTable[[#This Row],[pledged]]/KickstarterTable[[#This Row],[goal]]</f>
        <v>1.1005454545454545</v>
      </c>
      <c r="P1270" s="8">
        <f>KickstarterTable[[#This Row],[pledged]]/KickstarterTable[[#This Row],[backers_count]]</f>
        <v>31.444155844155844</v>
      </c>
      <c r="Q1270" t="str">
        <f t="shared" si="114"/>
        <v>technology</v>
      </c>
      <c r="R1270" t="str">
        <f t="shared" si="115"/>
        <v>space exploration</v>
      </c>
      <c r="S1270" s="13">
        <f t="shared" si="116"/>
        <v>41726.379421296289</v>
      </c>
      <c r="T1270" s="13">
        <f t="shared" si="117"/>
        <v>41756.296087962968</v>
      </c>
      <c r="U1270">
        <f t="shared" si="118"/>
        <v>2014</v>
      </c>
      <c r="V1270" s="15" t="str">
        <f t="shared" si="119"/>
        <v>Mar</v>
      </c>
    </row>
    <row r="1271" spans="1:22" ht="48">
      <c r="A1271">
        <v>2611</v>
      </c>
      <c r="B1271" s="3" t="s">
        <v>2611</v>
      </c>
      <c r="C1271" s="3" t="s">
        <v>6721</v>
      </c>
      <c r="D1271">
        <v>11000</v>
      </c>
      <c r="E1271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8300</v>
      </c>
      <c r="O1271" s="6">
        <f>KickstarterTable[[#This Row],[pledged]]/KickstarterTable[[#This Row],[goal]]</f>
        <v>27.906363636363636</v>
      </c>
      <c r="P1271" s="8">
        <f>KickstarterTable[[#This Row],[pledged]]/KickstarterTable[[#This Row],[backers_count]]</f>
        <v>83.802893802893806</v>
      </c>
      <c r="Q1271" t="str">
        <f t="shared" si="114"/>
        <v>technology</v>
      </c>
      <c r="R1271" t="str">
        <f t="shared" si="115"/>
        <v>space exploration</v>
      </c>
      <c r="S1271" s="13">
        <f t="shared" si="116"/>
        <v>42704.002476851849</v>
      </c>
      <c r="T1271" s="13">
        <f t="shared" si="117"/>
        <v>42735.540972222225</v>
      </c>
      <c r="U1271">
        <f t="shared" si="118"/>
        <v>2016</v>
      </c>
      <c r="V1271" s="15" t="str">
        <f t="shared" si="119"/>
        <v>Nov</v>
      </c>
    </row>
    <row r="1272" spans="1:22" ht="48">
      <c r="A1272">
        <v>3112</v>
      </c>
      <c r="B1272" s="3" t="s">
        <v>3112</v>
      </c>
      <c r="C1272" s="3" t="s">
        <v>7222</v>
      </c>
      <c r="D1272">
        <v>11000</v>
      </c>
      <c r="E1272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8302</v>
      </c>
      <c r="O1272" s="6">
        <f>KickstarterTable[[#This Row],[pledged]]/KickstarterTable[[#This Row],[goal]]</f>
        <v>4.7363636363636365E-2</v>
      </c>
      <c r="P1272" s="8">
        <f>KickstarterTable[[#This Row],[pledged]]/KickstarterTable[[#This Row],[backers_count]]</f>
        <v>57.888888888888886</v>
      </c>
      <c r="Q1272" t="str">
        <f t="shared" si="114"/>
        <v>theater</v>
      </c>
      <c r="R1272" t="str">
        <f t="shared" si="115"/>
        <v>spaces</v>
      </c>
      <c r="S1272" s="13">
        <f t="shared" si="116"/>
        <v>42614.788587962961</v>
      </c>
      <c r="T1272" s="13">
        <f t="shared" si="117"/>
        <v>42672.705254629633</v>
      </c>
      <c r="U1272">
        <f t="shared" si="118"/>
        <v>2016</v>
      </c>
      <c r="V1272" s="15" t="str">
        <f t="shared" si="119"/>
        <v>Sep</v>
      </c>
    </row>
    <row r="1273" spans="1:22" ht="48">
      <c r="A1273">
        <v>3194</v>
      </c>
      <c r="B1273" s="3" t="s">
        <v>3194</v>
      </c>
      <c r="C1273" s="3" t="s">
        <v>7304</v>
      </c>
      <c r="D1273">
        <v>11000</v>
      </c>
      <c r="E1273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8304</v>
      </c>
      <c r="O1273" s="6">
        <f>KickstarterTable[[#This Row],[pledged]]/KickstarterTable[[#This Row],[goal]]</f>
        <v>0</v>
      </c>
      <c r="P1273" s="8" t="e">
        <f>KickstarterTable[[#This Row],[pledged]]/KickstarterTable[[#This Row],[backers_count]]</f>
        <v>#DIV/0!</v>
      </c>
      <c r="Q1273" t="str">
        <f t="shared" si="114"/>
        <v>theater</v>
      </c>
      <c r="R1273" t="str">
        <f t="shared" si="115"/>
        <v>musical</v>
      </c>
      <c r="S1273" s="13">
        <f t="shared" si="116"/>
        <v>42181.729143518511</v>
      </c>
      <c r="T1273" s="13">
        <f t="shared" si="117"/>
        <v>42209.645810185182</v>
      </c>
      <c r="U1273">
        <f t="shared" si="118"/>
        <v>2015</v>
      </c>
      <c r="V1273" s="15" t="str">
        <f t="shared" si="119"/>
        <v>Jun</v>
      </c>
    </row>
    <row r="1274" spans="1:22" ht="32">
      <c r="A1274">
        <v>3854</v>
      </c>
      <c r="B1274" s="3" t="s">
        <v>3851</v>
      </c>
      <c r="C1274" s="3" t="s">
        <v>7963</v>
      </c>
      <c r="D1274">
        <v>11000</v>
      </c>
      <c r="E1274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8270</v>
      </c>
      <c r="O1274" s="6">
        <f>KickstarterTable[[#This Row],[pledged]]/KickstarterTable[[#This Row],[goal]]</f>
        <v>0.16254545454545455</v>
      </c>
      <c r="P1274" s="8">
        <f>KickstarterTable[[#This Row],[pledged]]/KickstarterTable[[#This Row],[backers_count]]</f>
        <v>89.4</v>
      </c>
      <c r="Q1274" t="str">
        <f t="shared" si="114"/>
        <v>theater</v>
      </c>
      <c r="R1274" t="str">
        <f t="shared" si="115"/>
        <v>plays</v>
      </c>
      <c r="S1274" s="13">
        <f t="shared" si="116"/>
        <v>42103.55159722222</v>
      </c>
      <c r="T1274" s="13">
        <f t="shared" si="117"/>
        <v>42131.468263888892</v>
      </c>
      <c r="U1274">
        <f t="shared" si="118"/>
        <v>2015</v>
      </c>
      <c r="V1274" s="15" t="str">
        <f t="shared" si="119"/>
        <v>Apr</v>
      </c>
    </row>
    <row r="1275" spans="1:22" ht="48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8302</v>
      </c>
      <c r="O1275" s="6">
        <f>KickstarterTable[[#This Row],[pledged]]/KickstarterTable[[#This Row],[goal]]</f>
        <v>1.2049622641509434</v>
      </c>
      <c r="P1275" s="8">
        <f>KickstarterTable[[#This Row],[pledged]]/KickstarterTable[[#This Row],[backers_count]]</f>
        <v>108.24237288135593</v>
      </c>
      <c r="Q1275" t="str">
        <f t="shared" si="114"/>
        <v>theater</v>
      </c>
      <c r="R1275" t="str">
        <f t="shared" si="115"/>
        <v>spaces</v>
      </c>
      <c r="S1275" s="13">
        <f t="shared" si="116"/>
        <v>41888.341493055552</v>
      </c>
      <c r="T1275" s="13">
        <f t="shared" si="117"/>
        <v>41916.258159722223</v>
      </c>
      <c r="U1275">
        <f t="shared" si="118"/>
        <v>2014</v>
      </c>
      <c r="V1275" s="15" t="str">
        <f t="shared" si="119"/>
        <v>Sep</v>
      </c>
    </row>
    <row r="1276" spans="1:22" ht="48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8297</v>
      </c>
      <c r="O1276" s="6">
        <f>KickstarterTable[[#This Row],[pledged]]/KickstarterTable[[#This Row],[goal]]</f>
        <v>0.39120962394619685</v>
      </c>
      <c r="P1276" s="8">
        <f>KickstarterTable[[#This Row],[pledged]]/KickstarterTable[[#This Row],[backers_count]]</f>
        <v>64.53125</v>
      </c>
      <c r="Q1276" t="str">
        <f t="shared" si="114"/>
        <v>food</v>
      </c>
      <c r="R1276" t="str">
        <f t="shared" si="115"/>
        <v>small batch</v>
      </c>
      <c r="S1276" s="13">
        <f t="shared" si="116"/>
        <v>42798.927094907405</v>
      </c>
      <c r="T1276" s="13">
        <f t="shared" si="117"/>
        <v>42826.802094907405</v>
      </c>
      <c r="U1276">
        <f t="shared" si="118"/>
        <v>2017</v>
      </c>
      <c r="V1276" s="15" t="str">
        <f t="shared" si="119"/>
        <v>Mar</v>
      </c>
    </row>
    <row r="1277" spans="1:22" ht="48">
      <c r="A1277">
        <v>417</v>
      </c>
      <c r="B1277" s="3" t="s">
        <v>418</v>
      </c>
      <c r="C1277" s="3" t="s">
        <v>4527</v>
      </c>
      <c r="D1277">
        <v>10500</v>
      </c>
      <c r="E127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8268</v>
      </c>
      <c r="O1277" s="6">
        <f>KickstarterTable[[#This Row],[pledged]]/KickstarterTable[[#This Row],[goal]]</f>
        <v>1.0024761904761905</v>
      </c>
      <c r="P1277" s="8">
        <f>KickstarterTable[[#This Row],[pledged]]/KickstarterTable[[#This Row],[backers_count]]</f>
        <v>202.42307692307693</v>
      </c>
      <c r="Q1277" t="str">
        <f t="shared" si="114"/>
        <v>film &amp; video</v>
      </c>
      <c r="R1277" t="str">
        <f t="shared" si="115"/>
        <v>documentary</v>
      </c>
      <c r="S1277" s="13">
        <f t="shared" si="116"/>
        <v>41360.637268518512</v>
      </c>
      <c r="T1277" s="13">
        <f t="shared" si="117"/>
        <v>41369.772916666669</v>
      </c>
      <c r="U1277">
        <f t="shared" si="118"/>
        <v>2013</v>
      </c>
      <c r="V1277" s="15" t="str">
        <f t="shared" si="119"/>
        <v>Mar</v>
      </c>
    </row>
    <row r="1278" spans="1:22" ht="48">
      <c r="A1278">
        <v>446</v>
      </c>
      <c r="B1278" s="3" t="s">
        <v>447</v>
      </c>
      <c r="C1278" s="3" t="s">
        <v>4556</v>
      </c>
      <c r="D1278">
        <v>10500</v>
      </c>
      <c r="E127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8269</v>
      </c>
      <c r="O1278" s="6">
        <f>KickstarterTable[[#This Row],[pledged]]/KickstarterTable[[#This Row],[goal]]</f>
        <v>7.2952380952380949E-2</v>
      </c>
      <c r="P1278" s="8">
        <f>KickstarterTable[[#This Row],[pledged]]/KickstarterTable[[#This Row],[backers_count]]</f>
        <v>47.875</v>
      </c>
      <c r="Q1278" t="str">
        <f t="shared" si="114"/>
        <v>film &amp; video</v>
      </c>
      <c r="R1278" t="str">
        <f t="shared" si="115"/>
        <v>animation</v>
      </c>
      <c r="S1278" s="13">
        <f t="shared" si="116"/>
        <v>42036.750231481477</v>
      </c>
      <c r="T1278" s="13">
        <f t="shared" si="117"/>
        <v>42064.666898148149</v>
      </c>
      <c r="U1278">
        <f t="shared" si="118"/>
        <v>2015</v>
      </c>
      <c r="V1278" s="15" t="str">
        <f t="shared" si="119"/>
        <v>Feb</v>
      </c>
    </row>
    <row r="1279" spans="1:22" ht="48">
      <c r="A1279">
        <v>2142</v>
      </c>
      <c r="B1279" s="3" t="s">
        <v>2143</v>
      </c>
      <c r="C1279" s="3" t="s">
        <v>6252</v>
      </c>
      <c r="D1279">
        <v>10500</v>
      </c>
      <c r="E1279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8281</v>
      </c>
      <c r="O1279" s="6">
        <f>KickstarterTable[[#This Row],[pledged]]/KickstarterTable[[#This Row],[goal]]</f>
        <v>5.7238095238095241E-2</v>
      </c>
      <c r="P1279" s="8">
        <f>KickstarterTable[[#This Row],[pledged]]/KickstarterTable[[#This Row],[backers_count]]</f>
        <v>50.083333333333336</v>
      </c>
      <c r="Q1279" t="str">
        <f t="shared" si="114"/>
        <v>games</v>
      </c>
      <c r="R1279" t="str">
        <f t="shared" si="115"/>
        <v>video games</v>
      </c>
      <c r="S1279" s="13">
        <f t="shared" si="116"/>
        <v>42340.368171296293</v>
      </c>
      <c r="T1279" s="13">
        <f t="shared" si="117"/>
        <v>42366.284837962965</v>
      </c>
      <c r="U1279">
        <f t="shared" si="118"/>
        <v>2015</v>
      </c>
      <c r="V1279" s="15" t="str">
        <f t="shared" si="119"/>
        <v>Dec</v>
      </c>
    </row>
    <row r="1280" spans="1:22" ht="48">
      <c r="A1280">
        <v>2614</v>
      </c>
      <c r="B1280" s="3" t="s">
        <v>2614</v>
      </c>
      <c r="C1280" s="3" t="s">
        <v>6724</v>
      </c>
      <c r="D1280">
        <v>10500</v>
      </c>
      <c r="E1280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8300</v>
      </c>
      <c r="O1280" s="6">
        <f>KickstarterTable[[#This Row],[pledged]]/KickstarterTable[[#This Row],[goal]]</f>
        <v>1.02</v>
      </c>
      <c r="P1280" s="8">
        <f>KickstarterTable[[#This Row],[pledged]]/KickstarterTable[[#This Row],[backers_count]]</f>
        <v>107.1</v>
      </c>
      <c r="Q1280" t="str">
        <f t="shared" si="114"/>
        <v>technology</v>
      </c>
      <c r="R1280" t="str">
        <f t="shared" si="115"/>
        <v>space exploration</v>
      </c>
      <c r="S1280" s="13">
        <f t="shared" si="116"/>
        <v>41730.375138888885</v>
      </c>
      <c r="T1280" s="13">
        <f t="shared" si="117"/>
        <v>41756.791666666672</v>
      </c>
      <c r="U1280">
        <f t="shared" si="118"/>
        <v>2014</v>
      </c>
      <c r="V1280" s="15" t="str">
        <f t="shared" si="119"/>
        <v>Apr</v>
      </c>
    </row>
    <row r="1281" spans="1:22" ht="48">
      <c r="A1281">
        <v>3620</v>
      </c>
      <c r="B1281" s="3" t="s">
        <v>3618</v>
      </c>
      <c r="C1281" s="3" t="s">
        <v>7730</v>
      </c>
      <c r="D1281">
        <v>10500</v>
      </c>
      <c r="E1281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8270</v>
      </c>
      <c r="O1281" s="6">
        <f>KickstarterTable[[#This Row],[pledged]]/KickstarterTable[[#This Row],[goal]]</f>
        <v>1.0519047619047619</v>
      </c>
      <c r="P1281" s="8">
        <f>KickstarterTable[[#This Row],[pledged]]/KickstarterTable[[#This Row],[backers_count]]</f>
        <v>56.065989847715734</v>
      </c>
      <c r="Q1281" t="str">
        <f t="shared" si="114"/>
        <v>theater</v>
      </c>
      <c r="R1281" t="str">
        <f t="shared" si="115"/>
        <v>plays</v>
      </c>
      <c r="S1281" s="13">
        <f t="shared" si="116"/>
        <v>42037.60487268518</v>
      </c>
      <c r="T1281" s="13">
        <f t="shared" si="117"/>
        <v>42065.750000000007</v>
      </c>
      <c r="U1281">
        <f t="shared" si="118"/>
        <v>2015</v>
      </c>
      <c r="V1281" s="15" t="str">
        <f t="shared" si="119"/>
        <v>Feb</v>
      </c>
    </row>
    <row r="1282" spans="1:22" ht="48">
      <c r="A1282">
        <v>3847</v>
      </c>
      <c r="B1282" s="3" t="s">
        <v>3844</v>
      </c>
      <c r="C1282" s="3" t="s">
        <v>7956</v>
      </c>
      <c r="D1282">
        <v>10500</v>
      </c>
      <c r="E1282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8270</v>
      </c>
      <c r="O1282" s="6">
        <f>KickstarterTable[[#This Row],[pledged]]/KickstarterTable[[#This Row],[goal]]</f>
        <v>0.16161904761904761</v>
      </c>
      <c r="P1282" s="8">
        <f>KickstarterTable[[#This Row],[pledged]]/KickstarterTable[[#This Row],[backers_count]]</f>
        <v>188.55555555555554</v>
      </c>
      <c r="Q1282" t="str">
        <f t="shared" ref="Q1282:Q1345" si="120">LEFT(N1282, SEARCH("/",N1282,1) -1)</f>
        <v>theater</v>
      </c>
      <c r="R1282" t="str">
        <f t="shared" ref="R1282:R1345" si="121">MID(N1282,FIND("/",N1282)+1,LEN(N1282))</f>
        <v>plays</v>
      </c>
      <c r="S1282" s="13">
        <f t="shared" ref="S1282:S1345" si="122">(J1282/86400)+25569+(-8/24)</f>
        <v>42158.891099537032</v>
      </c>
      <c r="T1282" s="13">
        <f t="shared" ref="T1282:T1345" si="123">(((I1282/60)/60)/24)+DATE(1970,1,1)+(-58/24)</f>
        <v>42201.807766203703</v>
      </c>
      <c r="U1282">
        <f t="shared" ref="U1282:U1345" si="124">YEAR(T1282)</f>
        <v>2015</v>
      </c>
      <c r="V1282" s="15" t="str">
        <f t="shared" ref="V1282:V1345" si="125">TEXT(S1282,"mmm")</f>
        <v>Jun</v>
      </c>
    </row>
    <row r="1283" spans="1:22" ht="32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8264</v>
      </c>
      <c r="O1283" s="6">
        <f>KickstarterTable[[#This Row],[pledged]]/KickstarterTable[[#This Row],[goal]]</f>
        <v>1.4260827250608272</v>
      </c>
      <c r="P1283" s="8">
        <f>KickstarterTable[[#This Row],[pledged]]/KickstarterTable[[#This Row],[backers_count]]</f>
        <v>185.48101265822785</v>
      </c>
      <c r="Q1283" t="str">
        <f t="shared" si="120"/>
        <v>film &amp; video</v>
      </c>
      <c r="R1283" t="str">
        <f t="shared" si="121"/>
        <v>television</v>
      </c>
      <c r="S1283" s="13">
        <f t="shared" si="122"/>
        <v>42766.267164351848</v>
      </c>
      <c r="T1283" s="13">
        <f t="shared" si="123"/>
        <v>42794.183831018519</v>
      </c>
      <c r="U1283">
        <f t="shared" si="124"/>
        <v>2017</v>
      </c>
      <c r="V1283" s="15" t="str">
        <f t="shared" si="125"/>
        <v>Jan</v>
      </c>
    </row>
    <row r="1284" spans="1:22" ht="48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8272</v>
      </c>
      <c r="O1284" s="6">
        <f>KickstarterTable[[#This Row],[pledged]]/KickstarterTable[[#This Row],[goal]]</f>
        <v>0</v>
      </c>
      <c r="P1284" s="8" t="e">
        <f>KickstarterTable[[#This Row],[pledged]]/KickstarterTable[[#This Row],[backers_count]]</f>
        <v>#DIV/0!</v>
      </c>
      <c r="Q1284" t="str">
        <f t="shared" si="120"/>
        <v>technology</v>
      </c>
      <c r="R1284" t="str">
        <f t="shared" si="121"/>
        <v>wearables</v>
      </c>
      <c r="S1284" s="13">
        <f t="shared" si="122"/>
        <v>42731.726944444446</v>
      </c>
      <c r="T1284" s="13">
        <f t="shared" si="123"/>
        <v>42759.643611111118</v>
      </c>
      <c r="U1284">
        <f t="shared" si="124"/>
        <v>2017</v>
      </c>
      <c r="V1284" s="15" t="str">
        <f t="shared" si="125"/>
        <v>Dec</v>
      </c>
    </row>
    <row r="1285" spans="1:22" ht="32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8284</v>
      </c>
      <c r="O1285" s="6">
        <f>KickstarterTable[[#This Row],[pledged]]/KickstarterTable[[#This Row],[goal]]</f>
        <v>1.2348756218905472</v>
      </c>
      <c r="P1285" s="8">
        <f>KickstarterTable[[#This Row],[pledged]]/KickstarterTable[[#This Row],[backers_count]]</f>
        <v>94.736641221374043</v>
      </c>
      <c r="Q1285" t="str">
        <f t="shared" si="120"/>
        <v>photography</v>
      </c>
      <c r="R1285" t="str">
        <f t="shared" si="121"/>
        <v>photobooks</v>
      </c>
      <c r="S1285" s="13">
        <f t="shared" si="122"/>
        <v>42758.642604166664</v>
      </c>
      <c r="T1285" s="13">
        <f t="shared" si="123"/>
        <v>42793.375000000007</v>
      </c>
      <c r="U1285">
        <f t="shared" si="124"/>
        <v>2017</v>
      </c>
      <c r="V1285" s="15" t="str">
        <f t="shared" si="125"/>
        <v>Jan</v>
      </c>
    </row>
    <row r="1286" spans="1:22" ht="32">
      <c r="A1286">
        <v>3</v>
      </c>
      <c r="B1286" s="3" t="s">
        <v>5</v>
      </c>
      <c r="C1286" s="3" t="s">
        <v>4114</v>
      </c>
      <c r="D1286">
        <v>10000</v>
      </c>
      <c r="E1286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8264</v>
      </c>
      <c r="O1286" s="6">
        <f>KickstarterTable[[#This Row],[pledged]]/KickstarterTable[[#This Row],[goal]]</f>
        <v>1.0389999999999999</v>
      </c>
      <c r="P1286" s="8">
        <f>KickstarterTable[[#This Row],[pledged]]/KickstarterTable[[#This Row],[backers_count]]</f>
        <v>69.266666666666666</v>
      </c>
      <c r="Q1286" t="str">
        <f t="shared" si="120"/>
        <v>film &amp; video</v>
      </c>
      <c r="R1286" t="str">
        <f t="shared" si="121"/>
        <v>television</v>
      </c>
      <c r="S1286" s="13">
        <f t="shared" si="122"/>
        <v>41828.181793981479</v>
      </c>
      <c r="T1286" s="13">
        <f t="shared" si="123"/>
        <v>41856.098460648151</v>
      </c>
      <c r="U1286">
        <f t="shared" si="124"/>
        <v>2014</v>
      </c>
      <c r="V1286" s="15" t="str">
        <f t="shared" si="125"/>
        <v>Jul</v>
      </c>
    </row>
    <row r="1287" spans="1:22" ht="48">
      <c r="A1287">
        <v>43</v>
      </c>
      <c r="B1287" s="3" t="s">
        <v>45</v>
      </c>
      <c r="C1287" s="3" t="s">
        <v>4154</v>
      </c>
      <c r="D1287">
        <v>10000</v>
      </c>
      <c r="E128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8264</v>
      </c>
      <c r="O1287" s="6">
        <f>KickstarterTable[[#This Row],[pledged]]/KickstarterTable[[#This Row],[goal]]</f>
        <v>3.0865999999999998</v>
      </c>
      <c r="P1287" s="8">
        <f>KickstarterTable[[#This Row],[pledged]]/KickstarterTable[[#This Row],[backers_count]]</f>
        <v>117.36121673003802</v>
      </c>
      <c r="Q1287" t="str">
        <f t="shared" si="120"/>
        <v>film &amp; video</v>
      </c>
      <c r="R1287" t="str">
        <f t="shared" si="121"/>
        <v>television</v>
      </c>
      <c r="S1287" s="13">
        <f t="shared" si="122"/>
        <v>41802.457013888888</v>
      </c>
      <c r="T1287" s="13">
        <f t="shared" si="123"/>
        <v>41830.583333333336</v>
      </c>
      <c r="U1287">
        <f t="shared" si="124"/>
        <v>2014</v>
      </c>
      <c r="V1287" s="15" t="str">
        <f t="shared" si="125"/>
        <v>Jun</v>
      </c>
    </row>
    <row r="1288" spans="1:22" ht="48">
      <c r="A1288">
        <v>52</v>
      </c>
      <c r="B1288" s="3" t="s">
        <v>54</v>
      </c>
      <c r="C1288" s="3" t="s">
        <v>4163</v>
      </c>
      <c r="D1288">
        <v>10000</v>
      </c>
      <c r="E128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8264</v>
      </c>
      <c r="O1288" s="6">
        <f>KickstarterTable[[#This Row],[pledged]]/KickstarterTable[[#This Row],[goal]]</f>
        <v>1.1620999999999999</v>
      </c>
      <c r="P1288" s="8">
        <f>KickstarterTable[[#This Row],[pledged]]/KickstarterTable[[#This Row],[backers_count]]</f>
        <v>223.48076923076923</v>
      </c>
      <c r="Q1288" t="str">
        <f t="shared" si="120"/>
        <v>film &amp; video</v>
      </c>
      <c r="R1288" t="str">
        <f t="shared" si="121"/>
        <v>television</v>
      </c>
      <c r="S1288" s="13">
        <f t="shared" si="122"/>
        <v>41807.368587962963</v>
      </c>
      <c r="T1288" s="13">
        <f t="shared" si="123"/>
        <v>41835.285254629634</v>
      </c>
      <c r="U1288">
        <f t="shared" si="124"/>
        <v>2014</v>
      </c>
      <c r="V1288" s="15" t="str">
        <f t="shared" si="125"/>
        <v>Jun</v>
      </c>
    </row>
    <row r="1289" spans="1:22" ht="48">
      <c r="A1289">
        <v>54</v>
      </c>
      <c r="B1289" s="3" t="s">
        <v>56</v>
      </c>
      <c r="C1289" s="3" t="s">
        <v>4165</v>
      </c>
      <c r="D1289">
        <v>10000</v>
      </c>
      <c r="E1289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8264</v>
      </c>
      <c r="O1289" s="6">
        <f>KickstarterTable[[#This Row],[pledged]]/KickstarterTable[[#This Row],[goal]]</f>
        <v>1.01</v>
      </c>
      <c r="P1289" s="8">
        <f>KickstarterTable[[#This Row],[pledged]]/KickstarterTable[[#This Row],[backers_count]]</f>
        <v>194.23076923076923</v>
      </c>
      <c r="Q1289" t="str">
        <f t="shared" si="120"/>
        <v>film &amp; video</v>
      </c>
      <c r="R1289" t="str">
        <f t="shared" si="121"/>
        <v>television</v>
      </c>
      <c r="S1289" s="13">
        <f t="shared" si="122"/>
        <v>42333.379872685182</v>
      </c>
      <c r="T1289" s="13">
        <f t="shared" si="123"/>
        <v>42361.296539351853</v>
      </c>
      <c r="U1289">
        <f t="shared" si="124"/>
        <v>2015</v>
      </c>
      <c r="V1289" s="15" t="str">
        <f t="shared" si="125"/>
        <v>Nov</v>
      </c>
    </row>
    <row r="1290" spans="1:22" ht="32">
      <c r="A1290">
        <v>58</v>
      </c>
      <c r="B1290" s="3" t="s">
        <v>60</v>
      </c>
      <c r="C1290" s="3" t="s">
        <v>4169</v>
      </c>
      <c r="D1290">
        <v>10000</v>
      </c>
      <c r="E1290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8264</v>
      </c>
      <c r="O1290" s="6">
        <f>KickstarterTable[[#This Row],[pledged]]/KickstarterTable[[#This Row],[goal]]</f>
        <v>1.0290999999999999</v>
      </c>
      <c r="P1290" s="8">
        <f>KickstarterTable[[#This Row],[pledged]]/KickstarterTable[[#This Row],[backers_count]]</f>
        <v>137.21333333333334</v>
      </c>
      <c r="Q1290" t="str">
        <f t="shared" si="120"/>
        <v>film &amp; video</v>
      </c>
      <c r="R1290" t="str">
        <f t="shared" si="121"/>
        <v>television</v>
      </c>
      <c r="S1290" s="13">
        <f t="shared" si="122"/>
        <v>41932.411712962959</v>
      </c>
      <c r="T1290" s="13">
        <f t="shared" si="123"/>
        <v>41960.370046296295</v>
      </c>
      <c r="U1290">
        <f t="shared" si="124"/>
        <v>2014</v>
      </c>
      <c r="V1290" s="15" t="str">
        <f t="shared" si="125"/>
        <v>Oct</v>
      </c>
    </row>
    <row r="1291" spans="1:22" ht="48">
      <c r="A1291">
        <v>69</v>
      </c>
      <c r="B1291" s="3" t="s">
        <v>71</v>
      </c>
      <c r="C1291" s="3" t="s">
        <v>4180</v>
      </c>
      <c r="D1291">
        <v>10000</v>
      </c>
      <c r="E1291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8265</v>
      </c>
      <c r="O1291" s="6">
        <f>KickstarterTable[[#This Row],[pledged]]/KickstarterTable[[#This Row],[goal]]</f>
        <v>1.109423</v>
      </c>
      <c r="P1291" s="8">
        <f>KickstarterTable[[#This Row],[pledged]]/KickstarterTable[[#This Row],[backers_count]]</f>
        <v>62.327134831460668</v>
      </c>
      <c r="Q1291" t="str">
        <f t="shared" si="120"/>
        <v>film &amp; video</v>
      </c>
      <c r="R1291" t="str">
        <f t="shared" si="121"/>
        <v>shorts</v>
      </c>
      <c r="S1291" s="13">
        <f t="shared" si="122"/>
        <v>40785.854456018518</v>
      </c>
      <c r="T1291" s="13">
        <f t="shared" si="123"/>
        <v>40815.874305555561</v>
      </c>
      <c r="U1291">
        <f t="shared" si="124"/>
        <v>2011</v>
      </c>
      <c r="V1291" s="15" t="str">
        <f t="shared" si="125"/>
        <v>Aug</v>
      </c>
    </row>
    <row r="1292" spans="1:22" ht="48">
      <c r="A1292">
        <v>149</v>
      </c>
      <c r="B1292" s="3" t="s">
        <v>151</v>
      </c>
      <c r="C1292" s="3" t="s">
        <v>4259</v>
      </c>
      <c r="D1292">
        <v>10000</v>
      </c>
      <c r="E1292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8266</v>
      </c>
      <c r="O1292" s="6">
        <f>KickstarterTable[[#This Row],[pledged]]/KickstarterTable[[#This Row],[goal]]</f>
        <v>9.1999999999999998E-3</v>
      </c>
      <c r="P1292" s="8">
        <f>KickstarterTable[[#This Row],[pledged]]/KickstarterTable[[#This Row],[backers_count]]</f>
        <v>15.333333333333334</v>
      </c>
      <c r="Q1292" t="str">
        <f t="shared" si="120"/>
        <v>film &amp; video</v>
      </c>
      <c r="R1292" t="str">
        <f t="shared" si="121"/>
        <v>science fiction</v>
      </c>
      <c r="S1292" s="13">
        <f t="shared" si="122"/>
        <v>41967.838773148142</v>
      </c>
      <c r="T1292" s="13">
        <f t="shared" si="123"/>
        <v>41995.916666666664</v>
      </c>
      <c r="U1292">
        <f t="shared" si="124"/>
        <v>2014</v>
      </c>
      <c r="V1292" s="15" t="str">
        <f t="shared" si="125"/>
        <v>Nov</v>
      </c>
    </row>
    <row r="1293" spans="1:22" ht="48">
      <c r="A1293">
        <v>170</v>
      </c>
      <c r="B1293" s="3" t="s">
        <v>172</v>
      </c>
      <c r="C1293" s="3" t="s">
        <v>4280</v>
      </c>
      <c r="D1293">
        <v>10000</v>
      </c>
      <c r="E1293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8267</v>
      </c>
      <c r="O1293" s="6">
        <f>KickstarterTable[[#This Row],[pledged]]/KickstarterTable[[#This Row],[goal]]</f>
        <v>3.2500000000000001E-2</v>
      </c>
      <c r="P1293" s="8">
        <f>KickstarterTable[[#This Row],[pledged]]/KickstarterTable[[#This Row],[backers_count]]</f>
        <v>32.5</v>
      </c>
      <c r="Q1293" t="str">
        <f t="shared" si="120"/>
        <v>film &amp; video</v>
      </c>
      <c r="R1293" t="str">
        <f t="shared" si="121"/>
        <v>drama</v>
      </c>
      <c r="S1293" s="13">
        <f t="shared" si="122"/>
        <v>42216.644479166665</v>
      </c>
      <c r="T1293" s="13">
        <f t="shared" si="123"/>
        <v>42243.811111111114</v>
      </c>
      <c r="U1293">
        <f t="shared" si="124"/>
        <v>2015</v>
      </c>
      <c r="V1293" s="15" t="str">
        <f t="shared" si="125"/>
        <v>Jul</v>
      </c>
    </row>
    <row r="1294" spans="1:22" ht="48">
      <c r="A1294">
        <v>199</v>
      </c>
      <c r="B1294" s="3" t="s">
        <v>201</v>
      </c>
      <c r="C1294" s="3" t="s">
        <v>4309</v>
      </c>
      <c r="D1294">
        <v>10000</v>
      </c>
      <c r="E1294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8267</v>
      </c>
      <c r="O1294" s="6">
        <f>KickstarterTable[[#This Row],[pledged]]/KickstarterTable[[#This Row],[goal]]</f>
        <v>0</v>
      </c>
      <c r="P1294" s="8" t="e">
        <f>KickstarterTable[[#This Row],[pledged]]/KickstarterTable[[#This Row],[backers_count]]</f>
        <v>#DIV/0!</v>
      </c>
      <c r="Q1294" t="str">
        <f t="shared" si="120"/>
        <v>film &amp; video</v>
      </c>
      <c r="R1294" t="str">
        <f t="shared" si="121"/>
        <v>drama</v>
      </c>
      <c r="S1294" s="13">
        <f t="shared" si="122"/>
        <v>42583.790532407402</v>
      </c>
      <c r="T1294" s="13">
        <f t="shared" si="123"/>
        <v>42611.707199074073</v>
      </c>
      <c r="U1294">
        <f t="shared" si="124"/>
        <v>2016</v>
      </c>
      <c r="V1294" s="15" t="str">
        <f t="shared" si="125"/>
        <v>Aug</v>
      </c>
    </row>
    <row r="1295" spans="1:22" ht="32">
      <c r="A1295">
        <v>235</v>
      </c>
      <c r="B1295" s="3" t="s">
        <v>237</v>
      </c>
      <c r="C1295" s="3" t="s">
        <v>4345</v>
      </c>
      <c r="D1295">
        <v>10000</v>
      </c>
      <c r="E1295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8267</v>
      </c>
      <c r="O1295" s="6">
        <f>KickstarterTable[[#This Row],[pledged]]/KickstarterTable[[#This Row],[goal]]</f>
        <v>0</v>
      </c>
      <c r="P1295" s="8" t="e">
        <f>KickstarterTable[[#This Row],[pledged]]/KickstarterTable[[#This Row],[backers_count]]</f>
        <v>#DIV/0!</v>
      </c>
      <c r="Q1295" t="str">
        <f t="shared" si="120"/>
        <v>film &amp; video</v>
      </c>
      <c r="R1295" t="str">
        <f t="shared" si="121"/>
        <v>drama</v>
      </c>
      <c r="S1295" s="13">
        <f t="shared" si="122"/>
        <v>42164.575196759259</v>
      </c>
      <c r="T1295" s="13">
        <f t="shared" si="123"/>
        <v>42192.49186342593</v>
      </c>
      <c r="U1295">
        <f t="shared" si="124"/>
        <v>2015</v>
      </c>
      <c r="V1295" s="15" t="str">
        <f t="shared" si="125"/>
        <v>Jun</v>
      </c>
    </row>
    <row r="1296" spans="1:22" ht="48">
      <c r="A1296">
        <v>249</v>
      </c>
      <c r="B1296" s="3" t="s">
        <v>250</v>
      </c>
      <c r="C1296" s="3" t="s">
        <v>4359</v>
      </c>
      <c r="D1296">
        <v>10000</v>
      </c>
      <c r="E1296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8268</v>
      </c>
      <c r="O1296" s="6">
        <f>KickstarterTable[[#This Row],[pledged]]/KickstarterTable[[#This Row],[goal]]</f>
        <v>1.1292</v>
      </c>
      <c r="P1296" s="8">
        <f>KickstarterTable[[#This Row],[pledged]]/KickstarterTable[[#This Row],[backers_count]]</f>
        <v>48.051063829787232</v>
      </c>
      <c r="Q1296" t="str">
        <f t="shared" si="120"/>
        <v>film &amp; video</v>
      </c>
      <c r="R1296" t="str">
        <f t="shared" si="121"/>
        <v>documentary</v>
      </c>
      <c r="S1296" s="13">
        <f t="shared" si="122"/>
        <v>40332.590509259258</v>
      </c>
      <c r="T1296" s="13">
        <f t="shared" si="123"/>
        <v>40410.319444444445</v>
      </c>
      <c r="U1296">
        <f t="shared" si="124"/>
        <v>2010</v>
      </c>
      <c r="V1296" s="15" t="str">
        <f t="shared" si="125"/>
        <v>Jun</v>
      </c>
    </row>
    <row r="1297" spans="1:22" ht="32">
      <c r="A1297">
        <v>260</v>
      </c>
      <c r="B1297" s="3" t="s">
        <v>261</v>
      </c>
      <c r="C1297" s="3" t="s">
        <v>4370</v>
      </c>
      <c r="D1297">
        <v>10000</v>
      </c>
      <c r="E129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8268</v>
      </c>
      <c r="O1297" s="6">
        <f>KickstarterTable[[#This Row],[pledged]]/KickstarterTable[[#This Row],[goal]]</f>
        <v>1.0640000000000001</v>
      </c>
      <c r="P1297" s="8">
        <f>KickstarterTable[[#This Row],[pledged]]/KickstarterTable[[#This Row],[backers_count]]</f>
        <v>120.90909090909091</v>
      </c>
      <c r="Q1297" t="str">
        <f t="shared" si="120"/>
        <v>film &amp; video</v>
      </c>
      <c r="R1297" t="str">
        <f t="shared" si="121"/>
        <v>documentary</v>
      </c>
      <c r="S1297" s="13">
        <f t="shared" si="122"/>
        <v>40330.422210648147</v>
      </c>
      <c r="T1297" s="13">
        <f t="shared" si="123"/>
        <v>40373.999305555561</v>
      </c>
      <c r="U1297">
        <f t="shared" si="124"/>
        <v>2010</v>
      </c>
      <c r="V1297" s="15" t="str">
        <f t="shared" si="125"/>
        <v>Jun</v>
      </c>
    </row>
    <row r="1298" spans="1:22" ht="48">
      <c r="A1298">
        <v>299</v>
      </c>
      <c r="B1298" s="3" t="s">
        <v>300</v>
      </c>
      <c r="C1298" s="3" t="s">
        <v>4409</v>
      </c>
      <c r="D1298">
        <v>10000</v>
      </c>
      <c r="E129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8268</v>
      </c>
      <c r="O1298" s="6">
        <f>KickstarterTable[[#This Row],[pledged]]/KickstarterTable[[#This Row],[goal]]</f>
        <v>1.789525</v>
      </c>
      <c r="P1298" s="8">
        <f>KickstarterTable[[#This Row],[pledged]]/KickstarterTable[[#This Row],[backers_count]]</f>
        <v>73.341188524590166</v>
      </c>
      <c r="Q1298" t="str">
        <f t="shared" si="120"/>
        <v>film &amp; video</v>
      </c>
      <c r="R1298" t="str">
        <f t="shared" si="121"/>
        <v>documentary</v>
      </c>
      <c r="S1298" s="13">
        <f t="shared" si="122"/>
        <v>40468.891898148147</v>
      </c>
      <c r="T1298" s="13">
        <f t="shared" si="123"/>
        <v>40496.850231481483</v>
      </c>
      <c r="U1298">
        <f t="shared" si="124"/>
        <v>2010</v>
      </c>
      <c r="V1298" s="15" t="str">
        <f t="shared" si="125"/>
        <v>Oct</v>
      </c>
    </row>
    <row r="1299" spans="1:22" ht="64">
      <c r="A1299">
        <v>302</v>
      </c>
      <c r="B1299" s="3" t="s">
        <v>303</v>
      </c>
      <c r="C1299" s="3" t="s">
        <v>4412</v>
      </c>
      <c r="D1299">
        <v>10000</v>
      </c>
      <c r="E1299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8268</v>
      </c>
      <c r="O1299" s="6">
        <f>KickstarterTable[[#This Row],[pledged]]/KickstarterTable[[#This Row],[goal]]</f>
        <v>1.0045999999999999</v>
      </c>
      <c r="P1299" s="8">
        <f>KickstarterTable[[#This Row],[pledged]]/KickstarterTable[[#This Row],[backers_count]]</f>
        <v>93.018518518518519</v>
      </c>
      <c r="Q1299" t="str">
        <f t="shared" si="120"/>
        <v>film &amp; video</v>
      </c>
      <c r="R1299" t="str">
        <f t="shared" si="121"/>
        <v>documentary</v>
      </c>
      <c r="S1299" s="13">
        <f t="shared" si="122"/>
        <v>40933.523587962962</v>
      </c>
      <c r="T1299" s="13">
        <f t="shared" si="123"/>
        <v>40961.440254629633</v>
      </c>
      <c r="U1299">
        <f t="shared" si="124"/>
        <v>2012</v>
      </c>
      <c r="V1299" s="15" t="str">
        <f t="shared" si="125"/>
        <v>Jan</v>
      </c>
    </row>
    <row r="1300" spans="1:22" ht="48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8268</v>
      </c>
      <c r="O1300" s="6">
        <f>KickstarterTable[[#This Row],[pledged]]/KickstarterTable[[#This Row],[goal]]</f>
        <v>1.0549999999999999</v>
      </c>
      <c r="P1300" s="8">
        <f>KickstarterTable[[#This Row],[pledged]]/KickstarterTable[[#This Row],[backers_count]]</f>
        <v>63.17365269461078</v>
      </c>
      <c r="Q1300" t="str">
        <f t="shared" si="120"/>
        <v>film &amp; video</v>
      </c>
      <c r="R1300" t="str">
        <f t="shared" si="121"/>
        <v>documentary</v>
      </c>
      <c r="S1300" s="13">
        <f t="shared" si="122"/>
        <v>42291.133414351854</v>
      </c>
      <c r="T1300" s="13">
        <f t="shared" si="123"/>
        <v>42312.750000000007</v>
      </c>
      <c r="U1300">
        <f t="shared" si="124"/>
        <v>2015</v>
      </c>
      <c r="V1300" s="15" t="str">
        <f t="shared" si="125"/>
        <v>Oct</v>
      </c>
    </row>
    <row r="1301" spans="1:22" ht="48">
      <c r="A1301">
        <v>334</v>
      </c>
      <c r="B1301" s="3" t="s">
        <v>335</v>
      </c>
      <c r="C1301" s="3" t="s">
        <v>4444</v>
      </c>
      <c r="D1301">
        <v>10000</v>
      </c>
      <c r="E1301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8268</v>
      </c>
      <c r="O1301" s="6">
        <f>KickstarterTable[[#This Row],[pledged]]/KickstarterTable[[#This Row],[goal]]</f>
        <v>1.0119</v>
      </c>
      <c r="P1301" s="8">
        <f>KickstarterTable[[#This Row],[pledged]]/KickstarterTable[[#This Row],[backers_count]]</f>
        <v>146.65217391304347</v>
      </c>
      <c r="Q1301" t="str">
        <f t="shared" si="120"/>
        <v>film &amp; video</v>
      </c>
      <c r="R1301" t="str">
        <f t="shared" si="121"/>
        <v>documentary</v>
      </c>
      <c r="S1301" s="13">
        <f t="shared" si="122"/>
        <v>42101.349039351851</v>
      </c>
      <c r="T1301" s="13">
        <f t="shared" si="123"/>
        <v>42137.375000000007</v>
      </c>
      <c r="U1301">
        <f t="shared" si="124"/>
        <v>2015</v>
      </c>
      <c r="V1301" s="15" t="str">
        <f t="shared" si="125"/>
        <v>Apr</v>
      </c>
    </row>
    <row r="1302" spans="1:22" ht="48">
      <c r="A1302">
        <v>346</v>
      </c>
      <c r="B1302" s="3" t="s">
        <v>347</v>
      </c>
      <c r="C1302" s="3" t="s">
        <v>4456</v>
      </c>
      <c r="D1302">
        <v>10000</v>
      </c>
      <c r="E1302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8268</v>
      </c>
      <c r="O1302" s="6">
        <f>KickstarterTable[[#This Row],[pledged]]/KickstarterTable[[#This Row],[goal]]</f>
        <v>1.7028880000000002</v>
      </c>
      <c r="P1302" s="8">
        <f>KickstarterTable[[#This Row],[pledged]]/KickstarterTable[[#This Row],[backers_count]]</f>
        <v>90.579148936170213</v>
      </c>
      <c r="Q1302" t="str">
        <f t="shared" si="120"/>
        <v>film &amp; video</v>
      </c>
      <c r="R1302" t="str">
        <f t="shared" si="121"/>
        <v>documentary</v>
      </c>
      <c r="S1302" s="13">
        <f t="shared" si="122"/>
        <v>42261.166909722218</v>
      </c>
      <c r="T1302" s="13">
        <f t="shared" si="123"/>
        <v>42289.083576388897</v>
      </c>
      <c r="U1302">
        <f t="shared" si="124"/>
        <v>2015</v>
      </c>
      <c r="V1302" s="15" t="str">
        <f t="shared" si="125"/>
        <v>Sep</v>
      </c>
    </row>
    <row r="1303" spans="1:22" ht="48">
      <c r="A1303">
        <v>348</v>
      </c>
      <c r="B1303" s="3" t="s">
        <v>349</v>
      </c>
      <c r="C1303" s="3" t="s">
        <v>4458</v>
      </c>
      <c r="D1303">
        <v>10000</v>
      </c>
      <c r="E1303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8268</v>
      </c>
      <c r="O1303" s="6">
        <f>KickstarterTable[[#This Row],[pledged]]/KickstarterTable[[#This Row],[goal]]</f>
        <v>1.03</v>
      </c>
      <c r="P1303" s="8">
        <f>KickstarterTable[[#This Row],[pledged]]/KickstarterTable[[#This Row],[backers_count]]</f>
        <v>86.554621848739501</v>
      </c>
      <c r="Q1303" t="str">
        <f t="shared" si="120"/>
        <v>film &amp; video</v>
      </c>
      <c r="R1303" t="str">
        <f t="shared" si="121"/>
        <v>documentary</v>
      </c>
      <c r="S1303" s="13">
        <f t="shared" si="122"/>
        <v>42207.253657407404</v>
      </c>
      <c r="T1303" s="13">
        <f t="shared" si="123"/>
        <v>42235.170324074075</v>
      </c>
      <c r="U1303">
        <f t="shared" si="124"/>
        <v>2015</v>
      </c>
      <c r="V1303" s="15" t="str">
        <f t="shared" si="125"/>
        <v>Jul</v>
      </c>
    </row>
    <row r="1304" spans="1:22" ht="48">
      <c r="A1304">
        <v>352</v>
      </c>
      <c r="B1304" s="3" t="s">
        <v>353</v>
      </c>
      <c r="C1304" s="3" t="s">
        <v>4462</v>
      </c>
      <c r="D1304">
        <v>10000</v>
      </c>
      <c r="E1304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8268</v>
      </c>
      <c r="O1304" s="6">
        <f>KickstarterTable[[#This Row],[pledged]]/KickstarterTable[[#This Row],[goal]]</f>
        <v>1.1656</v>
      </c>
      <c r="P1304" s="8">
        <f>KickstarterTable[[#This Row],[pledged]]/KickstarterTable[[#This Row],[backers_count]]</f>
        <v>40.755244755244753</v>
      </c>
      <c r="Q1304" t="str">
        <f t="shared" si="120"/>
        <v>film &amp; video</v>
      </c>
      <c r="R1304" t="str">
        <f t="shared" si="121"/>
        <v>documentary</v>
      </c>
      <c r="S1304" s="13">
        <f t="shared" si="122"/>
        <v>41889.834120370368</v>
      </c>
      <c r="T1304" s="13">
        <f t="shared" si="123"/>
        <v>41917.750787037039</v>
      </c>
      <c r="U1304">
        <f t="shared" si="124"/>
        <v>2014</v>
      </c>
      <c r="V1304" s="15" t="str">
        <f t="shared" si="125"/>
        <v>Sep</v>
      </c>
    </row>
    <row r="1305" spans="1:22" ht="48">
      <c r="A1305">
        <v>367</v>
      </c>
      <c r="B1305" s="3" t="s">
        <v>368</v>
      </c>
      <c r="C1305" s="3" t="s">
        <v>4477</v>
      </c>
      <c r="D1305">
        <v>10000</v>
      </c>
      <c r="E1305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8268</v>
      </c>
      <c r="O1305" s="6">
        <f>KickstarterTable[[#This Row],[pledged]]/KickstarterTable[[#This Row],[goal]]</f>
        <v>1.033501</v>
      </c>
      <c r="P1305" s="8">
        <f>KickstarterTable[[#This Row],[pledged]]/KickstarterTable[[#This Row],[backers_count]]</f>
        <v>86.84882352941176</v>
      </c>
      <c r="Q1305" t="str">
        <f t="shared" si="120"/>
        <v>film &amp; video</v>
      </c>
      <c r="R1305" t="str">
        <f t="shared" si="121"/>
        <v>documentary</v>
      </c>
      <c r="S1305" s="13">
        <f t="shared" si="122"/>
        <v>41355.243958333333</v>
      </c>
      <c r="T1305" s="13">
        <f t="shared" si="123"/>
        <v>41392.790972222225</v>
      </c>
      <c r="U1305">
        <f t="shared" si="124"/>
        <v>2013</v>
      </c>
      <c r="V1305" s="15" t="str">
        <f t="shared" si="125"/>
        <v>Mar</v>
      </c>
    </row>
    <row r="1306" spans="1:22" ht="48">
      <c r="A1306">
        <v>395</v>
      </c>
      <c r="B1306" s="3" t="s">
        <v>396</v>
      </c>
      <c r="C1306" s="3" t="s">
        <v>4505</v>
      </c>
      <c r="D1306">
        <v>10000</v>
      </c>
      <c r="E1306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8268</v>
      </c>
      <c r="O1306" s="6">
        <f>KickstarterTable[[#This Row],[pledged]]/KickstarterTable[[#This Row],[goal]]</f>
        <v>1.0804450000000001</v>
      </c>
      <c r="P1306" s="8">
        <f>KickstarterTable[[#This Row],[pledged]]/KickstarterTable[[#This Row],[backers_count]]</f>
        <v>58.719836956521746</v>
      </c>
      <c r="Q1306" t="str">
        <f t="shared" si="120"/>
        <v>film &amp; video</v>
      </c>
      <c r="R1306" t="str">
        <f t="shared" si="121"/>
        <v>documentary</v>
      </c>
      <c r="S1306" s="13">
        <f t="shared" si="122"/>
        <v>40990.575925925921</v>
      </c>
      <c r="T1306" s="13">
        <f t="shared" si="123"/>
        <v>41024.480555555558</v>
      </c>
      <c r="U1306">
        <f t="shared" si="124"/>
        <v>2012</v>
      </c>
      <c r="V1306" s="15" t="str">
        <f t="shared" si="125"/>
        <v>Mar</v>
      </c>
    </row>
    <row r="1307" spans="1:22" ht="48">
      <c r="A1307">
        <v>400</v>
      </c>
      <c r="B1307" s="3" t="s">
        <v>401</v>
      </c>
      <c r="C1307" s="3" t="s">
        <v>4510</v>
      </c>
      <c r="D1307">
        <v>10000</v>
      </c>
      <c r="E130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8268</v>
      </c>
      <c r="O1307" s="6">
        <f>KickstarterTable[[#This Row],[pledged]]/KickstarterTable[[#This Row],[goal]]</f>
        <v>1.1230249999999999</v>
      </c>
      <c r="P1307" s="8">
        <f>KickstarterTable[[#This Row],[pledged]]/KickstarterTable[[#This Row],[backers_count]]</f>
        <v>181.13306451612902</v>
      </c>
      <c r="Q1307" t="str">
        <f t="shared" si="120"/>
        <v>film &amp; video</v>
      </c>
      <c r="R1307" t="str">
        <f t="shared" si="121"/>
        <v>documentary</v>
      </c>
      <c r="S1307" s="13">
        <f t="shared" si="122"/>
        <v>41745.302627314813</v>
      </c>
      <c r="T1307" s="13">
        <f t="shared" si="123"/>
        <v>41773.729166666672</v>
      </c>
      <c r="U1307">
        <f t="shared" si="124"/>
        <v>2014</v>
      </c>
      <c r="V1307" s="15" t="str">
        <f t="shared" si="125"/>
        <v>Apr</v>
      </c>
    </row>
    <row r="1308" spans="1:22" ht="48">
      <c r="A1308">
        <v>426</v>
      </c>
      <c r="B1308" s="3" t="s">
        <v>427</v>
      </c>
      <c r="C1308" s="3" t="s">
        <v>4536</v>
      </c>
      <c r="D1308">
        <v>10000</v>
      </c>
      <c r="E130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8269</v>
      </c>
      <c r="O1308" s="6">
        <f>KickstarterTable[[#This Row],[pledged]]/KickstarterTable[[#This Row],[goal]]</f>
        <v>1.3299999999999999E-2</v>
      </c>
      <c r="P1308" s="8">
        <f>KickstarterTable[[#This Row],[pledged]]/KickstarterTable[[#This Row],[backers_count]]</f>
        <v>16.625</v>
      </c>
      <c r="Q1308" t="str">
        <f t="shared" si="120"/>
        <v>film &amp; video</v>
      </c>
      <c r="R1308" t="str">
        <f t="shared" si="121"/>
        <v>animation</v>
      </c>
      <c r="S1308" s="13">
        <f t="shared" si="122"/>
        <v>42400.378634259258</v>
      </c>
      <c r="T1308" s="13">
        <f t="shared" si="123"/>
        <v>42428.295300925929</v>
      </c>
      <c r="U1308">
        <f t="shared" si="124"/>
        <v>2016</v>
      </c>
      <c r="V1308" s="15" t="str">
        <f t="shared" si="125"/>
        <v>Jan</v>
      </c>
    </row>
    <row r="1309" spans="1:22" ht="48">
      <c r="A1309">
        <v>443</v>
      </c>
      <c r="B1309" s="3" t="s">
        <v>444</v>
      </c>
      <c r="C1309" s="3" t="s">
        <v>4553</v>
      </c>
      <c r="D1309">
        <v>10000</v>
      </c>
      <c r="E1309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8269</v>
      </c>
      <c r="O1309" s="6">
        <f>KickstarterTable[[#This Row],[pledged]]/KickstarterTable[[#This Row],[goal]]</f>
        <v>1E-3</v>
      </c>
      <c r="P1309" s="8">
        <f>KickstarterTable[[#This Row],[pledged]]/KickstarterTable[[#This Row],[backers_count]]</f>
        <v>5</v>
      </c>
      <c r="Q1309" t="str">
        <f t="shared" si="120"/>
        <v>film &amp; video</v>
      </c>
      <c r="R1309" t="str">
        <f t="shared" si="121"/>
        <v>animation</v>
      </c>
      <c r="S1309" s="13">
        <f t="shared" si="122"/>
        <v>41649.681724537033</v>
      </c>
      <c r="T1309" s="13">
        <f t="shared" si="123"/>
        <v>41677.598391203705</v>
      </c>
      <c r="U1309">
        <f t="shared" si="124"/>
        <v>2014</v>
      </c>
      <c r="V1309" s="15" t="str">
        <f t="shared" si="125"/>
        <v>Jan</v>
      </c>
    </row>
    <row r="1310" spans="1:22" ht="48">
      <c r="A1310">
        <v>454</v>
      </c>
      <c r="B1310" s="3" t="s">
        <v>455</v>
      </c>
      <c r="C1310" s="3" t="s">
        <v>4564</v>
      </c>
      <c r="D1310">
        <v>10000</v>
      </c>
      <c r="E1310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8269</v>
      </c>
      <c r="O1310" s="6">
        <f>KickstarterTable[[#This Row],[pledged]]/KickstarterTable[[#This Row],[goal]]</f>
        <v>8.2000000000000007E-3</v>
      </c>
      <c r="P1310" s="8">
        <f>KickstarterTable[[#This Row],[pledged]]/KickstarterTable[[#This Row],[backers_count]]</f>
        <v>16.399999999999999</v>
      </c>
      <c r="Q1310" t="str">
        <f t="shared" si="120"/>
        <v>film &amp; video</v>
      </c>
      <c r="R1310" t="str">
        <f t="shared" si="121"/>
        <v>animation</v>
      </c>
      <c r="S1310" s="13">
        <f t="shared" si="122"/>
        <v>41938.383923611109</v>
      </c>
      <c r="T1310" s="13">
        <f t="shared" si="123"/>
        <v>41967.134722222225</v>
      </c>
      <c r="U1310">
        <f t="shared" si="124"/>
        <v>2014</v>
      </c>
      <c r="V1310" s="15" t="str">
        <f t="shared" si="125"/>
        <v>Oct</v>
      </c>
    </row>
    <row r="1311" spans="1:22" ht="48">
      <c r="A1311">
        <v>458</v>
      </c>
      <c r="B1311" s="3" t="s">
        <v>459</v>
      </c>
      <c r="C1311" s="3" t="s">
        <v>4568</v>
      </c>
      <c r="D1311">
        <v>10000</v>
      </c>
      <c r="E1311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8269</v>
      </c>
      <c r="O1311" s="6">
        <f>KickstarterTable[[#This Row],[pledged]]/KickstarterTable[[#This Row],[goal]]</f>
        <v>8.2100000000000006E-2</v>
      </c>
      <c r="P1311" s="8">
        <f>KickstarterTable[[#This Row],[pledged]]/KickstarterTable[[#This Row],[backers_count]]</f>
        <v>16.755102040816325</v>
      </c>
      <c r="Q1311" t="str">
        <f t="shared" si="120"/>
        <v>film &amp; video</v>
      </c>
      <c r="R1311" t="str">
        <f t="shared" si="121"/>
        <v>animation</v>
      </c>
      <c r="S1311" s="13">
        <f t="shared" si="122"/>
        <v>41378.366435185184</v>
      </c>
      <c r="T1311" s="13">
        <f t="shared" si="123"/>
        <v>41406.283101851855</v>
      </c>
      <c r="U1311">
        <f t="shared" si="124"/>
        <v>2013</v>
      </c>
      <c r="V1311" s="15" t="str">
        <f t="shared" si="125"/>
        <v>Apr</v>
      </c>
    </row>
    <row r="1312" spans="1:22" ht="48">
      <c r="A1312">
        <v>466</v>
      </c>
      <c r="B1312" s="3" t="s">
        <v>467</v>
      </c>
      <c r="C1312" s="3" t="s">
        <v>4576</v>
      </c>
      <c r="D1312">
        <v>10000</v>
      </c>
      <c r="E1312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8269</v>
      </c>
      <c r="O1312" s="6">
        <f>KickstarterTable[[#This Row],[pledged]]/KickstarterTable[[#This Row],[goal]]</f>
        <v>7.6E-3</v>
      </c>
      <c r="P1312" s="8">
        <f>KickstarterTable[[#This Row],[pledged]]/KickstarterTable[[#This Row],[backers_count]]</f>
        <v>15.2</v>
      </c>
      <c r="Q1312" t="str">
        <f t="shared" si="120"/>
        <v>film &amp; video</v>
      </c>
      <c r="R1312" t="str">
        <f t="shared" si="121"/>
        <v>animation</v>
      </c>
      <c r="S1312" s="13">
        <f t="shared" si="122"/>
        <v>41129.609537037039</v>
      </c>
      <c r="T1312" s="13">
        <f t="shared" si="123"/>
        <v>41157.52620370371</v>
      </c>
      <c r="U1312">
        <f t="shared" si="124"/>
        <v>2012</v>
      </c>
      <c r="V1312" s="15" t="str">
        <f t="shared" si="125"/>
        <v>Aug</v>
      </c>
    </row>
    <row r="1313" spans="1:22" ht="48">
      <c r="A1313">
        <v>478</v>
      </c>
      <c r="B1313" s="3" t="s">
        <v>479</v>
      </c>
      <c r="C1313" s="3" t="s">
        <v>4588</v>
      </c>
      <c r="D1313">
        <v>10000</v>
      </c>
      <c r="E1313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8269</v>
      </c>
      <c r="O1313" s="6">
        <f>KickstarterTable[[#This Row],[pledged]]/KickstarterTable[[#This Row],[goal]]</f>
        <v>0</v>
      </c>
      <c r="P1313" s="8" t="e">
        <f>KickstarterTable[[#This Row],[pledged]]/KickstarterTable[[#This Row],[backers_count]]</f>
        <v>#DIV/0!</v>
      </c>
      <c r="Q1313" t="str">
        <f t="shared" si="120"/>
        <v>film &amp; video</v>
      </c>
      <c r="R1313" t="str">
        <f t="shared" si="121"/>
        <v>animation</v>
      </c>
      <c r="S1313" s="13">
        <f t="shared" si="122"/>
        <v>42065.577650462961</v>
      </c>
      <c r="T1313" s="13">
        <f t="shared" si="123"/>
        <v>42093.452650462968</v>
      </c>
      <c r="U1313">
        <f t="shared" si="124"/>
        <v>2015</v>
      </c>
      <c r="V1313" s="15" t="str">
        <f t="shared" si="125"/>
        <v>Mar</v>
      </c>
    </row>
    <row r="1314" spans="1:22" ht="48">
      <c r="A1314">
        <v>482</v>
      </c>
      <c r="B1314" s="3" t="s">
        <v>483</v>
      </c>
      <c r="C1314" s="3" t="s">
        <v>4592</v>
      </c>
      <c r="D1314">
        <v>10000</v>
      </c>
      <c r="E1314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8269</v>
      </c>
      <c r="O1314" s="6">
        <f>KickstarterTable[[#This Row],[pledged]]/KickstarterTable[[#This Row],[goal]]</f>
        <v>1E-3</v>
      </c>
      <c r="P1314" s="8">
        <f>KickstarterTable[[#This Row],[pledged]]/KickstarterTable[[#This Row],[backers_count]]</f>
        <v>10</v>
      </c>
      <c r="Q1314" t="str">
        <f t="shared" si="120"/>
        <v>film &amp; video</v>
      </c>
      <c r="R1314" t="str">
        <f t="shared" si="121"/>
        <v>animation</v>
      </c>
      <c r="S1314" s="13">
        <f t="shared" si="122"/>
        <v>42447.563541666663</v>
      </c>
      <c r="T1314" s="13">
        <f t="shared" si="123"/>
        <v>42472.19027777778</v>
      </c>
      <c r="U1314">
        <f t="shared" si="124"/>
        <v>2016</v>
      </c>
      <c r="V1314" s="15" t="str">
        <f t="shared" si="125"/>
        <v>Mar</v>
      </c>
    </row>
    <row r="1315" spans="1:22" ht="48">
      <c r="A1315">
        <v>491</v>
      </c>
      <c r="B1315" s="3" t="s">
        <v>492</v>
      </c>
      <c r="C1315" s="3" t="s">
        <v>4601</v>
      </c>
      <c r="D1315">
        <v>10000</v>
      </c>
      <c r="E1315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8269</v>
      </c>
      <c r="O1315" s="6">
        <f>KickstarterTable[[#This Row],[pledged]]/KickstarterTable[[#This Row],[goal]]</f>
        <v>0</v>
      </c>
      <c r="P1315" s="8" t="e">
        <f>KickstarterTable[[#This Row],[pledged]]/KickstarterTable[[#This Row],[backers_count]]</f>
        <v>#DIV/0!</v>
      </c>
      <c r="Q1315" t="str">
        <f t="shared" si="120"/>
        <v>film &amp; video</v>
      </c>
      <c r="R1315" t="str">
        <f t="shared" si="121"/>
        <v>animation</v>
      </c>
      <c r="S1315" s="13">
        <f t="shared" si="122"/>
        <v>42366.649293981478</v>
      </c>
      <c r="T1315" s="13">
        <f t="shared" si="123"/>
        <v>42394.565960648157</v>
      </c>
      <c r="U1315">
        <f t="shared" si="124"/>
        <v>2016</v>
      </c>
      <c r="V1315" s="15" t="str">
        <f t="shared" si="125"/>
        <v>Dec</v>
      </c>
    </row>
    <row r="1316" spans="1:22" ht="48">
      <c r="A1316">
        <v>501</v>
      </c>
      <c r="B1316" s="3" t="s">
        <v>502</v>
      </c>
      <c r="C1316" s="3" t="s">
        <v>4611</v>
      </c>
      <c r="D1316">
        <v>10000</v>
      </c>
      <c r="E1316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8269</v>
      </c>
      <c r="O1316" s="6">
        <f>KickstarterTable[[#This Row],[pledged]]/KickstarterTable[[#This Row],[goal]]</f>
        <v>0</v>
      </c>
      <c r="P1316" s="8" t="e">
        <f>KickstarterTable[[#This Row],[pledged]]/KickstarterTable[[#This Row],[backers_count]]</f>
        <v>#DIV/0!</v>
      </c>
      <c r="Q1316" t="str">
        <f t="shared" si="120"/>
        <v>film &amp; video</v>
      </c>
      <c r="R1316" t="str">
        <f t="shared" si="121"/>
        <v>animation</v>
      </c>
      <c r="S1316" s="13">
        <f t="shared" si="122"/>
        <v>40702.901053240741</v>
      </c>
      <c r="T1316" s="13">
        <f t="shared" si="123"/>
        <v>40730.817719907413</v>
      </c>
      <c r="U1316">
        <f t="shared" si="124"/>
        <v>2011</v>
      </c>
      <c r="V1316" s="15" t="str">
        <f t="shared" si="125"/>
        <v>Jun</v>
      </c>
    </row>
    <row r="1317" spans="1:22" ht="48">
      <c r="A1317">
        <v>527</v>
      </c>
      <c r="B1317" s="3" t="s">
        <v>528</v>
      </c>
      <c r="C1317" s="3" t="s">
        <v>4637</v>
      </c>
      <c r="D1317">
        <v>10000</v>
      </c>
      <c r="E131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8270</v>
      </c>
      <c r="O1317" s="6">
        <f>KickstarterTable[[#This Row],[pledged]]/KickstarterTable[[#This Row],[goal]]</f>
        <v>1.0085</v>
      </c>
      <c r="P1317" s="8">
        <f>KickstarterTable[[#This Row],[pledged]]/KickstarterTable[[#This Row],[backers_count]]</f>
        <v>63.829113924050631</v>
      </c>
      <c r="Q1317" t="str">
        <f t="shared" si="120"/>
        <v>theater</v>
      </c>
      <c r="R1317" t="str">
        <f t="shared" si="121"/>
        <v>plays</v>
      </c>
      <c r="S1317" s="13">
        <f t="shared" si="122"/>
        <v>42752.872291666667</v>
      </c>
      <c r="T1317" s="13">
        <f t="shared" si="123"/>
        <v>42781.253472222226</v>
      </c>
      <c r="U1317">
        <f t="shared" si="124"/>
        <v>2017</v>
      </c>
      <c r="V1317" s="15" t="str">
        <f t="shared" si="125"/>
        <v>Jan</v>
      </c>
    </row>
    <row r="1318" spans="1:22" ht="48">
      <c r="A1318">
        <v>532</v>
      </c>
      <c r="B1318" s="3" t="s">
        <v>533</v>
      </c>
      <c r="C1318" s="3" t="s">
        <v>4642</v>
      </c>
      <c r="D1318">
        <v>10000</v>
      </c>
      <c r="E131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8270</v>
      </c>
      <c r="O1318" s="6">
        <f>KickstarterTable[[#This Row],[pledged]]/KickstarterTable[[#This Row],[goal]]</f>
        <v>1.2324999999999999</v>
      </c>
      <c r="P1318" s="8">
        <f>KickstarterTable[[#This Row],[pledged]]/KickstarterTable[[#This Row],[backers_count]]</f>
        <v>71.242774566473983</v>
      </c>
      <c r="Q1318" t="str">
        <f t="shared" si="120"/>
        <v>theater</v>
      </c>
      <c r="R1318" t="str">
        <f t="shared" si="121"/>
        <v>plays</v>
      </c>
      <c r="S1318" s="13">
        <f t="shared" si="122"/>
        <v>42472.673703703702</v>
      </c>
      <c r="T1318" s="13">
        <f t="shared" si="123"/>
        <v>42500.590370370373</v>
      </c>
      <c r="U1318">
        <f t="shared" si="124"/>
        <v>2016</v>
      </c>
      <c r="V1318" s="15" t="str">
        <f t="shared" si="125"/>
        <v>Apr</v>
      </c>
    </row>
    <row r="1319" spans="1:22" ht="48">
      <c r="A1319">
        <v>548</v>
      </c>
      <c r="B1319" s="3" t="s">
        <v>549</v>
      </c>
      <c r="C1319" s="3" t="s">
        <v>4658</v>
      </c>
      <c r="D1319">
        <v>10000</v>
      </c>
      <c r="E1319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8271</v>
      </c>
      <c r="O1319" s="6">
        <f>KickstarterTable[[#This Row],[pledged]]/KickstarterTable[[#This Row],[goal]]</f>
        <v>8.9999999999999998E-4</v>
      </c>
      <c r="P1319" s="8">
        <f>KickstarterTable[[#This Row],[pledged]]/KickstarterTable[[#This Row],[backers_count]]</f>
        <v>9</v>
      </c>
      <c r="Q1319" t="str">
        <f t="shared" si="120"/>
        <v>technology</v>
      </c>
      <c r="R1319" t="str">
        <f t="shared" si="121"/>
        <v>web</v>
      </c>
      <c r="S1319" s="13">
        <f t="shared" si="122"/>
        <v>42276.57</v>
      </c>
      <c r="T1319" s="13">
        <f t="shared" si="123"/>
        <v>42304.486666666671</v>
      </c>
      <c r="U1319">
        <f t="shared" si="124"/>
        <v>2015</v>
      </c>
      <c r="V1319" s="15" t="str">
        <f t="shared" si="125"/>
        <v>Sep</v>
      </c>
    </row>
    <row r="1320" spans="1:22" ht="48">
      <c r="A1320">
        <v>567</v>
      </c>
      <c r="B1320" s="3" t="s">
        <v>568</v>
      </c>
      <c r="C1320" s="3" t="s">
        <v>4677</v>
      </c>
      <c r="D1320">
        <v>10000</v>
      </c>
      <c r="E1320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8271</v>
      </c>
      <c r="O1320" s="6">
        <f>KickstarterTable[[#This Row],[pledged]]/KickstarterTable[[#This Row],[goal]]</f>
        <v>0</v>
      </c>
      <c r="P1320" s="8" t="e">
        <f>KickstarterTable[[#This Row],[pledged]]/KickstarterTable[[#This Row],[backers_count]]</f>
        <v>#DIV/0!</v>
      </c>
      <c r="Q1320" t="str">
        <f t="shared" si="120"/>
        <v>technology</v>
      </c>
      <c r="R1320" t="str">
        <f t="shared" si="121"/>
        <v>web</v>
      </c>
      <c r="S1320" s="13">
        <f t="shared" si="122"/>
        <v>41975.509189814817</v>
      </c>
      <c r="T1320" s="13">
        <f t="shared" si="123"/>
        <v>42003.425856481488</v>
      </c>
      <c r="U1320">
        <f t="shared" si="124"/>
        <v>2014</v>
      </c>
      <c r="V1320" s="15" t="str">
        <f t="shared" si="125"/>
        <v>Dec</v>
      </c>
    </row>
    <row r="1321" spans="1:22" ht="48">
      <c r="A1321">
        <v>586</v>
      </c>
      <c r="B1321" s="3" t="s">
        <v>587</v>
      </c>
      <c r="C1321" s="3" t="s">
        <v>4696</v>
      </c>
      <c r="D1321">
        <v>10000</v>
      </c>
      <c r="E1321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8271</v>
      </c>
      <c r="O1321" s="6">
        <f>KickstarterTable[[#This Row],[pledged]]/KickstarterTable[[#This Row],[goal]]</f>
        <v>5.5999999999999999E-3</v>
      </c>
      <c r="P1321" s="8">
        <f>KickstarterTable[[#This Row],[pledged]]/KickstarterTable[[#This Row],[backers_count]]</f>
        <v>14</v>
      </c>
      <c r="Q1321" t="str">
        <f t="shared" si="120"/>
        <v>technology</v>
      </c>
      <c r="R1321" t="str">
        <f t="shared" si="121"/>
        <v>web</v>
      </c>
      <c r="S1321" s="13">
        <f t="shared" si="122"/>
        <v>42020.520914351851</v>
      </c>
      <c r="T1321" s="13">
        <f t="shared" si="123"/>
        <v>42048.437581018523</v>
      </c>
      <c r="U1321">
        <f t="shared" si="124"/>
        <v>2015</v>
      </c>
      <c r="V1321" s="15" t="str">
        <f t="shared" si="125"/>
        <v>Jan</v>
      </c>
    </row>
    <row r="1322" spans="1:22" ht="48">
      <c r="A1322">
        <v>601</v>
      </c>
      <c r="B1322" s="3" t="s">
        <v>602</v>
      </c>
      <c r="C1322" s="3" t="s">
        <v>4711</v>
      </c>
      <c r="D1322">
        <v>10000</v>
      </c>
      <c r="E1322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8271</v>
      </c>
      <c r="O1322" s="6">
        <f>KickstarterTable[[#This Row],[pledged]]/KickstarterTable[[#This Row],[goal]]</f>
        <v>1.4E-2</v>
      </c>
      <c r="P1322" s="8">
        <f>KickstarterTable[[#This Row],[pledged]]/KickstarterTable[[#This Row],[backers_count]]</f>
        <v>23.333333333333332</v>
      </c>
      <c r="Q1322" t="str">
        <f t="shared" si="120"/>
        <v>technology</v>
      </c>
      <c r="R1322" t="str">
        <f t="shared" si="121"/>
        <v>web</v>
      </c>
      <c r="S1322" s="13">
        <f t="shared" si="122"/>
        <v>41969.52475694444</v>
      </c>
      <c r="T1322" s="13">
        <f t="shared" si="123"/>
        <v>41997.441423611112</v>
      </c>
      <c r="U1322">
        <f t="shared" si="124"/>
        <v>2014</v>
      </c>
      <c r="V1322" s="15" t="str">
        <f t="shared" si="125"/>
        <v>Nov</v>
      </c>
    </row>
    <row r="1323" spans="1:22" ht="32">
      <c r="A1323">
        <v>612</v>
      </c>
      <c r="B1323" s="3" t="s">
        <v>613</v>
      </c>
      <c r="C1323" s="3" t="s">
        <v>4722</v>
      </c>
      <c r="D1323">
        <v>10000</v>
      </c>
      <c r="E1323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8271</v>
      </c>
      <c r="O1323" s="6">
        <f>KickstarterTable[[#This Row],[pledged]]/KickstarterTable[[#This Row],[goal]]</f>
        <v>0</v>
      </c>
      <c r="P1323" s="8" t="e">
        <f>KickstarterTable[[#This Row],[pledged]]/KickstarterTable[[#This Row],[backers_count]]</f>
        <v>#DIV/0!</v>
      </c>
      <c r="Q1323" t="str">
        <f t="shared" si="120"/>
        <v>technology</v>
      </c>
      <c r="R1323" t="str">
        <f t="shared" si="121"/>
        <v>web</v>
      </c>
      <c r="S1323" s="13">
        <f t="shared" si="122"/>
        <v>42584.698449074072</v>
      </c>
      <c r="T1323" s="13">
        <f t="shared" si="123"/>
        <v>42612.615115740737</v>
      </c>
      <c r="U1323">
        <f t="shared" si="124"/>
        <v>2016</v>
      </c>
      <c r="V1323" s="15" t="str">
        <f t="shared" si="125"/>
        <v>Aug</v>
      </c>
    </row>
    <row r="1324" spans="1:22" ht="48">
      <c r="A1324">
        <v>614</v>
      </c>
      <c r="B1324" s="3" t="s">
        <v>615</v>
      </c>
      <c r="C1324" s="3" t="s">
        <v>4724</v>
      </c>
      <c r="D1324">
        <v>10000</v>
      </c>
      <c r="E1324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8271</v>
      </c>
      <c r="O1324" s="6">
        <f>KickstarterTable[[#This Row],[pledged]]/KickstarterTable[[#This Row],[goal]]</f>
        <v>0</v>
      </c>
      <c r="P1324" s="8" t="e">
        <f>KickstarterTable[[#This Row],[pledged]]/KickstarterTable[[#This Row],[backers_count]]</f>
        <v>#DIV/0!</v>
      </c>
      <c r="Q1324" t="str">
        <f t="shared" si="120"/>
        <v>technology</v>
      </c>
      <c r="R1324" t="str">
        <f t="shared" si="121"/>
        <v>web</v>
      </c>
      <c r="S1324" s="13">
        <f t="shared" si="122"/>
        <v>42514.728472222218</v>
      </c>
      <c r="T1324" s="13">
        <f t="shared" si="123"/>
        <v>42542.645138888889</v>
      </c>
      <c r="U1324">
        <f t="shared" si="124"/>
        <v>2016</v>
      </c>
      <c r="V1324" s="15" t="str">
        <f t="shared" si="125"/>
        <v>May</v>
      </c>
    </row>
    <row r="1325" spans="1:22" ht="48">
      <c r="A1325">
        <v>633</v>
      </c>
      <c r="B1325" s="3" t="s">
        <v>634</v>
      </c>
      <c r="C1325" s="3" t="s">
        <v>4743</v>
      </c>
      <c r="D1325">
        <v>10000</v>
      </c>
      <c r="E1325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8271</v>
      </c>
      <c r="O1325" s="6">
        <f>KickstarterTable[[#This Row],[pledged]]/KickstarterTable[[#This Row],[goal]]</f>
        <v>0.1245</v>
      </c>
      <c r="P1325" s="8">
        <f>KickstarterTable[[#This Row],[pledged]]/KickstarterTable[[#This Row],[backers_count]]</f>
        <v>49.8</v>
      </c>
      <c r="Q1325" t="str">
        <f t="shared" si="120"/>
        <v>technology</v>
      </c>
      <c r="R1325" t="str">
        <f t="shared" si="121"/>
        <v>web</v>
      </c>
      <c r="S1325" s="13">
        <f t="shared" si="122"/>
        <v>42506.965995370367</v>
      </c>
      <c r="T1325" s="13">
        <f t="shared" si="123"/>
        <v>42536.541666666664</v>
      </c>
      <c r="U1325">
        <f t="shared" si="124"/>
        <v>2016</v>
      </c>
      <c r="V1325" s="15" t="str">
        <f t="shared" si="125"/>
        <v>May</v>
      </c>
    </row>
    <row r="1326" spans="1:22" ht="48">
      <c r="A1326">
        <v>661</v>
      </c>
      <c r="B1326" s="3" t="s">
        <v>662</v>
      </c>
      <c r="C1326" s="3" t="s">
        <v>4771</v>
      </c>
      <c r="D1326">
        <v>10000</v>
      </c>
      <c r="E1326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8272</v>
      </c>
      <c r="O1326" s="6">
        <f>KickstarterTable[[#This Row],[pledged]]/KickstarterTable[[#This Row],[goal]]</f>
        <v>9.4999999999999998E-3</v>
      </c>
      <c r="P1326" s="8">
        <f>KickstarterTable[[#This Row],[pledged]]/KickstarterTable[[#This Row],[backers_count]]</f>
        <v>10.555555555555555</v>
      </c>
      <c r="Q1326" t="str">
        <f t="shared" si="120"/>
        <v>technology</v>
      </c>
      <c r="R1326" t="str">
        <f t="shared" si="121"/>
        <v>wearables</v>
      </c>
      <c r="S1326" s="13">
        <f t="shared" si="122"/>
        <v>42636.312025462961</v>
      </c>
      <c r="T1326" s="13">
        <f t="shared" si="123"/>
        <v>42664.228692129633</v>
      </c>
      <c r="U1326">
        <f t="shared" si="124"/>
        <v>2016</v>
      </c>
      <c r="V1326" s="15" t="str">
        <f t="shared" si="125"/>
        <v>Sep</v>
      </c>
    </row>
    <row r="1327" spans="1:22" ht="48">
      <c r="A1327">
        <v>665</v>
      </c>
      <c r="B1327" s="3" t="s">
        <v>666</v>
      </c>
      <c r="C1327" s="3" t="s">
        <v>4775</v>
      </c>
      <c r="D1327">
        <v>10000</v>
      </c>
      <c r="E132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8272</v>
      </c>
      <c r="O1327" s="6">
        <f>KickstarterTable[[#This Row],[pledged]]/KickstarterTable[[#This Row],[goal]]</f>
        <v>0.18640000000000001</v>
      </c>
      <c r="P1327" s="8">
        <f>KickstarterTable[[#This Row],[pledged]]/KickstarterTable[[#This Row],[backers_count]]</f>
        <v>155.33333333333334</v>
      </c>
      <c r="Q1327" t="str">
        <f t="shared" si="120"/>
        <v>technology</v>
      </c>
      <c r="R1327" t="str">
        <f t="shared" si="121"/>
        <v>wearables</v>
      </c>
      <c r="S1327" s="13">
        <f t="shared" si="122"/>
        <v>42688.378020833326</v>
      </c>
      <c r="T1327" s="13">
        <f t="shared" si="123"/>
        <v>42746.294687499998</v>
      </c>
      <c r="U1327">
        <f t="shared" si="124"/>
        <v>2017</v>
      </c>
      <c r="V1327" s="15" t="str">
        <f t="shared" si="125"/>
        <v>Nov</v>
      </c>
    </row>
    <row r="1328" spans="1:22" ht="48">
      <c r="A1328">
        <v>749</v>
      </c>
      <c r="B1328" s="3" t="s">
        <v>750</v>
      </c>
      <c r="C1328" s="3" t="s">
        <v>4859</v>
      </c>
      <c r="D1328">
        <v>10000</v>
      </c>
      <c r="E132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8273</v>
      </c>
      <c r="O1328" s="6">
        <f>KickstarterTable[[#This Row],[pledged]]/KickstarterTable[[#This Row],[goal]]</f>
        <v>1.0556000000000001</v>
      </c>
      <c r="P1328" s="8">
        <f>KickstarterTable[[#This Row],[pledged]]/KickstarterTable[[#This Row],[backers_count]]</f>
        <v>95.963636363636368</v>
      </c>
      <c r="Q1328" t="str">
        <f t="shared" si="120"/>
        <v>publishing</v>
      </c>
      <c r="R1328" t="str">
        <f t="shared" si="121"/>
        <v>nonfiction</v>
      </c>
      <c r="S1328" s="13">
        <f t="shared" si="122"/>
        <v>42733.607986111114</v>
      </c>
      <c r="T1328" s="13">
        <f t="shared" si="123"/>
        <v>42761.524652777785</v>
      </c>
      <c r="U1328">
        <f t="shared" si="124"/>
        <v>2017</v>
      </c>
      <c r="V1328" s="15" t="str">
        <f t="shared" si="125"/>
        <v>Dec</v>
      </c>
    </row>
    <row r="1329" spans="1:22" ht="48">
      <c r="A1329">
        <v>753</v>
      </c>
      <c r="B1329" s="3" t="s">
        <v>754</v>
      </c>
      <c r="C1329" s="3" t="s">
        <v>4863</v>
      </c>
      <c r="D1329">
        <v>10000</v>
      </c>
      <c r="E1329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8273</v>
      </c>
      <c r="O1329" s="6">
        <f>KickstarterTable[[#This Row],[pledged]]/KickstarterTable[[#This Row],[goal]]</f>
        <v>1.28</v>
      </c>
      <c r="P1329" s="8">
        <f>KickstarterTable[[#This Row],[pledged]]/KickstarterTable[[#This Row],[backers_count]]</f>
        <v>492.30769230769232</v>
      </c>
      <c r="Q1329" t="str">
        <f t="shared" si="120"/>
        <v>publishing</v>
      </c>
      <c r="R1329" t="str">
        <f t="shared" si="121"/>
        <v>nonfiction</v>
      </c>
      <c r="S1329" s="13">
        <f t="shared" si="122"/>
        <v>42019.256840277776</v>
      </c>
      <c r="T1329" s="13">
        <f t="shared" si="123"/>
        <v>42047.173506944448</v>
      </c>
      <c r="U1329">
        <f t="shared" si="124"/>
        <v>2015</v>
      </c>
      <c r="V1329" s="15" t="str">
        <f t="shared" si="125"/>
        <v>Jan</v>
      </c>
    </row>
    <row r="1330" spans="1:22" ht="48">
      <c r="A1330">
        <v>775</v>
      </c>
      <c r="B1330" s="3" t="s">
        <v>776</v>
      </c>
      <c r="C1330" s="3" t="s">
        <v>4885</v>
      </c>
      <c r="D1330">
        <v>10000</v>
      </c>
      <c r="E1330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8274</v>
      </c>
      <c r="O1330" s="6">
        <f>KickstarterTable[[#This Row],[pledged]]/KickstarterTable[[#This Row],[goal]]</f>
        <v>1.7000000000000001E-2</v>
      </c>
      <c r="P1330" s="8">
        <f>KickstarterTable[[#This Row],[pledged]]/KickstarterTable[[#This Row],[backers_count]]</f>
        <v>34</v>
      </c>
      <c r="Q1330" t="str">
        <f t="shared" si="120"/>
        <v>publishing</v>
      </c>
      <c r="R1330" t="str">
        <f t="shared" si="121"/>
        <v>fiction</v>
      </c>
      <c r="S1330" s="13">
        <f t="shared" si="122"/>
        <v>40862.726793981477</v>
      </c>
      <c r="T1330" s="13">
        <f t="shared" si="123"/>
        <v>40890.643460648149</v>
      </c>
      <c r="U1330">
        <f t="shared" si="124"/>
        <v>2011</v>
      </c>
      <c r="V1330" s="15" t="str">
        <f t="shared" si="125"/>
        <v>Nov</v>
      </c>
    </row>
    <row r="1331" spans="1:22" ht="48">
      <c r="A1331">
        <v>790</v>
      </c>
      <c r="B1331" s="3" t="s">
        <v>791</v>
      </c>
      <c r="C1331" s="3" t="s">
        <v>4900</v>
      </c>
      <c r="D1331">
        <v>10000</v>
      </c>
      <c r="E1331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8275</v>
      </c>
      <c r="O1331" s="6">
        <f>KickstarterTable[[#This Row],[pledged]]/KickstarterTable[[#This Row],[goal]]</f>
        <v>1.443746</v>
      </c>
      <c r="P1331" s="8">
        <f>KickstarterTable[[#This Row],[pledged]]/KickstarterTable[[#This Row],[backers_count]]</f>
        <v>92.547820512820508</v>
      </c>
      <c r="Q1331" t="str">
        <f t="shared" si="120"/>
        <v>music</v>
      </c>
      <c r="R1331" t="str">
        <f t="shared" si="121"/>
        <v>rock</v>
      </c>
      <c r="S1331" s="13">
        <f t="shared" si="122"/>
        <v>41275.714571759258</v>
      </c>
      <c r="T1331" s="13">
        <f t="shared" si="123"/>
        <v>41303.631238425929</v>
      </c>
      <c r="U1331">
        <f t="shared" si="124"/>
        <v>2013</v>
      </c>
      <c r="V1331" s="15" t="str">
        <f t="shared" si="125"/>
        <v>Jan</v>
      </c>
    </row>
    <row r="1332" spans="1:22" ht="64">
      <c r="A1332">
        <v>796</v>
      </c>
      <c r="B1332" s="3" t="s">
        <v>797</v>
      </c>
      <c r="C1332" s="3" t="s">
        <v>4906</v>
      </c>
      <c r="D1332">
        <v>10000</v>
      </c>
      <c r="E1332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8275</v>
      </c>
      <c r="O1332" s="6">
        <f>KickstarterTable[[#This Row],[pledged]]/KickstarterTable[[#This Row],[goal]]</f>
        <v>1.0135000000000001</v>
      </c>
      <c r="P1332" s="8">
        <f>KickstarterTable[[#This Row],[pledged]]/KickstarterTable[[#This Row],[backers_count]]</f>
        <v>112.61111111111111</v>
      </c>
      <c r="Q1332" t="str">
        <f t="shared" si="120"/>
        <v>music</v>
      </c>
      <c r="R1332" t="str">
        <f t="shared" si="121"/>
        <v>rock</v>
      </c>
      <c r="S1332" s="13">
        <f t="shared" si="122"/>
        <v>41502.549594907403</v>
      </c>
      <c r="T1332" s="13">
        <f t="shared" si="123"/>
        <v>41530.465277777781</v>
      </c>
      <c r="U1332">
        <f t="shared" si="124"/>
        <v>2013</v>
      </c>
      <c r="V1332" s="15" t="str">
        <f t="shared" si="125"/>
        <v>Aug</v>
      </c>
    </row>
    <row r="1333" spans="1:22" ht="32">
      <c r="A1333">
        <v>840</v>
      </c>
      <c r="B1333" s="3" t="s">
        <v>841</v>
      </c>
      <c r="C1333" s="3" t="s">
        <v>4950</v>
      </c>
      <c r="D1333">
        <v>10000</v>
      </c>
      <c r="E1333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8276</v>
      </c>
      <c r="O1333" s="6">
        <f>KickstarterTable[[#This Row],[pledged]]/KickstarterTable[[#This Row],[goal]]</f>
        <v>1.2041660000000001</v>
      </c>
      <c r="P1333" s="8">
        <f>KickstarterTable[[#This Row],[pledged]]/KickstarterTable[[#This Row],[backers_count]]</f>
        <v>63.37715789473684</v>
      </c>
      <c r="Q1333" t="str">
        <f t="shared" si="120"/>
        <v>music</v>
      </c>
      <c r="R1333" t="str">
        <f t="shared" si="121"/>
        <v>metal</v>
      </c>
      <c r="S1333" s="13">
        <f t="shared" si="122"/>
        <v>42606.893368055556</v>
      </c>
      <c r="T1333" s="13">
        <f t="shared" si="123"/>
        <v>42634.810034722228</v>
      </c>
      <c r="U1333">
        <f t="shared" si="124"/>
        <v>2016</v>
      </c>
      <c r="V1333" s="15" t="str">
        <f t="shared" si="125"/>
        <v>Aug</v>
      </c>
    </row>
    <row r="1334" spans="1:22" ht="48">
      <c r="A1334">
        <v>980</v>
      </c>
      <c r="B1334" s="3" t="s">
        <v>981</v>
      </c>
      <c r="C1334" s="3" t="s">
        <v>5090</v>
      </c>
      <c r="D1334">
        <v>10000</v>
      </c>
      <c r="E1334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8272</v>
      </c>
      <c r="O1334" s="6">
        <f>KickstarterTable[[#This Row],[pledged]]/KickstarterTable[[#This Row],[goal]]</f>
        <v>0.14860000000000001</v>
      </c>
      <c r="P1334" s="8">
        <f>KickstarterTable[[#This Row],[pledged]]/KickstarterTable[[#This Row],[backers_count]]</f>
        <v>47.935483870967744</v>
      </c>
      <c r="Q1334" t="str">
        <f t="shared" si="120"/>
        <v>technology</v>
      </c>
      <c r="R1334" t="str">
        <f t="shared" si="121"/>
        <v>wearables</v>
      </c>
      <c r="S1334" s="13">
        <f t="shared" si="122"/>
        <v>41928.570856481478</v>
      </c>
      <c r="T1334" s="13">
        <f t="shared" si="123"/>
        <v>41971.529189814821</v>
      </c>
      <c r="U1334">
        <f t="shared" si="124"/>
        <v>2014</v>
      </c>
      <c r="V1334" s="15" t="str">
        <f t="shared" si="125"/>
        <v>Oct</v>
      </c>
    </row>
    <row r="1335" spans="1:22" ht="80">
      <c r="A1335">
        <v>984</v>
      </c>
      <c r="B1335" s="3" t="s">
        <v>985</v>
      </c>
      <c r="C1335" s="3" t="s">
        <v>5094</v>
      </c>
      <c r="D1335">
        <v>10000</v>
      </c>
      <c r="E1335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8272</v>
      </c>
      <c r="O1335" s="6">
        <f>KickstarterTable[[#This Row],[pledged]]/KickstarterTable[[#This Row],[goal]]</f>
        <v>1.06E-2</v>
      </c>
      <c r="P1335" s="8">
        <f>KickstarterTable[[#This Row],[pledged]]/KickstarterTable[[#This Row],[backers_count]]</f>
        <v>35.333333333333336</v>
      </c>
      <c r="Q1335" t="str">
        <f t="shared" si="120"/>
        <v>technology</v>
      </c>
      <c r="R1335" t="str">
        <f t="shared" si="121"/>
        <v>wearables</v>
      </c>
      <c r="S1335" s="13">
        <f t="shared" si="122"/>
        <v>42060.782499999994</v>
      </c>
      <c r="T1335" s="13">
        <f t="shared" si="123"/>
        <v>42088.657500000008</v>
      </c>
      <c r="U1335">
        <f t="shared" si="124"/>
        <v>2015</v>
      </c>
      <c r="V1335" s="15" t="str">
        <f t="shared" si="125"/>
        <v>Feb</v>
      </c>
    </row>
    <row r="1336" spans="1:22" ht="16">
      <c r="A1336">
        <v>989</v>
      </c>
      <c r="B1336" s="3" t="s">
        <v>990</v>
      </c>
      <c r="C1336" s="3" t="s">
        <v>5099</v>
      </c>
      <c r="D1336">
        <v>10000</v>
      </c>
      <c r="E1336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8272</v>
      </c>
      <c r="O1336" s="6">
        <f>KickstarterTable[[#This Row],[pledged]]/KickstarterTable[[#This Row],[goal]]</f>
        <v>0.16769999999999999</v>
      </c>
      <c r="P1336" s="8">
        <f>KickstarterTable[[#This Row],[pledged]]/KickstarterTable[[#This Row],[backers_count]]</f>
        <v>52.40625</v>
      </c>
      <c r="Q1336" t="str">
        <f t="shared" si="120"/>
        <v>technology</v>
      </c>
      <c r="R1336" t="str">
        <f t="shared" si="121"/>
        <v>wearables</v>
      </c>
      <c r="S1336" s="13">
        <f t="shared" si="122"/>
        <v>42611.600636574069</v>
      </c>
      <c r="T1336" s="13">
        <f t="shared" si="123"/>
        <v>42639.51730324074</v>
      </c>
      <c r="U1336">
        <f t="shared" si="124"/>
        <v>2016</v>
      </c>
      <c r="V1336" s="15" t="str">
        <f t="shared" si="125"/>
        <v>Aug</v>
      </c>
    </row>
    <row r="1337" spans="1:22" ht="48">
      <c r="A1337">
        <v>995</v>
      </c>
      <c r="B1337" s="3" t="s">
        <v>996</v>
      </c>
      <c r="C1337" s="3" t="s">
        <v>5105</v>
      </c>
      <c r="D1337">
        <v>10000</v>
      </c>
      <c r="E133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8272</v>
      </c>
      <c r="O1337" s="6">
        <f>KickstarterTable[[#This Row],[pledged]]/KickstarterTable[[#This Row],[goal]]</f>
        <v>7.2599999999999998E-2</v>
      </c>
      <c r="P1337" s="8">
        <f>KickstarterTable[[#This Row],[pledged]]/KickstarterTable[[#This Row],[backers_count]]</f>
        <v>80.666666666666671</v>
      </c>
      <c r="Q1337" t="str">
        <f t="shared" si="120"/>
        <v>technology</v>
      </c>
      <c r="R1337" t="str">
        <f t="shared" si="121"/>
        <v>wearables</v>
      </c>
      <c r="S1337" s="13">
        <f t="shared" si="122"/>
        <v>41947.607407407406</v>
      </c>
      <c r="T1337" s="13">
        <f t="shared" si="123"/>
        <v>41970.250000000007</v>
      </c>
      <c r="U1337">
        <f t="shared" si="124"/>
        <v>2014</v>
      </c>
      <c r="V1337" s="15" t="str">
        <f t="shared" si="125"/>
        <v>Nov</v>
      </c>
    </row>
    <row r="1338" spans="1:22" ht="32">
      <c r="A1338">
        <v>1014</v>
      </c>
      <c r="B1338" s="3" t="s">
        <v>1015</v>
      </c>
      <c r="C1338" s="3" t="s">
        <v>5124</v>
      </c>
      <c r="D1338">
        <v>10000</v>
      </c>
      <c r="E133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8272</v>
      </c>
      <c r="O1338" s="6">
        <f>KickstarterTable[[#This Row],[pledged]]/KickstarterTable[[#This Row],[goal]]</f>
        <v>0.30599999999999999</v>
      </c>
      <c r="P1338" s="8">
        <f>KickstarterTable[[#This Row],[pledged]]/KickstarterTable[[#This Row],[backers_count]]</f>
        <v>191.25</v>
      </c>
      <c r="Q1338" t="str">
        <f t="shared" si="120"/>
        <v>technology</v>
      </c>
      <c r="R1338" t="str">
        <f t="shared" si="121"/>
        <v>wearables</v>
      </c>
      <c r="S1338" s="13">
        <f t="shared" si="122"/>
        <v>41954.66915509259</v>
      </c>
      <c r="T1338" s="13">
        <f t="shared" si="123"/>
        <v>42002.585821759261</v>
      </c>
      <c r="U1338">
        <f t="shared" si="124"/>
        <v>2014</v>
      </c>
      <c r="V1338" s="15" t="str">
        <f t="shared" si="125"/>
        <v>Nov</v>
      </c>
    </row>
    <row r="1339" spans="1:22" ht="48">
      <c r="A1339">
        <v>1028</v>
      </c>
      <c r="B1339" s="3" t="s">
        <v>1029</v>
      </c>
      <c r="C1339" s="3" t="s">
        <v>5138</v>
      </c>
      <c r="D1339">
        <v>10000</v>
      </c>
      <c r="E1339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8279</v>
      </c>
      <c r="O1339" s="6">
        <f>KickstarterTable[[#This Row],[pledged]]/KickstarterTable[[#This Row],[goal]]</f>
        <v>1.1727000000000001</v>
      </c>
      <c r="P1339" s="8">
        <f>KickstarterTable[[#This Row],[pledged]]/KickstarterTable[[#This Row],[backers_count]]</f>
        <v>45.988235294117644</v>
      </c>
      <c r="Q1339" t="str">
        <f t="shared" si="120"/>
        <v>music</v>
      </c>
      <c r="R1339" t="str">
        <f t="shared" si="121"/>
        <v>electronic music</v>
      </c>
      <c r="S1339" s="13">
        <f t="shared" si="122"/>
        <v>42755.294039351851</v>
      </c>
      <c r="T1339" s="13">
        <f t="shared" si="123"/>
        <v>42798.416666666664</v>
      </c>
      <c r="U1339">
        <f t="shared" si="124"/>
        <v>2017</v>
      </c>
      <c r="V1339" s="15" t="str">
        <f t="shared" si="125"/>
        <v>Jan</v>
      </c>
    </row>
    <row r="1340" spans="1:22" ht="32">
      <c r="A1340">
        <v>1029</v>
      </c>
      <c r="B1340" s="3" t="s">
        <v>1030</v>
      </c>
      <c r="C1340" s="3" t="s">
        <v>5139</v>
      </c>
      <c r="D1340">
        <v>10000</v>
      </c>
      <c r="E1340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8279</v>
      </c>
      <c r="O1340" s="6">
        <f>KickstarterTable[[#This Row],[pledged]]/KickstarterTable[[#This Row],[goal]]</f>
        <v>1.1175999999999999</v>
      </c>
      <c r="P1340" s="8">
        <f>KickstarterTable[[#This Row],[pledged]]/KickstarterTable[[#This Row],[backers_count]]</f>
        <v>79.262411347517727</v>
      </c>
      <c r="Q1340" t="str">
        <f t="shared" si="120"/>
        <v>music</v>
      </c>
      <c r="R1340" t="str">
        <f t="shared" si="121"/>
        <v>electronic music</v>
      </c>
      <c r="S1340" s="13">
        <f t="shared" si="122"/>
        <v>42044.378553240742</v>
      </c>
      <c r="T1340" s="13">
        <f t="shared" si="123"/>
        <v>42096.499305555561</v>
      </c>
      <c r="U1340">
        <f t="shared" si="124"/>
        <v>2015</v>
      </c>
      <c r="V1340" s="15" t="str">
        <f t="shared" si="125"/>
        <v>Feb</v>
      </c>
    </row>
    <row r="1341" spans="1:22" ht="48">
      <c r="A1341">
        <v>1031</v>
      </c>
      <c r="B1341" s="3" t="s">
        <v>1032</v>
      </c>
      <c r="C1341" s="3" t="s">
        <v>5141</v>
      </c>
      <c r="D1341">
        <v>10000</v>
      </c>
      <c r="E1341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8279</v>
      </c>
      <c r="O1341" s="6">
        <f>KickstarterTable[[#This Row],[pledged]]/KickstarterTable[[#This Row],[goal]]</f>
        <v>1.0740000000000001</v>
      </c>
      <c r="P1341" s="8">
        <f>KickstarterTable[[#This Row],[pledged]]/KickstarterTable[[#This Row],[backers_count]]</f>
        <v>108.48484848484848</v>
      </c>
      <c r="Q1341" t="str">
        <f t="shared" si="120"/>
        <v>music</v>
      </c>
      <c r="R1341" t="str">
        <f t="shared" si="121"/>
        <v>electronic music</v>
      </c>
      <c r="S1341" s="13">
        <f t="shared" si="122"/>
        <v>42324.430671296293</v>
      </c>
      <c r="T1341" s="13">
        <f t="shared" si="123"/>
        <v>42352.347337962965</v>
      </c>
      <c r="U1341">
        <f t="shared" si="124"/>
        <v>2015</v>
      </c>
      <c r="V1341" s="15" t="str">
        <f t="shared" si="125"/>
        <v>Nov</v>
      </c>
    </row>
    <row r="1342" spans="1:22" ht="48">
      <c r="A1342">
        <v>1045</v>
      </c>
      <c r="B1342" s="3" t="s">
        <v>1046</v>
      </c>
      <c r="C1342" s="3" t="s">
        <v>5155</v>
      </c>
      <c r="D1342">
        <v>10000</v>
      </c>
      <c r="E1342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8280</v>
      </c>
      <c r="O1342" s="6">
        <f>KickstarterTable[[#This Row],[pledged]]/KickstarterTable[[#This Row],[goal]]</f>
        <v>2.6599999999999999E-2</v>
      </c>
      <c r="P1342" s="8">
        <f>KickstarterTable[[#This Row],[pledged]]/KickstarterTable[[#This Row],[backers_count]]</f>
        <v>33.25</v>
      </c>
      <c r="Q1342" t="str">
        <f t="shared" si="120"/>
        <v>journalism</v>
      </c>
      <c r="R1342" t="str">
        <f t="shared" si="121"/>
        <v>audio</v>
      </c>
      <c r="S1342" s="13">
        <f t="shared" si="122"/>
        <v>41844.541087962956</v>
      </c>
      <c r="T1342" s="13">
        <f t="shared" si="123"/>
        <v>41872.457754629635</v>
      </c>
      <c r="U1342">
        <f t="shared" si="124"/>
        <v>2014</v>
      </c>
      <c r="V1342" s="15" t="str">
        <f t="shared" si="125"/>
        <v>Jul</v>
      </c>
    </row>
    <row r="1343" spans="1:22" ht="48">
      <c r="A1343">
        <v>1056</v>
      </c>
      <c r="B1343" s="3" t="s">
        <v>1057</v>
      </c>
      <c r="C1343" s="3" t="s">
        <v>5166</v>
      </c>
      <c r="D1343">
        <v>10000</v>
      </c>
      <c r="E1343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8280</v>
      </c>
      <c r="O1343" s="6">
        <f>KickstarterTable[[#This Row],[pledged]]/KickstarterTable[[#This Row],[goal]]</f>
        <v>0</v>
      </c>
      <c r="P1343" s="8" t="e">
        <f>KickstarterTable[[#This Row],[pledged]]/KickstarterTable[[#This Row],[backers_count]]</f>
        <v>#DIV/0!</v>
      </c>
      <c r="Q1343" t="str">
        <f t="shared" si="120"/>
        <v>journalism</v>
      </c>
      <c r="R1343" t="str">
        <f t="shared" si="121"/>
        <v>audio</v>
      </c>
      <c r="S1343" s="13">
        <f t="shared" si="122"/>
        <v>42058.386307870365</v>
      </c>
      <c r="T1343" s="13">
        <f t="shared" si="123"/>
        <v>42116.26130787038</v>
      </c>
      <c r="U1343">
        <f t="shared" si="124"/>
        <v>2015</v>
      </c>
      <c r="V1343" s="15" t="str">
        <f t="shared" si="125"/>
        <v>Feb</v>
      </c>
    </row>
    <row r="1344" spans="1:22" ht="32">
      <c r="A1344">
        <v>1057</v>
      </c>
      <c r="B1344" s="3" t="s">
        <v>1058</v>
      </c>
      <c r="C1344" s="3" t="s">
        <v>5167</v>
      </c>
      <c r="D1344">
        <v>10000</v>
      </c>
      <c r="E1344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8280</v>
      </c>
      <c r="O1344" s="6">
        <f>KickstarterTable[[#This Row],[pledged]]/KickstarterTable[[#This Row],[goal]]</f>
        <v>0</v>
      </c>
      <c r="P1344" s="8" t="e">
        <f>KickstarterTable[[#This Row],[pledged]]/KickstarterTable[[#This Row],[backers_count]]</f>
        <v>#DIV/0!</v>
      </c>
      <c r="Q1344" t="str">
        <f t="shared" si="120"/>
        <v>journalism</v>
      </c>
      <c r="R1344" t="str">
        <f t="shared" si="121"/>
        <v>audio</v>
      </c>
      <c r="S1344" s="13">
        <f t="shared" si="122"/>
        <v>42678.537997685184</v>
      </c>
      <c r="T1344" s="13">
        <f t="shared" si="123"/>
        <v>42706.496331018519</v>
      </c>
      <c r="U1344">
        <f t="shared" si="124"/>
        <v>2016</v>
      </c>
      <c r="V1344" s="15" t="str">
        <f t="shared" si="125"/>
        <v>Nov</v>
      </c>
    </row>
    <row r="1345" spans="1:22" ht="48">
      <c r="A1345">
        <v>1070</v>
      </c>
      <c r="B1345" s="3" t="s">
        <v>1071</v>
      </c>
      <c r="C1345" s="3" t="s">
        <v>5180</v>
      </c>
      <c r="D1345">
        <v>10000</v>
      </c>
      <c r="E1345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8281</v>
      </c>
      <c r="O1345" s="6">
        <f>KickstarterTable[[#This Row],[pledged]]/KickstarterTable[[#This Row],[goal]]</f>
        <v>7.0000000000000001E-3</v>
      </c>
      <c r="P1345" s="8">
        <f>KickstarterTable[[#This Row],[pledged]]/KickstarterTable[[#This Row],[backers_count]]</f>
        <v>35</v>
      </c>
      <c r="Q1345" t="str">
        <f t="shared" si="120"/>
        <v>games</v>
      </c>
      <c r="R1345" t="str">
        <f t="shared" si="121"/>
        <v>video games</v>
      </c>
      <c r="S1345" s="13">
        <f t="shared" si="122"/>
        <v>41162.678495370368</v>
      </c>
      <c r="T1345" s="13">
        <f t="shared" si="123"/>
        <v>41180.59516203704</v>
      </c>
      <c r="U1345">
        <f t="shared" si="124"/>
        <v>2012</v>
      </c>
      <c r="V1345" s="15" t="str">
        <f t="shared" si="125"/>
        <v>Sep</v>
      </c>
    </row>
    <row r="1346" spans="1:22" ht="32">
      <c r="A1346">
        <v>1082</v>
      </c>
      <c r="B1346" s="3" t="s">
        <v>1083</v>
      </c>
      <c r="C1346" s="3" t="s">
        <v>5192</v>
      </c>
      <c r="D1346">
        <v>10000</v>
      </c>
      <c r="E1346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8281</v>
      </c>
      <c r="O1346" s="6">
        <f>KickstarterTable[[#This Row],[pledged]]/KickstarterTable[[#This Row],[goal]]</f>
        <v>5.5999999999999999E-3</v>
      </c>
      <c r="P1346" s="8">
        <f>KickstarterTable[[#This Row],[pledged]]/KickstarterTable[[#This Row],[backers_count]]</f>
        <v>18.666666666666668</v>
      </c>
      <c r="Q1346" t="str">
        <f t="shared" ref="Q1346:Q1409" si="126">LEFT(N1346, SEARCH("/",N1346,1) -1)</f>
        <v>games</v>
      </c>
      <c r="R1346" t="str">
        <f t="shared" ref="R1346:R1409" si="127">MID(N1346,FIND("/",N1346)+1,LEN(N1346))</f>
        <v>video games</v>
      </c>
      <c r="S1346" s="13">
        <f t="shared" ref="S1346:S1409" si="128">(J1346/86400)+25569+(-8/24)</f>
        <v>41101.572777777772</v>
      </c>
      <c r="T1346" s="13">
        <f t="shared" ref="T1346:T1409" si="129">(((I1346/60)/60)/24)+DATE(1970,1,1)+(-58/24)</f>
        <v>41129.489444444451</v>
      </c>
      <c r="U1346">
        <f t="shared" ref="U1346:U1409" si="130">YEAR(T1346)</f>
        <v>2012</v>
      </c>
      <c r="V1346" s="15" t="str">
        <f t="shared" ref="V1346:V1409" si="131">TEXT(S1346,"mmm")</f>
        <v>Jul</v>
      </c>
    </row>
    <row r="1347" spans="1:22" ht="64">
      <c r="A1347">
        <v>1107</v>
      </c>
      <c r="B1347" s="3" t="s">
        <v>1108</v>
      </c>
      <c r="C1347" s="3" t="s">
        <v>5217</v>
      </c>
      <c r="D1347">
        <v>10000</v>
      </c>
      <c r="E134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8281</v>
      </c>
      <c r="O1347" s="6">
        <f>KickstarterTable[[#This Row],[pledged]]/KickstarterTable[[#This Row],[goal]]</f>
        <v>0</v>
      </c>
      <c r="P1347" s="8" t="e">
        <f>KickstarterTable[[#This Row],[pledged]]/KickstarterTable[[#This Row],[backers_count]]</f>
        <v>#DIV/0!</v>
      </c>
      <c r="Q1347" t="str">
        <f t="shared" si="126"/>
        <v>games</v>
      </c>
      <c r="R1347" t="str">
        <f t="shared" si="127"/>
        <v>video games</v>
      </c>
      <c r="S1347" s="13">
        <f t="shared" si="128"/>
        <v>41813.528055555551</v>
      </c>
      <c r="T1347" s="13">
        <f t="shared" si="129"/>
        <v>41841.444722222222</v>
      </c>
      <c r="U1347">
        <f t="shared" si="130"/>
        <v>2014</v>
      </c>
      <c r="V1347" s="15" t="str">
        <f t="shared" si="131"/>
        <v>Jun</v>
      </c>
    </row>
    <row r="1348" spans="1:22" ht="48">
      <c r="A1348">
        <v>1109</v>
      </c>
      <c r="B1348" s="3" t="s">
        <v>1110</v>
      </c>
      <c r="C1348" s="3" t="s">
        <v>5219</v>
      </c>
      <c r="D1348">
        <v>10000</v>
      </c>
      <c r="E134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8281</v>
      </c>
      <c r="O1348" s="6">
        <f>KickstarterTable[[#This Row],[pledged]]/KickstarterTable[[#This Row],[goal]]</f>
        <v>4.4999999999999997E-3</v>
      </c>
      <c r="P1348" s="8">
        <f>KickstarterTable[[#This Row],[pledged]]/KickstarterTable[[#This Row],[backers_count]]</f>
        <v>15</v>
      </c>
      <c r="Q1348" t="str">
        <f t="shared" si="126"/>
        <v>games</v>
      </c>
      <c r="R1348" t="str">
        <f t="shared" si="127"/>
        <v>video games</v>
      </c>
      <c r="S1348" s="13">
        <f t="shared" si="128"/>
        <v>42662.418865740743</v>
      </c>
      <c r="T1348" s="13">
        <f t="shared" si="129"/>
        <v>42690.377199074072</v>
      </c>
      <c r="U1348">
        <f t="shared" si="130"/>
        <v>2016</v>
      </c>
      <c r="V1348" s="15" t="str">
        <f t="shared" si="131"/>
        <v>Oct</v>
      </c>
    </row>
    <row r="1349" spans="1:22" ht="48">
      <c r="A1349">
        <v>1132</v>
      </c>
      <c r="B1349" s="3" t="s">
        <v>1133</v>
      </c>
      <c r="C1349" s="3" t="s">
        <v>5242</v>
      </c>
      <c r="D1349">
        <v>10000</v>
      </c>
      <c r="E1349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8282</v>
      </c>
      <c r="O1349" s="6">
        <f>KickstarterTable[[#This Row],[pledged]]/KickstarterTable[[#This Row],[goal]]</f>
        <v>0.14380000000000001</v>
      </c>
      <c r="P1349" s="8">
        <f>KickstarterTable[[#This Row],[pledged]]/KickstarterTable[[#This Row],[backers_count]]</f>
        <v>110.61538461538461</v>
      </c>
      <c r="Q1349" t="str">
        <f t="shared" si="126"/>
        <v>games</v>
      </c>
      <c r="R1349" t="str">
        <f t="shared" si="127"/>
        <v>mobile games</v>
      </c>
      <c r="S1349" s="13">
        <f t="shared" si="128"/>
        <v>42705.782071759262</v>
      </c>
      <c r="T1349" s="13">
        <f t="shared" si="129"/>
        <v>42733.698738425934</v>
      </c>
      <c r="U1349">
        <f t="shared" si="130"/>
        <v>2016</v>
      </c>
      <c r="V1349" s="15" t="str">
        <f t="shared" si="131"/>
        <v>Dec</v>
      </c>
    </row>
    <row r="1350" spans="1:22" ht="48">
      <c r="A1350">
        <v>1157</v>
      </c>
      <c r="B1350" s="3" t="s">
        <v>1158</v>
      </c>
      <c r="C1350" s="3" t="s">
        <v>5267</v>
      </c>
      <c r="D1350">
        <v>10000</v>
      </c>
      <c r="E1350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8283</v>
      </c>
      <c r="O1350" s="6">
        <f>KickstarterTable[[#This Row],[pledged]]/KickstarterTable[[#This Row],[goal]]</f>
        <v>1.5100000000000001E-2</v>
      </c>
      <c r="P1350" s="8">
        <f>KickstarterTable[[#This Row],[pledged]]/KickstarterTable[[#This Row],[backers_count]]</f>
        <v>50.333333333333336</v>
      </c>
      <c r="Q1350" t="str">
        <f t="shared" si="126"/>
        <v>food</v>
      </c>
      <c r="R1350" t="str">
        <f t="shared" si="127"/>
        <v>food trucks</v>
      </c>
      <c r="S1350" s="13">
        <f t="shared" si="128"/>
        <v>41918.294907407406</v>
      </c>
      <c r="T1350" s="13">
        <f t="shared" si="129"/>
        <v>41976.253240740749</v>
      </c>
      <c r="U1350">
        <f t="shared" si="130"/>
        <v>2014</v>
      </c>
      <c r="V1350" s="15" t="str">
        <f t="shared" si="131"/>
        <v>Oct</v>
      </c>
    </row>
    <row r="1351" spans="1:22" ht="64">
      <c r="A1351">
        <v>1164</v>
      </c>
      <c r="B1351" s="3" t="s">
        <v>1165</v>
      </c>
      <c r="C1351" s="3" t="s">
        <v>5274</v>
      </c>
      <c r="D1351">
        <v>10000</v>
      </c>
      <c r="E1351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8283</v>
      </c>
      <c r="O1351" s="6">
        <f>KickstarterTable[[#This Row],[pledged]]/KickstarterTable[[#This Row],[goal]]</f>
        <v>0</v>
      </c>
      <c r="P1351" s="8" t="e">
        <f>KickstarterTable[[#This Row],[pledged]]/KickstarterTable[[#This Row],[backers_count]]</f>
        <v>#DIV/0!</v>
      </c>
      <c r="Q1351" t="str">
        <f t="shared" si="126"/>
        <v>food</v>
      </c>
      <c r="R1351" t="str">
        <f t="shared" si="127"/>
        <v>food trucks</v>
      </c>
      <c r="S1351" s="13">
        <f t="shared" si="128"/>
        <v>42509.39099537037</v>
      </c>
      <c r="T1351" s="13">
        <f t="shared" si="129"/>
        <v>42537.307662037041</v>
      </c>
      <c r="U1351">
        <f t="shared" si="130"/>
        <v>2016</v>
      </c>
      <c r="V1351" s="15" t="str">
        <f t="shared" si="131"/>
        <v>May</v>
      </c>
    </row>
    <row r="1352" spans="1:22" ht="48">
      <c r="A1352">
        <v>1165</v>
      </c>
      <c r="B1352" s="3" t="s">
        <v>1166</v>
      </c>
      <c r="C1352" s="3" t="s">
        <v>5275</v>
      </c>
      <c r="D1352">
        <v>10000</v>
      </c>
      <c r="E1352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8283</v>
      </c>
      <c r="O1352" s="6">
        <f>KickstarterTable[[#This Row],[pledged]]/KickstarterTable[[#This Row],[goal]]</f>
        <v>0.20705000000000001</v>
      </c>
      <c r="P1352" s="8">
        <f>KickstarterTable[[#This Row],[pledged]]/KickstarterTable[[#This Row],[backers_count]]</f>
        <v>82.82</v>
      </c>
      <c r="Q1352" t="str">
        <f t="shared" si="126"/>
        <v>food</v>
      </c>
      <c r="R1352" t="str">
        <f t="shared" si="127"/>
        <v>food trucks</v>
      </c>
      <c r="S1352" s="13">
        <f t="shared" si="128"/>
        <v>41791.88113425926</v>
      </c>
      <c r="T1352" s="13">
        <f t="shared" si="129"/>
        <v>41823.797800925924</v>
      </c>
      <c r="U1352">
        <f t="shared" si="130"/>
        <v>2014</v>
      </c>
      <c r="V1352" s="15" t="str">
        <f t="shared" si="131"/>
        <v>Jun</v>
      </c>
    </row>
    <row r="1353" spans="1:22" ht="48">
      <c r="A1353">
        <v>1169</v>
      </c>
      <c r="B1353" s="3" t="s">
        <v>1170</v>
      </c>
      <c r="C1353" s="3" t="s">
        <v>5279</v>
      </c>
      <c r="D1353">
        <v>10000</v>
      </c>
      <c r="E1353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8283</v>
      </c>
      <c r="O1353" s="6">
        <f>KickstarterTable[[#This Row],[pledged]]/KickstarterTable[[#This Row],[goal]]</f>
        <v>1.6999999999999999E-3</v>
      </c>
      <c r="P1353" s="8">
        <f>KickstarterTable[[#This Row],[pledged]]/KickstarterTable[[#This Row],[backers_count]]</f>
        <v>5.666666666666667</v>
      </c>
      <c r="Q1353" t="str">
        <f t="shared" si="126"/>
        <v>food</v>
      </c>
      <c r="R1353" t="str">
        <f t="shared" si="127"/>
        <v>food trucks</v>
      </c>
      <c r="S1353" s="13">
        <f t="shared" si="128"/>
        <v>42027.020405092589</v>
      </c>
      <c r="T1353" s="13">
        <f t="shared" si="129"/>
        <v>42054.937071759261</v>
      </c>
      <c r="U1353">
        <f t="shared" si="130"/>
        <v>2015</v>
      </c>
      <c r="V1353" s="15" t="str">
        <f t="shared" si="131"/>
        <v>Jan</v>
      </c>
    </row>
    <row r="1354" spans="1:22" ht="64">
      <c r="A1354">
        <v>1195</v>
      </c>
      <c r="B1354" s="3" t="s">
        <v>1196</v>
      </c>
      <c r="C1354" s="3" t="s">
        <v>5305</v>
      </c>
      <c r="D1354">
        <v>10000</v>
      </c>
      <c r="E1354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8284</v>
      </c>
      <c r="O1354" s="6">
        <f>KickstarterTable[[#This Row],[pledged]]/KickstarterTable[[#This Row],[goal]]</f>
        <v>1.35</v>
      </c>
      <c r="P1354" s="8">
        <f>KickstarterTable[[#This Row],[pledged]]/KickstarterTable[[#This Row],[backers_count]]</f>
        <v>79.411764705882348</v>
      </c>
      <c r="Q1354" t="str">
        <f t="shared" si="126"/>
        <v>photography</v>
      </c>
      <c r="R1354" t="str">
        <f t="shared" si="127"/>
        <v>photobooks</v>
      </c>
      <c r="S1354" s="13">
        <f t="shared" si="128"/>
        <v>42298.014502314814</v>
      </c>
      <c r="T1354" s="13">
        <f t="shared" si="129"/>
        <v>42355.958333333336</v>
      </c>
      <c r="U1354">
        <f t="shared" si="130"/>
        <v>2015</v>
      </c>
      <c r="V1354" s="15" t="str">
        <f t="shared" si="131"/>
        <v>Oct</v>
      </c>
    </row>
    <row r="1355" spans="1:22" ht="48">
      <c r="A1355">
        <v>1208</v>
      </c>
      <c r="B1355" s="3" t="s">
        <v>1209</v>
      </c>
      <c r="C1355" s="3" t="s">
        <v>5318</v>
      </c>
      <c r="D1355">
        <v>10000</v>
      </c>
      <c r="E1355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8284</v>
      </c>
      <c r="O1355" s="6">
        <f>KickstarterTable[[#This Row],[pledged]]/KickstarterTable[[#This Row],[goal]]</f>
        <v>1.5529999999999999</v>
      </c>
      <c r="P1355" s="8">
        <f>KickstarterTable[[#This Row],[pledged]]/KickstarterTable[[#This Row],[backers_count]]</f>
        <v>207.06666666666666</v>
      </c>
      <c r="Q1355" t="str">
        <f t="shared" si="126"/>
        <v>photography</v>
      </c>
      <c r="R1355" t="str">
        <f t="shared" si="127"/>
        <v>photobooks</v>
      </c>
      <c r="S1355" s="13">
        <f t="shared" si="128"/>
        <v>42423.375740740739</v>
      </c>
      <c r="T1355" s="13">
        <f t="shared" si="129"/>
        <v>42451.250740740747</v>
      </c>
      <c r="U1355">
        <f t="shared" si="130"/>
        <v>2016</v>
      </c>
      <c r="V1355" s="15" t="str">
        <f t="shared" si="131"/>
        <v>Feb</v>
      </c>
    </row>
    <row r="1356" spans="1:22" ht="32">
      <c r="A1356">
        <v>1270</v>
      </c>
      <c r="B1356" s="3" t="s">
        <v>1271</v>
      </c>
      <c r="C1356" s="3" t="s">
        <v>5380</v>
      </c>
      <c r="D1356">
        <v>10000</v>
      </c>
      <c r="E1356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8275</v>
      </c>
      <c r="O1356" s="6">
        <f>KickstarterTable[[#This Row],[pledged]]/KickstarterTable[[#This Row],[goal]]</f>
        <v>1.1472</v>
      </c>
      <c r="P1356" s="8">
        <f>KickstarterTable[[#This Row],[pledged]]/KickstarterTable[[#This Row],[backers_count]]</f>
        <v>67.881656804733723</v>
      </c>
      <c r="Q1356" t="str">
        <f t="shared" si="126"/>
        <v>music</v>
      </c>
      <c r="R1356" t="str">
        <f t="shared" si="127"/>
        <v>rock</v>
      </c>
      <c r="S1356" s="13">
        <f t="shared" si="128"/>
        <v>40933.523634259254</v>
      </c>
      <c r="T1356" s="13">
        <f t="shared" si="129"/>
        <v>40991.398634259262</v>
      </c>
      <c r="U1356">
        <f t="shared" si="130"/>
        <v>2012</v>
      </c>
      <c r="V1356" s="15" t="str">
        <f t="shared" si="131"/>
        <v>Jan</v>
      </c>
    </row>
    <row r="1357" spans="1:22" ht="32">
      <c r="A1357">
        <v>1308</v>
      </c>
      <c r="B1357" s="3" t="s">
        <v>1309</v>
      </c>
      <c r="C1357" s="3" t="s">
        <v>5418</v>
      </c>
      <c r="D1357">
        <v>10000</v>
      </c>
      <c r="E135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8272</v>
      </c>
      <c r="O1357" s="6">
        <f>KickstarterTable[[#This Row],[pledged]]/KickstarterTable[[#This Row],[goal]]</f>
        <v>0.11360000000000001</v>
      </c>
      <c r="P1357" s="8">
        <f>KickstarterTable[[#This Row],[pledged]]/KickstarterTable[[#This Row],[backers_count]]</f>
        <v>29.894736842105264</v>
      </c>
      <c r="Q1357" t="str">
        <f t="shared" si="126"/>
        <v>technology</v>
      </c>
      <c r="R1357" t="str">
        <f t="shared" si="127"/>
        <v>wearables</v>
      </c>
      <c r="S1357" s="13">
        <f t="shared" si="128"/>
        <v>42611.280231481483</v>
      </c>
      <c r="T1357" s="13">
        <f t="shared" si="129"/>
        <v>42649.196898148155</v>
      </c>
      <c r="U1357">
        <f t="shared" si="130"/>
        <v>2016</v>
      </c>
      <c r="V1357" s="15" t="str">
        <f t="shared" si="131"/>
        <v>Aug</v>
      </c>
    </row>
    <row r="1358" spans="1:22" ht="48">
      <c r="A1358">
        <v>1352</v>
      </c>
      <c r="B1358" s="3" t="s">
        <v>1353</v>
      </c>
      <c r="C1358" s="3" t="s">
        <v>5462</v>
      </c>
      <c r="D1358">
        <v>10000</v>
      </c>
      <c r="E135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8273</v>
      </c>
      <c r="O1358" s="6">
        <f>KickstarterTable[[#This Row],[pledged]]/KickstarterTable[[#This Row],[goal]]</f>
        <v>1.3613999999999999</v>
      </c>
      <c r="P1358" s="8">
        <f>KickstarterTable[[#This Row],[pledged]]/KickstarterTable[[#This Row],[backers_count]]</f>
        <v>59.973568281938327</v>
      </c>
      <c r="Q1358" t="str">
        <f t="shared" si="126"/>
        <v>publishing</v>
      </c>
      <c r="R1358" t="str">
        <f t="shared" si="127"/>
        <v>nonfiction</v>
      </c>
      <c r="S1358" s="13">
        <f t="shared" si="128"/>
        <v>42200.244976851849</v>
      </c>
      <c r="T1358" s="13">
        <f t="shared" si="129"/>
        <v>42249.749305555561</v>
      </c>
      <c r="U1358">
        <f t="shared" si="130"/>
        <v>2015</v>
      </c>
      <c r="V1358" s="15" t="str">
        <f t="shared" si="131"/>
        <v>Jul</v>
      </c>
    </row>
    <row r="1359" spans="1:22" ht="32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8275</v>
      </c>
      <c r="O1359" s="6">
        <f>KickstarterTable[[#This Row],[pledged]]/KickstarterTable[[#This Row],[goal]]</f>
        <v>1.0501</v>
      </c>
      <c r="P1359" s="8">
        <f>KickstarterTable[[#This Row],[pledged]]/KickstarterTable[[#This Row],[backers_count]]</f>
        <v>201.94230769230768</v>
      </c>
      <c r="Q1359" t="str">
        <f t="shared" si="126"/>
        <v>music</v>
      </c>
      <c r="R1359" t="str">
        <f t="shared" si="127"/>
        <v>rock</v>
      </c>
      <c r="S1359" s="13">
        <f t="shared" si="128"/>
        <v>42704.618437499994</v>
      </c>
      <c r="T1359" s="13">
        <f t="shared" si="129"/>
        <v>42732.535104166665</v>
      </c>
      <c r="U1359">
        <f t="shared" si="130"/>
        <v>2016</v>
      </c>
      <c r="V1359" s="15" t="str">
        <f t="shared" si="131"/>
        <v>Nov</v>
      </c>
    </row>
    <row r="1360" spans="1:22" ht="32">
      <c r="A1360">
        <v>1379</v>
      </c>
      <c r="B1360" s="3" t="s">
        <v>1380</v>
      </c>
      <c r="C1360" s="3" t="s">
        <v>5489</v>
      </c>
      <c r="D1360">
        <v>10000</v>
      </c>
      <c r="E1360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8275</v>
      </c>
      <c r="O1360" s="6">
        <f>KickstarterTable[[#This Row],[pledged]]/KickstarterTable[[#This Row],[goal]]</f>
        <v>1.1160000000000001</v>
      </c>
      <c r="P1360" s="8">
        <f>KickstarterTable[[#This Row],[pledged]]/KickstarterTable[[#This Row],[backers_count]]</f>
        <v>73.907284768211923</v>
      </c>
      <c r="Q1360" t="str">
        <f t="shared" si="126"/>
        <v>music</v>
      </c>
      <c r="R1360" t="str">
        <f t="shared" si="127"/>
        <v>rock</v>
      </c>
      <c r="S1360" s="13">
        <f t="shared" si="128"/>
        <v>42130.158287037033</v>
      </c>
      <c r="T1360" s="13">
        <f t="shared" si="129"/>
        <v>42158.074953703712</v>
      </c>
      <c r="U1360">
        <f t="shared" si="130"/>
        <v>2015</v>
      </c>
      <c r="V1360" s="15" t="str">
        <f t="shared" si="131"/>
        <v>May</v>
      </c>
    </row>
    <row r="1361" spans="1:22" ht="16">
      <c r="A1361">
        <v>1393</v>
      </c>
      <c r="B1361" s="3" t="s">
        <v>1394</v>
      </c>
      <c r="C1361" s="3" t="s">
        <v>5503</v>
      </c>
      <c r="D1361">
        <v>10000</v>
      </c>
      <c r="E1361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8275</v>
      </c>
      <c r="O1361" s="6">
        <f>KickstarterTable[[#This Row],[pledged]]/KickstarterTable[[#This Row],[goal]]</f>
        <v>1.0235000000000001</v>
      </c>
      <c r="P1361" s="8">
        <f>KickstarterTable[[#This Row],[pledged]]/KickstarterTable[[#This Row],[backers_count]]</f>
        <v>196.82692307692307</v>
      </c>
      <c r="Q1361" t="str">
        <f t="shared" si="126"/>
        <v>music</v>
      </c>
      <c r="R1361" t="str">
        <f t="shared" si="127"/>
        <v>rock</v>
      </c>
      <c r="S1361" s="13">
        <f t="shared" si="128"/>
        <v>42553.348645833328</v>
      </c>
      <c r="T1361" s="13">
        <f t="shared" si="129"/>
        <v>42581.2653125</v>
      </c>
      <c r="U1361">
        <f t="shared" si="130"/>
        <v>2016</v>
      </c>
      <c r="V1361" s="15" t="str">
        <f t="shared" si="131"/>
        <v>Jul</v>
      </c>
    </row>
    <row r="1362" spans="1:22" ht="48">
      <c r="A1362">
        <v>1397</v>
      </c>
      <c r="B1362" s="3" t="s">
        <v>1398</v>
      </c>
      <c r="C1362" s="3" t="s">
        <v>5507</v>
      </c>
      <c r="D1362">
        <v>10000</v>
      </c>
      <c r="E1362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8275</v>
      </c>
      <c r="O1362" s="6">
        <f>KickstarterTable[[#This Row],[pledged]]/KickstarterTable[[#This Row],[goal]]</f>
        <v>1.1385000000000001</v>
      </c>
      <c r="P1362" s="8">
        <f>KickstarterTable[[#This Row],[pledged]]/KickstarterTable[[#This Row],[backers_count]]</f>
        <v>72.056962025316452</v>
      </c>
      <c r="Q1362" t="str">
        <f t="shared" si="126"/>
        <v>music</v>
      </c>
      <c r="R1362" t="str">
        <f t="shared" si="127"/>
        <v>rock</v>
      </c>
      <c r="S1362" s="13">
        <f t="shared" si="128"/>
        <v>42640.584606481476</v>
      </c>
      <c r="T1362" s="13">
        <f t="shared" si="129"/>
        <v>42668.47152777778</v>
      </c>
      <c r="U1362">
        <f t="shared" si="130"/>
        <v>2016</v>
      </c>
      <c r="V1362" s="15" t="str">
        <f t="shared" si="131"/>
        <v>Sep</v>
      </c>
    </row>
    <row r="1363" spans="1:22" ht="32">
      <c r="A1363">
        <v>1429</v>
      </c>
      <c r="B1363" s="3" t="s">
        <v>1430</v>
      </c>
      <c r="C1363" s="3" t="s">
        <v>5539</v>
      </c>
      <c r="D1363">
        <v>10000</v>
      </c>
      <c r="E1363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8286</v>
      </c>
      <c r="O1363" s="6">
        <f>KickstarterTable[[#This Row],[pledged]]/KickstarterTable[[#This Row],[goal]]</f>
        <v>0</v>
      </c>
      <c r="P1363" s="8" t="e">
        <f>KickstarterTable[[#This Row],[pledged]]/KickstarterTable[[#This Row],[backers_count]]</f>
        <v>#DIV/0!</v>
      </c>
      <c r="Q1363" t="str">
        <f t="shared" si="126"/>
        <v>publishing</v>
      </c>
      <c r="R1363" t="str">
        <f t="shared" si="127"/>
        <v>translations</v>
      </c>
      <c r="S1363" s="13">
        <f t="shared" si="128"/>
        <v>42073.727337962962</v>
      </c>
      <c r="T1363" s="13">
        <f t="shared" si="129"/>
        <v>42101.644004629627</v>
      </c>
      <c r="U1363">
        <f t="shared" si="130"/>
        <v>2015</v>
      </c>
      <c r="V1363" s="15" t="str">
        <f t="shared" si="131"/>
        <v>Mar</v>
      </c>
    </row>
    <row r="1364" spans="1:22" ht="48">
      <c r="A1364">
        <v>1436</v>
      </c>
      <c r="B1364" s="3" t="s">
        <v>1437</v>
      </c>
      <c r="C1364" s="3" t="s">
        <v>5546</v>
      </c>
      <c r="D1364">
        <v>10000</v>
      </c>
      <c r="E1364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8286</v>
      </c>
      <c r="O1364" s="6">
        <f>KickstarterTable[[#This Row],[pledged]]/KickstarterTable[[#This Row],[goal]]</f>
        <v>7.7000000000000002E-3</v>
      </c>
      <c r="P1364" s="8">
        <f>KickstarterTable[[#This Row],[pledged]]/KickstarterTable[[#This Row],[backers_count]]</f>
        <v>38.5</v>
      </c>
      <c r="Q1364" t="str">
        <f t="shared" si="126"/>
        <v>publishing</v>
      </c>
      <c r="R1364" t="str">
        <f t="shared" si="127"/>
        <v>translations</v>
      </c>
      <c r="S1364" s="13">
        <f t="shared" si="128"/>
        <v>42391.016863425924</v>
      </c>
      <c r="T1364" s="13">
        <f t="shared" si="129"/>
        <v>42418.933530092596</v>
      </c>
      <c r="U1364">
        <f t="shared" si="130"/>
        <v>2016</v>
      </c>
      <c r="V1364" s="15" t="str">
        <f t="shared" si="131"/>
        <v>Jan</v>
      </c>
    </row>
    <row r="1365" spans="1:22" ht="48">
      <c r="A1365">
        <v>1487</v>
      </c>
      <c r="B1365" s="3" t="s">
        <v>1488</v>
      </c>
      <c r="C1365" s="3" t="s">
        <v>5597</v>
      </c>
      <c r="D1365">
        <v>10000</v>
      </c>
      <c r="E1365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8274</v>
      </c>
      <c r="O1365" s="6">
        <f>KickstarterTable[[#This Row],[pledged]]/KickstarterTable[[#This Row],[goal]]</f>
        <v>0</v>
      </c>
      <c r="P1365" s="8" t="e">
        <f>KickstarterTable[[#This Row],[pledged]]/KickstarterTable[[#This Row],[backers_count]]</f>
        <v>#DIV/0!</v>
      </c>
      <c r="Q1365" t="str">
        <f t="shared" si="126"/>
        <v>publishing</v>
      </c>
      <c r="R1365" t="str">
        <f t="shared" si="127"/>
        <v>fiction</v>
      </c>
      <c r="S1365" s="13">
        <f t="shared" si="128"/>
        <v>42554.584155092591</v>
      </c>
      <c r="T1365" s="13">
        <f t="shared" si="129"/>
        <v>42582.500821759262</v>
      </c>
      <c r="U1365">
        <f t="shared" si="130"/>
        <v>2016</v>
      </c>
      <c r="V1365" s="15" t="str">
        <f t="shared" si="131"/>
        <v>Jul</v>
      </c>
    </row>
    <row r="1366" spans="1:22" ht="48">
      <c r="A1366">
        <v>1561</v>
      </c>
      <c r="B1366" s="3" t="s">
        <v>1562</v>
      </c>
      <c r="C1366" s="3" t="s">
        <v>5671</v>
      </c>
      <c r="D1366">
        <v>10000</v>
      </c>
      <c r="E1366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8289</v>
      </c>
      <c r="O1366" s="6">
        <f>KickstarterTable[[#This Row],[pledged]]/KickstarterTable[[#This Row],[goal]]</f>
        <v>6.7000000000000002E-3</v>
      </c>
      <c r="P1366" s="8">
        <f>KickstarterTable[[#This Row],[pledged]]/KickstarterTable[[#This Row],[backers_count]]</f>
        <v>67</v>
      </c>
      <c r="Q1366" t="str">
        <f t="shared" si="126"/>
        <v>publishing</v>
      </c>
      <c r="R1366" t="str">
        <f t="shared" si="127"/>
        <v>art books</v>
      </c>
      <c r="S1366" s="13">
        <f t="shared" si="128"/>
        <v>41554.708368055552</v>
      </c>
      <c r="T1366" s="13">
        <f t="shared" si="129"/>
        <v>41582.666701388895</v>
      </c>
      <c r="U1366">
        <f t="shared" si="130"/>
        <v>2013</v>
      </c>
      <c r="V1366" s="15" t="str">
        <f t="shared" si="131"/>
        <v>Oct</v>
      </c>
    </row>
    <row r="1367" spans="1:22" ht="48">
      <c r="A1367">
        <v>1564</v>
      </c>
      <c r="B1367" s="3" t="s">
        <v>1565</v>
      </c>
      <c r="C1367" s="3" t="s">
        <v>5674</v>
      </c>
      <c r="D1367">
        <v>10000</v>
      </c>
      <c r="E136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8289</v>
      </c>
      <c r="O1367" s="6">
        <f>KickstarterTable[[#This Row],[pledged]]/KickstarterTable[[#This Row],[goal]]</f>
        <v>1E-3</v>
      </c>
      <c r="P1367" s="8">
        <f>KickstarterTable[[#This Row],[pledged]]/KickstarterTable[[#This Row],[backers_count]]</f>
        <v>10</v>
      </c>
      <c r="Q1367" t="str">
        <f t="shared" si="126"/>
        <v>publishing</v>
      </c>
      <c r="R1367" t="str">
        <f t="shared" si="127"/>
        <v>art books</v>
      </c>
      <c r="S1367" s="13">
        <f t="shared" si="128"/>
        <v>42121.033668981479</v>
      </c>
      <c r="T1367" s="13">
        <f t="shared" si="129"/>
        <v>42150.420138888891</v>
      </c>
      <c r="U1367">
        <f t="shared" si="130"/>
        <v>2015</v>
      </c>
      <c r="V1367" s="15" t="str">
        <f t="shared" si="131"/>
        <v>Apr</v>
      </c>
    </row>
    <row r="1368" spans="1:22" ht="48">
      <c r="A1368">
        <v>1574</v>
      </c>
      <c r="B1368" s="3" t="s">
        <v>1575</v>
      </c>
      <c r="C1368" s="3" t="s">
        <v>5684</v>
      </c>
      <c r="D1368">
        <v>10000</v>
      </c>
      <c r="E136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8289</v>
      </c>
      <c r="O1368" s="6">
        <f>KickstarterTable[[#This Row],[pledged]]/KickstarterTable[[#This Row],[goal]]</f>
        <v>5.0599999999999999E-2</v>
      </c>
      <c r="P1368" s="8">
        <f>KickstarterTable[[#This Row],[pledged]]/KickstarterTable[[#This Row],[backers_count]]</f>
        <v>84.333333333333329</v>
      </c>
      <c r="Q1368" t="str">
        <f t="shared" si="126"/>
        <v>publishing</v>
      </c>
      <c r="R1368" t="str">
        <f t="shared" si="127"/>
        <v>art books</v>
      </c>
      <c r="S1368" s="13">
        <f t="shared" si="128"/>
        <v>42017.594085648147</v>
      </c>
      <c r="T1368" s="13">
        <f t="shared" si="129"/>
        <v>42050.510752314818</v>
      </c>
      <c r="U1368">
        <f t="shared" si="130"/>
        <v>2015</v>
      </c>
      <c r="V1368" s="15" t="str">
        <f t="shared" si="131"/>
        <v>Jan</v>
      </c>
    </row>
    <row r="1369" spans="1:22" ht="48">
      <c r="A1369">
        <v>1575</v>
      </c>
      <c r="B1369" s="3" t="s">
        <v>1576</v>
      </c>
      <c r="C1369" s="3" t="s">
        <v>5685</v>
      </c>
      <c r="D1369">
        <v>10000</v>
      </c>
      <c r="E1369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8289</v>
      </c>
      <c r="O1369" s="6">
        <f>KickstarterTable[[#This Row],[pledged]]/KickstarterTable[[#This Row],[goal]]</f>
        <v>0.2291</v>
      </c>
      <c r="P1369" s="8">
        <f>KickstarterTable[[#This Row],[pledged]]/KickstarterTable[[#This Row],[backers_count]]</f>
        <v>65.457142857142856</v>
      </c>
      <c r="Q1369" t="str">
        <f t="shared" si="126"/>
        <v>publishing</v>
      </c>
      <c r="R1369" t="str">
        <f t="shared" si="127"/>
        <v>art books</v>
      </c>
      <c r="S1369" s="13">
        <f t="shared" si="128"/>
        <v>41799.190925925919</v>
      </c>
      <c r="T1369" s="13">
        <f t="shared" si="129"/>
        <v>41827.107592592598</v>
      </c>
      <c r="U1369">
        <f t="shared" si="130"/>
        <v>2014</v>
      </c>
      <c r="V1369" s="15" t="str">
        <f t="shared" si="131"/>
        <v>Jun</v>
      </c>
    </row>
    <row r="1370" spans="1:22" ht="48">
      <c r="A1370">
        <v>1577</v>
      </c>
      <c r="B1370" s="3" t="s">
        <v>1578</v>
      </c>
      <c r="C1370" s="3" t="s">
        <v>5687</v>
      </c>
      <c r="D1370">
        <v>10000</v>
      </c>
      <c r="E1370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8289</v>
      </c>
      <c r="O1370" s="6">
        <f>KickstarterTable[[#This Row],[pledged]]/KickstarterTable[[#This Row],[goal]]</f>
        <v>5.4999999999999997E-3</v>
      </c>
      <c r="P1370" s="8">
        <f>KickstarterTable[[#This Row],[pledged]]/KickstarterTable[[#This Row],[backers_count]]</f>
        <v>27.5</v>
      </c>
      <c r="Q1370" t="str">
        <f t="shared" si="126"/>
        <v>publishing</v>
      </c>
      <c r="R1370" t="str">
        <f t="shared" si="127"/>
        <v>art books</v>
      </c>
      <c r="S1370" s="13">
        <f t="shared" si="128"/>
        <v>41054.514444444438</v>
      </c>
      <c r="T1370" s="13">
        <f t="shared" si="129"/>
        <v>41112.431111111116</v>
      </c>
      <c r="U1370">
        <f t="shared" si="130"/>
        <v>2012</v>
      </c>
      <c r="V1370" s="15" t="str">
        <f t="shared" si="131"/>
        <v>May</v>
      </c>
    </row>
    <row r="1371" spans="1:22" ht="48">
      <c r="A1371">
        <v>1607</v>
      </c>
      <c r="B1371" s="3" t="s">
        <v>1608</v>
      </c>
      <c r="C1371" s="3" t="s">
        <v>5717</v>
      </c>
      <c r="D1371">
        <v>10000</v>
      </c>
      <c r="E1371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8275</v>
      </c>
      <c r="O1371" s="6">
        <f>KickstarterTable[[#This Row],[pledged]]/KickstarterTable[[#This Row],[goal]]</f>
        <v>1.4511000000000001</v>
      </c>
      <c r="P1371" s="8">
        <f>KickstarterTable[[#This Row],[pledged]]/KickstarterTable[[#This Row],[backers_count]]</f>
        <v>70.785365853658533</v>
      </c>
      <c r="Q1371" t="str">
        <f t="shared" si="126"/>
        <v>music</v>
      </c>
      <c r="R1371" t="str">
        <f t="shared" si="127"/>
        <v>rock</v>
      </c>
      <c r="S1371" s="13">
        <f t="shared" si="128"/>
        <v>41053.475127314814</v>
      </c>
      <c r="T1371" s="13">
        <f t="shared" si="129"/>
        <v>41072.391793981486</v>
      </c>
      <c r="U1371">
        <f t="shared" si="130"/>
        <v>2012</v>
      </c>
      <c r="V1371" s="15" t="str">
        <f t="shared" si="131"/>
        <v>May</v>
      </c>
    </row>
    <row r="1372" spans="1:22" ht="48">
      <c r="A1372">
        <v>1616</v>
      </c>
      <c r="B1372" s="3" t="s">
        <v>1617</v>
      </c>
      <c r="C1372" s="3" t="s">
        <v>5726</v>
      </c>
      <c r="D1372">
        <v>10000</v>
      </c>
      <c r="E1372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8275</v>
      </c>
      <c r="O1372" s="6">
        <f>KickstarterTable[[#This Row],[pledged]]/KickstarterTable[[#This Row],[goal]]</f>
        <v>1.042</v>
      </c>
      <c r="P1372" s="8">
        <f>KickstarterTable[[#This Row],[pledged]]/KickstarterTable[[#This Row],[backers_count]]</f>
        <v>66.369426751592357</v>
      </c>
      <c r="Q1372" t="str">
        <f t="shared" si="126"/>
        <v>music</v>
      </c>
      <c r="R1372" t="str">
        <f t="shared" si="127"/>
        <v>rock</v>
      </c>
      <c r="S1372" s="13">
        <f t="shared" si="128"/>
        <v>41194.382187499999</v>
      </c>
      <c r="T1372" s="13">
        <f t="shared" si="129"/>
        <v>41233.5</v>
      </c>
      <c r="U1372">
        <f t="shared" si="130"/>
        <v>2012</v>
      </c>
      <c r="V1372" s="15" t="str">
        <f t="shared" si="131"/>
        <v>Oct</v>
      </c>
    </row>
    <row r="1373" spans="1:22" ht="48">
      <c r="A1373">
        <v>1631</v>
      </c>
      <c r="B1373" s="3" t="s">
        <v>1632</v>
      </c>
      <c r="C1373" s="3" t="s">
        <v>5741</v>
      </c>
      <c r="D1373">
        <v>10000</v>
      </c>
      <c r="E1373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8275</v>
      </c>
      <c r="O1373" s="6">
        <f>KickstarterTable[[#This Row],[pledged]]/KickstarterTable[[#This Row],[goal]]</f>
        <v>1.5590999999999999</v>
      </c>
      <c r="P1373" s="8">
        <f>KickstarterTable[[#This Row],[pledged]]/KickstarterTable[[#This Row],[backers_count]]</f>
        <v>117.22556390977444</v>
      </c>
      <c r="Q1373" t="str">
        <f t="shared" si="126"/>
        <v>music</v>
      </c>
      <c r="R1373" t="str">
        <f t="shared" si="127"/>
        <v>rock</v>
      </c>
      <c r="S1373" s="13">
        <f t="shared" si="128"/>
        <v>41164.52616898148</v>
      </c>
      <c r="T1373" s="13">
        <f t="shared" si="129"/>
        <v>41192.442835648151</v>
      </c>
      <c r="U1373">
        <f t="shared" si="130"/>
        <v>2012</v>
      </c>
      <c r="V1373" s="15" t="str">
        <f t="shared" si="131"/>
        <v>Sep</v>
      </c>
    </row>
    <row r="1374" spans="1:22" ht="48">
      <c r="A1374">
        <v>1633</v>
      </c>
      <c r="B1374" s="3" t="s">
        <v>1634</v>
      </c>
      <c r="C1374" s="3" t="s">
        <v>5743</v>
      </c>
      <c r="D1374">
        <v>10000</v>
      </c>
      <c r="E1374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8275</v>
      </c>
      <c r="O1374" s="6">
        <f>KickstarterTable[[#This Row],[pledged]]/KickstarterTable[[#This Row],[goal]]</f>
        <v>1</v>
      </c>
      <c r="P1374" s="8">
        <f>KickstarterTable[[#This Row],[pledged]]/KickstarterTable[[#This Row],[backers_count]]</f>
        <v>172.41379310344828</v>
      </c>
      <c r="Q1374" t="str">
        <f t="shared" si="126"/>
        <v>music</v>
      </c>
      <c r="R1374" t="str">
        <f t="shared" si="127"/>
        <v>rock</v>
      </c>
      <c r="S1374" s="13">
        <f t="shared" si="128"/>
        <v>40896.550416666665</v>
      </c>
      <c r="T1374" s="13">
        <f t="shared" si="129"/>
        <v>40921.791666666672</v>
      </c>
      <c r="U1374">
        <f t="shared" si="130"/>
        <v>2012</v>
      </c>
      <c r="V1374" s="15" t="str">
        <f t="shared" si="131"/>
        <v>Dec</v>
      </c>
    </row>
    <row r="1375" spans="1:22" ht="48">
      <c r="A1375">
        <v>1644</v>
      </c>
      <c r="B1375" s="3" t="s">
        <v>1645</v>
      </c>
      <c r="C1375" s="3" t="s">
        <v>5754</v>
      </c>
      <c r="D1375">
        <v>10000</v>
      </c>
      <c r="E1375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8291</v>
      </c>
      <c r="O1375" s="6">
        <f>KickstarterTable[[#This Row],[pledged]]/KickstarterTable[[#This Row],[goal]]</f>
        <v>1.095</v>
      </c>
      <c r="P1375" s="8">
        <f>KickstarterTable[[#This Row],[pledged]]/KickstarterTable[[#This Row],[backers_count]]</f>
        <v>85.546875</v>
      </c>
      <c r="Q1375" t="str">
        <f t="shared" si="126"/>
        <v>music</v>
      </c>
      <c r="R1375" t="str">
        <f t="shared" si="127"/>
        <v>pop</v>
      </c>
      <c r="S1375" s="13">
        <f t="shared" si="128"/>
        <v>41174.726388888885</v>
      </c>
      <c r="T1375" s="13">
        <f t="shared" si="129"/>
        <v>41232.684722222228</v>
      </c>
      <c r="U1375">
        <f t="shared" si="130"/>
        <v>2012</v>
      </c>
      <c r="V1375" s="15" t="str">
        <f t="shared" si="131"/>
        <v>Sep</v>
      </c>
    </row>
    <row r="1376" spans="1:22" ht="48">
      <c r="A1376">
        <v>1687</v>
      </c>
      <c r="B1376" s="3" t="s">
        <v>1688</v>
      </c>
      <c r="C1376" s="3" t="s">
        <v>5797</v>
      </c>
      <c r="D1376">
        <v>10000</v>
      </c>
      <c r="E1376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8292</v>
      </c>
      <c r="O1376" s="6">
        <f>KickstarterTable[[#This Row],[pledged]]/KickstarterTable[[#This Row],[goal]]</f>
        <v>0.3125</v>
      </c>
      <c r="P1376" s="8">
        <f>KickstarterTable[[#This Row],[pledged]]/KickstarterTable[[#This Row],[backers_count]]</f>
        <v>80.128205128205124</v>
      </c>
      <c r="Q1376" t="str">
        <f t="shared" si="126"/>
        <v>music</v>
      </c>
      <c r="R1376" t="str">
        <f t="shared" si="127"/>
        <v>faith</v>
      </c>
      <c r="S1376" s="13">
        <f t="shared" si="128"/>
        <v>42801.713483796295</v>
      </c>
      <c r="T1376" s="13">
        <f t="shared" si="129"/>
        <v>42833.427083333336</v>
      </c>
      <c r="U1376">
        <f t="shared" si="130"/>
        <v>2017</v>
      </c>
      <c r="V1376" s="15" t="str">
        <f t="shared" si="131"/>
        <v>Mar</v>
      </c>
    </row>
    <row r="1377" spans="1:22" ht="48">
      <c r="A1377">
        <v>1694</v>
      </c>
      <c r="B1377" s="3" t="s">
        <v>1695</v>
      </c>
      <c r="C1377" s="3" t="s">
        <v>5804</v>
      </c>
      <c r="D1377">
        <v>10000</v>
      </c>
      <c r="E137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8292</v>
      </c>
      <c r="O1377" s="6">
        <f>KickstarterTable[[#This Row],[pledged]]/KickstarterTable[[#This Row],[goal]]</f>
        <v>5.0000000000000001E-4</v>
      </c>
      <c r="P1377" s="8">
        <f>KickstarterTable[[#This Row],[pledged]]/KickstarterTable[[#This Row],[backers_count]]</f>
        <v>5</v>
      </c>
      <c r="Q1377" t="str">
        <f t="shared" si="126"/>
        <v>music</v>
      </c>
      <c r="R1377" t="str">
        <f t="shared" si="127"/>
        <v>faith</v>
      </c>
      <c r="S1377" s="13">
        <f t="shared" si="128"/>
        <v>42791.336504629631</v>
      </c>
      <c r="T1377" s="13">
        <f t="shared" si="129"/>
        <v>42818.775000000001</v>
      </c>
      <c r="U1377">
        <f t="shared" si="130"/>
        <v>2017</v>
      </c>
      <c r="V1377" s="15" t="str">
        <f t="shared" si="131"/>
        <v>Feb</v>
      </c>
    </row>
    <row r="1378" spans="1:22" ht="48">
      <c r="A1378">
        <v>1711</v>
      </c>
      <c r="B1378" s="3" t="s">
        <v>1712</v>
      </c>
      <c r="C1378" s="3" t="s">
        <v>5821</v>
      </c>
      <c r="D1378">
        <v>10000</v>
      </c>
      <c r="E137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8292</v>
      </c>
      <c r="O1378" s="6">
        <f>KickstarterTable[[#This Row],[pledged]]/KickstarterTable[[#This Row],[goal]]</f>
        <v>0.105</v>
      </c>
      <c r="P1378" s="8">
        <f>KickstarterTable[[#This Row],[pledged]]/KickstarterTable[[#This Row],[backers_count]]</f>
        <v>525</v>
      </c>
      <c r="Q1378" t="str">
        <f t="shared" si="126"/>
        <v>music</v>
      </c>
      <c r="R1378" t="str">
        <f t="shared" si="127"/>
        <v>faith</v>
      </c>
      <c r="S1378" s="13">
        <f t="shared" si="128"/>
        <v>41852.312893518516</v>
      </c>
      <c r="T1378" s="13">
        <f t="shared" si="129"/>
        <v>41881.229560185187</v>
      </c>
      <c r="U1378">
        <f t="shared" si="130"/>
        <v>2014</v>
      </c>
      <c r="V1378" s="15" t="str">
        <f t="shared" si="131"/>
        <v>Aug</v>
      </c>
    </row>
    <row r="1379" spans="1:22" ht="48">
      <c r="A1379">
        <v>1723</v>
      </c>
      <c r="B1379" s="3" t="s">
        <v>1724</v>
      </c>
      <c r="C1379" s="3" t="s">
        <v>5833</v>
      </c>
      <c r="D1379">
        <v>10000</v>
      </c>
      <c r="E1379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8292</v>
      </c>
      <c r="O1379" s="6">
        <f>KickstarterTable[[#This Row],[pledged]]/KickstarterTable[[#This Row],[goal]]</f>
        <v>6.5000000000000002E-2</v>
      </c>
      <c r="P1379" s="8">
        <f>KickstarterTable[[#This Row],[pledged]]/KickstarterTable[[#This Row],[backers_count]]</f>
        <v>216.66666666666666</v>
      </c>
      <c r="Q1379" t="str">
        <f t="shared" si="126"/>
        <v>music</v>
      </c>
      <c r="R1379" t="str">
        <f t="shared" si="127"/>
        <v>faith</v>
      </c>
      <c r="S1379" s="13">
        <f t="shared" si="128"/>
        <v>42129.492071759254</v>
      </c>
      <c r="T1379" s="13">
        <f t="shared" si="129"/>
        <v>42183.833333333336</v>
      </c>
      <c r="U1379">
        <f t="shared" si="130"/>
        <v>2015</v>
      </c>
      <c r="V1379" s="15" t="str">
        <f t="shared" si="131"/>
        <v>May</v>
      </c>
    </row>
    <row r="1380" spans="1:22" ht="48">
      <c r="A1380">
        <v>1729</v>
      </c>
      <c r="B1380" s="3" t="s">
        <v>1730</v>
      </c>
      <c r="C1380" s="3" t="s">
        <v>5839</v>
      </c>
      <c r="D1380">
        <v>10000</v>
      </c>
      <c r="E1380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8292</v>
      </c>
      <c r="O1380" s="6">
        <f>KickstarterTable[[#This Row],[pledged]]/KickstarterTable[[#This Row],[goal]]</f>
        <v>0</v>
      </c>
      <c r="P1380" s="8" t="e">
        <f>KickstarterTable[[#This Row],[pledged]]/KickstarterTable[[#This Row],[backers_count]]</f>
        <v>#DIV/0!</v>
      </c>
      <c r="Q1380" t="str">
        <f t="shared" si="126"/>
        <v>music</v>
      </c>
      <c r="R1380" t="str">
        <f t="shared" si="127"/>
        <v>faith</v>
      </c>
      <c r="S1380" s="13">
        <f t="shared" si="128"/>
        <v>42470.718819444439</v>
      </c>
      <c r="T1380" s="13">
        <f t="shared" si="129"/>
        <v>42528.63548611111</v>
      </c>
      <c r="U1380">
        <f t="shared" si="130"/>
        <v>2016</v>
      </c>
      <c r="V1380" s="15" t="str">
        <f t="shared" si="131"/>
        <v>Apr</v>
      </c>
    </row>
    <row r="1381" spans="1:22" ht="48">
      <c r="A1381">
        <v>1733</v>
      </c>
      <c r="B1381" s="3" t="s">
        <v>1734</v>
      </c>
      <c r="C1381" s="3" t="s">
        <v>5843</v>
      </c>
      <c r="D1381">
        <v>10000</v>
      </c>
      <c r="E1381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8292</v>
      </c>
      <c r="O1381" s="6">
        <f>KickstarterTable[[#This Row],[pledged]]/KickstarterTable[[#This Row],[goal]]</f>
        <v>0</v>
      </c>
      <c r="P1381" s="8" t="e">
        <f>KickstarterTable[[#This Row],[pledged]]/KickstarterTable[[#This Row],[backers_count]]</f>
        <v>#DIV/0!</v>
      </c>
      <c r="Q1381" t="str">
        <f t="shared" si="126"/>
        <v>music</v>
      </c>
      <c r="R1381" t="str">
        <f t="shared" si="127"/>
        <v>faith</v>
      </c>
      <c r="S1381" s="13">
        <f t="shared" si="128"/>
        <v>42614.342291666668</v>
      </c>
      <c r="T1381" s="13">
        <f t="shared" si="129"/>
        <v>42624.479166666664</v>
      </c>
      <c r="U1381">
        <f t="shared" si="130"/>
        <v>2016</v>
      </c>
      <c r="V1381" s="15" t="str">
        <f t="shared" si="131"/>
        <v>Sep</v>
      </c>
    </row>
    <row r="1382" spans="1:22" ht="32">
      <c r="A1382">
        <v>1751</v>
      </c>
      <c r="B1382" s="3" t="s">
        <v>1752</v>
      </c>
      <c r="C1382" s="3" t="s">
        <v>5861</v>
      </c>
      <c r="D1382">
        <v>10000</v>
      </c>
      <c r="E1382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8284</v>
      </c>
      <c r="O1382" s="6">
        <f>KickstarterTable[[#This Row],[pledged]]/KickstarterTable[[#This Row],[goal]]</f>
        <v>1.0289999999999999</v>
      </c>
      <c r="P1382" s="8">
        <f>KickstarterTable[[#This Row],[pledged]]/KickstarterTable[[#This Row],[backers_count]]</f>
        <v>168.68852459016392</v>
      </c>
      <c r="Q1382" t="str">
        <f t="shared" si="126"/>
        <v>photography</v>
      </c>
      <c r="R1382" t="str">
        <f t="shared" si="127"/>
        <v>photobooks</v>
      </c>
      <c r="S1382" s="13">
        <f t="shared" si="128"/>
        <v>42052.448182870365</v>
      </c>
      <c r="T1382" s="13">
        <f t="shared" si="129"/>
        <v>42080.323182870372</v>
      </c>
      <c r="U1382">
        <f t="shared" si="130"/>
        <v>2015</v>
      </c>
      <c r="V1382" s="15" t="str">
        <f t="shared" si="131"/>
        <v>Feb</v>
      </c>
    </row>
    <row r="1383" spans="1:22" ht="48">
      <c r="A1383">
        <v>1787</v>
      </c>
      <c r="B1383" s="3" t="s">
        <v>1788</v>
      </c>
      <c r="C1383" s="3" t="s">
        <v>5897</v>
      </c>
      <c r="D1383">
        <v>10000</v>
      </c>
      <c r="E1383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8284</v>
      </c>
      <c r="O1383" s="6">
        <f>KickstarterTable[[#This Row],[pledged]]/KickstarterTable[[#This Row],[goal]]</f>
        <v>0.15329999999999999</v>
      </c>
      <c r="P1383" s="8">
        <f>KickstarterTable[[#This Row],[pledged]]/KickstarterTable[[#This Row],[backers_count]]</f>
        <v>63.875</v>
      </c>
      <c r="Q1383" t="str">
        <f t="shared" si="126"/>
        <v>photography</v>
      </c>
      <c r="R1383" t="str">
        <f t="shared" si="127"/>
        <v>photobooks</v>
      </c>
      <c r="S1383" s="13">
        <f t="shared" si="128"/>
        <v>42068.322187499994</v>
      </c>
      <c r="T1383" s="13">
        <f t="shared" si="129"/>
        <v>42096.197187500002</v>
      </c>
      <c r="U1383">
        <f t="shared" si="130"/>
        <v>2015</v>
      </c>
      <c r="V1383" s="15" t="str">
        <f t="shared" si="131"/>
        <v>Mar</v>
      </c>
    </row>
    <row r="1384" spans="1:22" ht="48">
      <c r="A1384">
        <v>1797</v>
      </c>
      <c r="B1384" s="3" t="s">
        <v>1798</v>
      </c>
      <c r="C1384" s="3" t="s">
        <v>5907</v>
      </c>
      <c r="D1384">
        <v>10000</v>
      </c>
      <c r="E1384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8284</v>
      </c>
      <c r="O1384" s="6">
        <f>KickstarterTable[[#This Row],[pledged]]/KickstarterTable[[#This Row],[goal]]</f>
        <v>0.67549999999999999</v>
      </c>
      <c r="P1384" s="8">
        <f>KickstarterTable[[#This Row],[pledged]]/KickstarterTable[[#This Row],[backers_count]]</f>
        <v>48.25</v>
      </c>
      <c r="Q1384" t="str">
        <f t="shared" si="126"/>
        <v>photography</v>
      </c>
      <c r="R1384" t="str">
        <f t="shared" si="127"/>
        <v>photobooks</v>
      </c>
      <c r="S1384" s="13">
        <f t="shared" si="128"/>
        <v>42689.235983796294</v>
      </c>
      <c r="T1384" s="13">
        <f t="shared" si="129"/>
        <v>42717.152650462966</v>
      </c>
      <c r="U1384">
        <f t="shared" si="130"/>
        <v>2016</v>
      </c>
      <c r="V1384" s="15" t="str">
        <f t="shared" si="131"/>
        <v>Nov</v>
      </c>
    </row>
    <row r="1385" spans="1:22" ht="32">
      <c r="A1385">
        <v>1834</v>
      </c>
      <c r="B1385" s="3" t="s">
        <v>1835</v>
      </c>
      <c r="C1385" s="3" t="s">
        <v>5944</v>
      </c>
      <c r="D1385">
        <v>10000</v>
      </c>
      <c r="E1385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8275</v>
      </c>
      <c r="O1385" s="6">
        <f>KickstarterTable[[#This Row],[pledged]]/KickstarterTable[[#This Row],[goal]]</f>
        <v>1.1805000000000001</v>
      </c>
      <c r="P1385" s="8">
        <f>KickstarterTable[[#This Row],[pledged]]/KickstarterTable[[#This Row],[backers_count]]</f>
        <v>131.16666666666666</v>
      </c>
      <c r="Q1385" t="str">
        <f t="shared" si="126"/>
        <v>music</v>
      </c>
      <c r="R1385" t="str">
        <f t="shared" si="127"/>
        <v>rock</v>
      </c>
      <c r="S1385" s="13">
        <f t="shared" si="128"/>
        <v>41988.630729166667</v>
      </c>
      <c r="T1385" s="13">
        <f t="shared" si="129"/>
        <v>42026.547395833339</v>
      </c>
      <c r="U1385">
        <f t="shared" si="130"/>
        <v>2015</v>
      </c>
      <c r="V1385" s="15" t="str">
        <f t="shared" si="131"/>
        <v>Dec</v>
      </c>
    </row>
    <row r="1386" spans="1:22" ht="48">
      <c r="A1386">
        <v>1843</v>
      </c>
      <c r="B1386" s="3" t="s">
        <v>1844</v>
      </c>
      <c r="C1386" s="3" t="s">
        <v>5953</v>
      </c>
      <c r="D1386">
        <v>10000</v>
      </c>
      <c r="E1386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8275</v>
      </c>
      <c r="O1386" s="6">
        <f>KickstarterTable[[#This Row],[pledged]]/KickstarterTable[[#This Row],[goal]]</f>
        <v>1.2400610000000001</v>
      </c>
      <c r="P1386" s="8">
        <f>KickstarterTable[[#This Row],[pledged]]/KickstarterTable[[#This Row],[backers_count]]</f>
        <v>92.541865671641801</v>
      </c>
      <c r="Q1386" t="str">
        <f t="shared" si="126"/>
        <v>music</v>
      </c>
      <c r="R1386" t="str">
        <f t="shared" si="127"/>
        <v>rock</v>
      </c>
      <c r="S1386" s="13">
        <f t="shared" si="128"/>
        <v>40564.661504629628</v>
      </c>
      <c r="T1386" s="13">
        <f t="shared" si="129"/>
        <v>40592.5781712963</v>
      </c>
      <c r="U1386">
        <f t="shared" si="130"/>
        <v>2011</v>
      </c>
      <c r="V1386" s="15" t="str">
        <f t="shared" si="131"/>
        <v>Jan</v>
      </c>
    </row>
    <row r="1387" spans="1:22" ht="48">
      <c r="A1387">
        <v>1869</v>
      </c>
      <c r="B1387" s="3" t="s">
        <v>1870</v>
      </c>
      <c r="C1387" s="3" t="s">
        <v>5979</v>
      </c>
      <c r="D1387">
        <v>10000</v>
      </c>
      <c r="E138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8282</v>
      </c>
      <c r="O1387" s="6">
        <f>KickstarterTable[[#This Row],[pledged]]/KickstarterTable[[#This Row],[goal]]</f>
        <v>0</v>
      </c>
      <c r="P1387" s="8" t="e">
        <f>KickstarterTable[[#This Row],[pledged]]/KickstarterTable[[#This Row],[backers_count]]</f>
        <v>#DIV/0!</v>
      </c>
      <c r="Q1387" t="str">
        <f t="shared" si="126"/>
        <v>games</v>
      </c>
      <c r="R1387" t="str">
        <f t="shared" si="127"/>
        <v>mobile games</v>
      </c>
      <c r="S1387" s="13">
        <f t="shared" si="128"/>
        <v>42708.669548611106</v>
      </c>
      <c r="T1387" s="13">
        <f t="shared" si="129"/>
        <v>42736.586215277777</v>
      </c>
      <c r="U1387">
        <f t="shared" si="130"/>
        <v>2017</v>
      </c>
      <c r="V1387" s="15" t="str">
        <f t="shared" si="131"/>
        <v>Dec</v>
      </c>
    </row>
    <row r="1388" spans="1:22" ht="32">
      <c r="A1388">
        <v>1875</v>
      </c>
      <c r="B1388" s="3" t="s">
        <v>1876</v>
      </c>
      <c r="C1388" s="3" t="s">
        <v>5985</v>
      </c>
      <c r="D1388">
        <v>10000</v>
      </c>
      <c r="E138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8282</v>
      </c>
      <c r="O1388" s="6">
        <f>KickstarterTable[[#This Row],[pledged]]/KickstarterTable[[#This Row],[goal]]</f>
        <v>5.1000000000000004E-3</v>
      </c>
      <c r="P1388" s="8">
        <f>KickstarterTable[[#This Row],[pledged]]/KickstarterTable[[#This Row],[backers_count]]</f>
        <v>17</v>
      </c>
      <c r="Q1388" t="str">
        <f t="shared" si="126"/>
        <v>games</v>
      </c>
      <c r="R1388" t="str">
        <f t="shared" si="127"/>
        <v>mobile games</v>
      </c>
      <c r="S1388" s="13">
        <f t="shared" si="128"/>
        <v>42528.566064814811</v>
      </c>
      <c r="T1388" s="13">
        <f t="shared" si="129"/>
        <v>42586.482731481483</v>
      </c>
      <c r="U1388">
        <f t="shared" si="130"/>
        <v>2016</v>
      </c>
      <c r="V1388" s="15" t="str">
        <f t="shared" si="131"/>
        <v>Jun</v>
      </c>
    </row>
    <row r="1389" spans="1:22" ht="64">
      <c r="A1389">
        <v>1891</v>
      </c>
      <c r="B1389" s="3" t="s">
        <v>1892</v>
      </c>
      <c r="C1389" s="3" t="s">
        <v>6001</v>
      </c>
      <c r="D1389">
        <v>10000</v>
      </c>
      <c r="E1389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8278</v>
      </c>
      <c r="O1389" s="6">
        <f>KickstarterTable[[#This Row],[pledged]]/KickstarterTable[[#This Row],[goal]]</f>
        <v>1.0555000000000001</v>
      </c>
      <c r="P1389" s="8">
        <f>KickstarterTable[[#This Row],[pledged]]/KickstarterTable[[#This Row],[backers_count]]</f>
        <v>87.958333333333329</v>
      </c>
      <c r="Q1389" t="str">
        <f t="shared" si="126"/>
        <v>music</v>
      </c>
      <c r="R1389" t="str">
        <f t="shared" si="127"/>
        <v>indie rock</v>
      </c>
      <c r="S1389" s="13">
        <f t="shared" si="128"/>
        <v>40335.464745370366</v>
      </c>
      <c r="T1389" s="13">
        <f t="shared" si="129"/>
        <v>40378.833333333336</v>
      </c>
      <c r="U1389">
        <f t="shared" si="130"/>
        <v>2010</v>
      </c>
      <c r="V1389" s="15" t="str">
        <f t="shared" si="131"/>
        <v>Jun</v>
      </c>
    </row>
    <row r="1390" spans="1:22" ht="48">
      <c r="A1390">
        <v>1920</v>
      </c>
      <c r="B1390" s="3" t="s">
        <v>1921</v>
      </c>
      <c r="C1390" s="3" t="s">
        <v>6030</v>
      </c>
      <c r="D1390">
        <v>10000</v>
      </c>
      <c r="E1390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8293</v>
      </c>
      <c r="O1390" s="6">
        <f>KickstarterTable[[#This Row],[pledged]]/KickstarterTable[[#This Row],[goal]]</f>
        <v>0.43030000000000002</v>
      </c>
      <c r="P1390" s="8">
        <f>KickstarterTable[[#This Row],[pledged]]/KickstarterTable[[#This Row],[backers_count]]</f>
        <v>40.980952380952381</v>
      </c>
      <c r="Q1390" t="str">
        <f t="shared" si="126"/>
        <v>technology</v>
      </c>
      <c r="R1390" t="str">
        <f t="shared" si="127"/>
        <v>gadgets</v>
      </c>
      <c r="S1390" s="13">
        <f t="shared" si="128"/>
        <v>42270.54237268518</v>
      </c>
      <c r="T1390" s="13">
        <f t="shared" si="129"/>
        <v>42296.541666666664</v>
      </c>
      <c r="U1390">
        <f t="shared" si="130"/>
        <v>2015</v>
      </c>
      <c r="V1390" s="15" t="str">
        <f t="shared" si="131"/>
        <v>Sep</v>
      </c>
    </row>
    <row r="1391" spans="1:22" ht="48">
      <c r="A1391">
        <v>1939</v>
      </c>
      <c r="B1391" s="3" t="s">
        <v>1940</v>
      </c>
      <c r="C1391" s="3" t="s">
        <v>6049</v>
      </c>
      <c r="D1391">
        <v>10000</v>
      </c>
      <c r="E1391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8278</v>
      </c>
      <c r="O1391" s="6">
        <f>KickstarterTable[[#This Row],[pledged]]/KickstarterTable[[#This Row],[goal]]</f>
        <v>1.107</v>
      </c>
      <c r="P1391" s="8">
        <f>KickstarterTable[[#This Row],[pledged]]/KickstarterTable[[#This Row],[backers_count]]</f>
        <v>115.3125</v>
      </c>
      <c r="Q1391" t="str">
        <f t="shared" si="126"/>
        <v>music</v>
      </c>
      <c r="R1391" t="str">
        <f t="shared" si="127"/>
        <v>indie rock</v>
      </c>
      <c r="S1391" s="13">
        <f t="shared" si="128"/>
        <v>41313.651712962957</v>
      </c>
      <c r="T1391" s="13">
        <f t="shared" si="129"/>
        <v>41341.526712962965</v>
      </c>
      <c r="U1391">
        <f t="shared" si="130"/>
        <v>2013</v>
      </c>
      <c r="V1391" s="15" t="str">
        <f t="shared" si="131"/>
        <v>Feb</v>
      </c>
    </row>
    <row r="1392" spans="1:22" ht="48">
      <c r="A1392">
        <v>1943</v>
      </c>
      <c r="B1392" s="3" t="s">
        <v>1944</v>
      </c>
      <c r="C1392" s="3" t="s">
        <v>6053</v>
      </c>
      <c r="D1392">
        <v>10000</v>
      </c>
      <c r="E1392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8294</v>
      </c>
      <c r="O1392" s="6">
        <f>KickstarterTable[[#This Row],[pledged]]/KickstarterTable[[#This Row],[goal]]</f>
        <v>17.052499999999998</v>
      </c>
      <c r="P1392" s="8">
        <f>KickstarterTable[[#This Row],[pledged]]/KickstarterTable[[#This Row],[backers_count]]</f>
        <v>68.815577078288939</v>
      </c>
      <c r="Q1392" t="str">
        <f t="shared" si="126"/>
        <v>technology</v>
      </c>
      <c r="R1392" t="str">
        <f t="shared" si="127"/>
        <v>hardware</v>
      </c>
      <c r="S1392" s="13">
        <f t="shared" si="128"/>
        <v>42547.936527777776</v>
      </c>
      <c r="T1392" s="13">
        <f t="shared" si="129"/>
        <v>42590.853194444448</v>
      </c>
      <c r="U1392">
        <f t="shared" si="130"/>
        <v>2016</v>
      </c>
      <c r="V1392" s="15" t="str">
        <f t="shared" si="131"/>
        <v>Jun</v>
      </c>
    </row>
    <row r="1393" spans="1:22" ht="48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8294</v>
      </c>
      <c r="O1393" s="6">
        <f>KickstarterTable[[#This Row],[pledged]]/KickstarterTable[[#This Row],[goal]]</f>
        <v>1.5673440000000001</v>
      </c>
      <c r="P1393" s="8">
        <f>KickstarterTable[[#This Row],[pledged]]/KickstarterTable[[#This Row],[backers_count]]</f>
        <v>36.965660377358489</v>
      </c>
      <c r="Q1393" t="str">
        <f t="shared" si="126"/>
        <v>technology</v>
      </c>
      <c r="R1393" t="str">
        <f t="shared" si="127"/>
        <v>hardware</v>
      </c>
      <c r="S1393" s="13">
        <f t="shared" si="128"/>
        <v>41871.512268518512</v>
      </c>
      <c r="T1393" s="13">
        <f t="shared" si="129"/>
        <v>41910.583333333336</v>
      </c>
      <c r="U1393">
        <f t="shared" si="130"/>
        <v>2014</v>
      </c>
      <c r="V1393" s="15" t="str">
        <f t="shared" si="131"/>
        <v>Aug</v>
      </c>
    </row>
    <row r="1394" spans="1:22" ht="48">
      <c r="A1394">
        <v>1961</v>
      </c>
      <c r="B1394" s="3" t="s">
        <v>1962</v>
      </c>
      <c r="C1394" s="3" t="s">
        <v>6071</v>
      </c>
      <c r="D1394">
        <v>10000</v>
      </c>
      <c r="E1394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8294</v>
      </c>
      <c r="O1394" s="6">
        <f>KickstarterTable[[#This Row],[pledged]]/KickstarterTable[[#This Row],[goal]]</f>
        <v>11.053811999999999</v>
      </c>
      <c r="P1394" s="8">
        <f>KickstarterTable[[#This Row],[pledged]]/KickstarterTable[[#This Row],[backers_count]]</f>
        <v>67.690214329454989</v>
      </c>
      <c r="Q1394" t="str">
        <f t="shared" si="126"/>
        <v>technology</v>
      </c>
      <c r="R1394" t="str">
        <f t="shared" si="127"/>
        <v>hardware</v>
      </c>
      <c r="S1394" s="13">
        <f t="shared" si="128"/>
        <v>41147.861307870371</v>
      </c>
      <c r="T1394" s="13">
        <f t="shared" si="129"/>
        <v>41185.749305555561</v>
      </c>
      <c r="U1394">
        <f t="shared" si="130"/>
        <v>2012</v>
      </c>
      <c r="V1394" s="15" t="str">
        <f t="shared" si="131"/>
        <v>Aug</v>
      </c>
    </row>
    <row r="1395" spans="1:22" ht="48">
      <c r="A1395">
        <v>1962</v>
      </c>
      <c r="B1395" s="3" t="s">
        <v>1963</v>
      </c>
      <c r="C1395" s="3" t="s">
        <v>6072</v>
      </c>
      <c r="D1395">
        <v>10000</v>
      </c>
      <c r="E1395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8294</v>
      </c>
      <c r="O1395" s="6">
        <f>KickstarterTable[[#This Row],[pledged]]/KickstarterTable[[#This Row],[goal]]</f>
        <v>1.9292499999999999</v>
      </c>
      <c r="P1395" s="8">
        <f>KickstarterTable[[#This Row],[pledged]]/KickstarterTable[[#This Row],[backers_count]]</f>
        <v>63.04738562091503</v>
      </c>
      <c r="Q1395" t="str">
        <f t="shared" si="126"/>
        <v>technology</v>
      </c>
      <c r="R1395" t="str">
        <f t="shared" si="127"/>
        <v>hardware</v>
      </c>
      <c r="S1395" s="13">
        <f t="shared" si="128"/>
        <v>41742.447175925925</v>
      </c>
      <c r="T1395" s="13">
        <f t="shared" si="129"/>
        <v>41770.363842592596</v>
      </c>
      <c r="U1395">
        <f t="shared" si="130"/>
        <v>2014</v>
      </c>
      <c r="V1395" s="15" t="str">
        <f t="shared" si="131"/>
        <v>Apr</v>
      </c>
    </row>
    <row r="1396" spans="1:22" ht="48">
      <c r="A1396">
        <v>2007</v>
      </c>
      <c r="B1396" s="3" t="s">
        <v>2008</v>
      </c>
      <c r="C1396" s="3" t="s">
        <v>6117</v>
      </c>
      <c r="D1396">
        <v>10000</v>
      </c>
      <c r="E1396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8294</v>
      </c>
      <c r="O1396" s="6">
        <f>KickstarterTable[[#This Row],[pledged]]/KickstarterTable[[#This Row],[goal]]</f>
        <v>1.157092</v>
      </c>
      <c r="P1396" s="8">
        <f>KickstarterTable[[#This Row],[pledged]]/KickstarterTable[[#This Row],[backers_count]]</f>
        <v>84.459270072992695</v>
      </c>
      <c r="Q1396" t="str">
        <f t="shared" si="126"/>
        <v>technology</v>
      </c>
      <c r="R1396" t="str">
        <f t="shared" si="127"/>
        <v>hardware</v>
      </c>
      <c r="S1396" s="13">
        <f t="shared" si="128"/>
        <v>40347.504467592589</v>
      </c>
      <c r="T1396" s="13">
        <f t="shared" si="129"/>
        <v>40411.75</v>
      </c>
      <c r="U1396">
        <f t="shared" si="130"/>
        <v>2010</v>
      </c>
      <c r="V1396" s="15" t="str">
        <f t="shared" si="131"/>
        <v>Jun</v>
      </c>
    </row>
    <row r="1397" spans="1:22" ht="32">
      <c r="A1397">
        <v>2016</v>
      </c>
      <c r="B1397" s="3" t="s">
        <v>2017</v>
      </c>
      <c r="C1397" s="3" t="s">
        <v>6126</v>
      </c>
      <c r="D1397">
        <v>10000</v>
      </c>
      <c r="E139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8294</v>
      </c>
      <c r="O1397" s="6">
        <f>KickstarterTable[[#This Row],[pledged]]/KickstarterTable[[#This Row],[goal]]</f>
        <v>9.2154220000000002</v>
      </c>
      <c r="P1397" s="8">
        <f>KickstarterTable[[#This Row],[pledged]]/KickstarterTable[[#This Row],[backers_count]]</f>
        <v>192.38876826722338</v>
      </c>
      <c r="Q1397" t="str">
        <f t="shared" si="126"/>
        <v>technology</v>
      </c>
      <c r="R1397" t="str">
        <f t="shared" si="127"/>
        <v>hardware</v>
      </c>
      <c r="S1397" s="13">
        <f t="shared" si="128"/>
        <v>41312.547442129631</v>
      </c>
      <c r="T1397" s="13">
        <f t="shared" si="129"/>
        <v>41340.464108796295</v>
      </c>
      <c r="U1397">
        <f t="shared" si="130"/>
        <v>2013</v>
      </c>
      <c r="V1397" s="15" t="str">
        <f t="shared" si="131"/>
        <v>Feb</v>
      </c>
    </row>
    <row r="1398" spans="1:22" ht="48">
      <c r="A1398">
        <v>2037</v>
      </c>
      <c r="B1398" s="3" t="s">
        <v>2038</v>
      </c>
      <c r="C1398" s="3" t="s">
        <v>6147</v>
      </c>
      <c r="D1398">
        <v>10000</v>
      </c>
      <c r="E139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8294</v>
      </c>
      <c r="O1398" s="6">
        <f>KickstarterTable[[#This Row],[pledged]]/KickstarterTable[[#This Row],[goal]]</f>
        <v>3.0047639999999998</v>
      </c>
      <c r="P1398" s="8">
        <f>KickstarterTable[[#This Row],[pledged]]/KickstarterTable[[#This Row],[backers_count]]</f>
        <v>70.041118881118877</v>
      </c>
      <c r="Q1398" t="str">
        <f t="shared" si="126"/>
        <v>technology</v>
      </c>
      <c r="R1398" t="str">
        <f t="shared" si="127"/>
        <v>hardware</v>
      </c>
      <c r="S1398" s="13">
        <f t="shared" si="128"/>
        <v>41577.876770833333</v>
      </c>
      <c r="T1398" s="13">
        <f t="shared" si="129"/>
        <v>41635.835104166668</v>
      </c>
      <c r="U1398">
        <f t="shared" si="130"/>
        <v>2013</v>
      </c>
      <c r="V1398" s="15" t="str">
        <f t="shared" si="131"/>
        <v>Oct</v>
      </c>
    </row>
    <row r="1399" spans="1:22" ht="48">
      <c r="A1399">
        <v>2042</v>
      </c>
      <c r="B1399" s="3" t="s">
        <v>2043</v>
      </c>
      <c r="C1399" s="3" t="s">
        <v>6152</v>
      </c>
      <c r="D1399">
        <v>10000</v>
      </c>
      <c r="E1399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8294</v>
      </c>
      <c r="O1399" s="6">
        <f>KickstarterTable[[#This Row],[pledged]]/KickstarterTable[[#This Row],[goal]]</f>
        <v>1.2353000000000001</v>
      </c>
      <c r="P1399" s="8">
        <f>KickstarterTable[[#This Row],[pledged]]/KickstarterTable[[#This Row],[backers_count]]</f>
        <v>88.23571428571428</v>
      </c>
      <c r="Q1399" t="str">
        <f t="shared" si="126"/>
        <v>technology</v>
      </c>
      <c r="R1399" t="str">
        <f t="shared" si="127"/>
        <v>hardware</v>
      </c>
      <c r="S1399" s="13">
        <f t="shared" si="128"/>
        <v>42331.374699074069</v>
      </c>
      <c r="T1399" s="13">
        <f t="shared" si="129"/>
        <v>42389.291365740741</v>
      </c>
      <c r="U1399">
        <f t="shared" si="130"/>
        <v>2016</v>
      </c>
      <c r="V1399" s="15" t="str">
        <f t="shared" si="131"/>
        <v>Nov</v>
      </c>
    </row>
    <row r="1400" spans="1:22" ht="48">
      <c r="A1400">
        <v>2046</v>
      </c>
      <c r="B1400" s="3" t="s">
        <v>2047</v>
      </c>
      <c r="C1400" s="3" t="s">
        <v>6156</v>
      </c>
      <c r="D1400">
        <v>10000</v>
      </c>
      <c r="E1400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8294</v>
      </c>
      <c r="O1400" s="6">
        <f>KickstarterTable[[#This Row],[pledged]]/KickstarterTable[[#This Row],[goal]]</f>
        <v>1.2110000000000001</v>
      </c>
      <c r="P1400" s="8">
        <f>KickstarterTable[[#This Row],[pledged]]/KickstarterTable[[#This Row],[backers_count]]</f>
        <v>55.806451612903224</v>
      </c>
      <c r="Q1400" t="str">
        <f t="shared" si="126"/>
        <v>technology</v>
      </c>
      <c r="R1400" t="str">
        <f t="shared" si="127"/>
        <v>hardware</v>
      </c>
      <c r="S1400" s="13">
        <f t="shared" si="128"/>
        <v>41386.838472222218</v>
      </c>
      <c r="T1400" s="13">
        <f t="shared" si="129"/>
        <v>41414.75513888889</v>
      </c>
      <c r="U1400">
        <f t="shared" si="130"/>
        <v>2013</v>
      </c>
      <c r="V1400" s="15" t="str">
        <f t="shared" si="131"/>
        <v>Apr</v>
      </c>
    </row>
    <row r="1401" spans="1:22" ht="48">
      <c r="A1401">
        <v>2050</v>
      </c>
      <c r="B1401" s="3" t="s">
        <v>2051</v>
      </c>
      <c r="C1401" s="3" t="s">
        <v>6160</v>
      </c>
      <c r="D1401">
        <v>10000</v>
      </c>
      <c r="E1401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8294</v>
      </c>
      <c r="O1401" s="6">
        <f>KickstarterTable[[#This Row],[pledged]]/KickstarterTable[[#This Row],[goal]]</f>
        <v>4.7327000000000004</v>
      </c>
      <c r="P1401" s="8">
        <f>KickstarterTable[[#This Row],[pledged]]/KickstarterTable[[#This Row],[backers_count]]</f>
        <v>278.39411764705881</v>
      </c>
      <c r="Q1401" t="str">
        <f t="shared" si="126"/>
        <v>technology</v>
      </c>
      <c r="R1401" t="str">
        <f t="shared" si="127"/>
        <v>hardware</v>
      </c>
      <c r="S1401" s="13">
        <f t="shared" si="128"/>
        <v>42114.738171296289</v>
      </c>
      <c r="T1401" s="13">
        <f t="shared" si="129"/>
        <v>42152.65483796296</v>
      </c>
      <c r="U1401">
        <f t="shared" si="130"/>
        <v>2015</v>
      </c>
      <c r="V1401" s="15" t="str">
        <f t="shared" si="131"/>
        <v>Apr</v>
      </c>
    </row>
    <row r="1402" spans="1:22" ht="48">
      <c r="A1402">
        <v>2079</v>
      </c>
      <c r="B1402" s="3" t="s">
        <v>2080</v>
      </c>
      <c r="C1402" s="3" t="s">
        <v>6189</v>
      </c>
      <c r="D1402">
        <v>10000</v>
      </c>
      <c r="E1402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8294</v>
      </c>
      <c r="O1402" s="6">
        <f>KickstarterTable[[#This Row],[pledged]]/KickstarterTable[[#This Row],[goal]]</f>
        <v>2.8816999999999999</v>
      </c>
      <c r="P1402" s="8">
        <f>KickstarterTable[[#This Row],[pledged]]/KickstarterTable[[#This Row],[backers_count]]</f>
        <v>47.474464579901152</v>
      </c>
      <c r="Q1402" t="str">
        <f t="shared" si="126"/>
        <v>technology</v>
      </c>
      <c r="R1402" t="str">
        <f t="shared" si="127"/>
        <v>hardware</v>
      </c>
      <c r="S1402" s="13">
        <f t="shared" si="128"/>
        <v>42150.377233796295</v>
      </c>
      <c r="T1402" s="13">
        <f t="shared" si="129"/>
        <v>42178.375000000007</v>
      </c>
      <c r="U1402">
        <f t="shared" si="130"/>
        <v>2015</v>
      </c>
      <c r="V1402" s="15" t="str">
        <f t="shared" si="131"/>
        <v>May</v>
      </c>
    </row>
    <row r="1403" spans="1:22" ht="48">
      <c r="A1403">
        <v>2160</v>
      </c>
      <c r="B1403" s="3" t="s">
        <v>2161</v>
      </c>
      <c r="C1403" s="3" t="s">
        <v>6270</v>
      </c>
      <c r="D1403">
        <v>10000</v>
      </c>
      <c r="E1403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8281</v>
      </c>
      <c r="O1403" s="6">
        <f>KickstarterTable[[#This Row],[pledged]]/KickstarterTable[[#This Row],[goal]]</f>
        <v>8.5000000000000006E-3</v>
      </c>
      <c r="P1403" s="8">
        <f>KickstarterTable[[#This Row],[pledged]]/KickstarterTable[[#This Row],[backers_count]]</f>
        <v>5.3125</v>
      </c>
      <c r="Q1403" t="str">
        <f t="shared" si="126"/>
        <v>games</v>
      </c>
      <c r="R1403" t="str">
        <f t="shared" si="127"/>
        <v>video games</v>
      </c>
      <c r="S1403" s="13">
        <f t="shared" si="128"/>
        <v>41018.378530092588</v>
      </c>
      <c r="T1403" s="13">
        <f t="shared" si="129"/>
        <v>41046.29519675926</v>
      </c>
      <c r="U1403">
        <f t="shared" si="130"/>
        <v>2012</v>
      </c>
      <c r="V1403" s="15" t="str">
        <f t="shared" si="131"/>
        <v>Apr</v>
      </c>
    </row>
    <row r="1404" spans="1:22" ht="48">
      <c r="A1404">
        <v>2184</v>
      </c>
      <c r="B1404" s="3" t="s">
        <v>2185</v>
      </c>
      <c r="C1404" s="3" t="s">
        <v>6294</v>
      </c>
      <c r="D1404">
        <v>10000</v>
      </c>
      <c r="E1404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8296</v>
      </c>
      <c r="O1404" s="6">
        <f>KickstarterTable[[#This Row],[pledged]]/KickstarterTable[[#This Row],[goal]]</f>
        <v>2.8473999999999999</v>
      </c>
      <c r="P1404" s="8">
        <f>KickstarterTable[[#This Row],[pledged]]/KickstarterTable[[#This Row],[backers_count]]</f>
        <v>107.04511278195488</v>
      </c>
      <c r="Q1404" t="str">
        <f t="shared" si="126"/>
        <v>games</v>
      </c>
      <c r="R1404" t="str">
        <f t="shared" si="127"/>
        <v>tabletop games</v>
      </c>
      <c r="S1404" s="13">
        <f t="shared" si="128"/>
        <v>42380.356956018521</v>
      </c>
      <c r="T1404" s="13">
        <f t="shared" si="129"/>
        <v>42392.250000000007</v>
      </c>
      <c r="U1404">
        <f t="shared" si="130"/>
        <v>2016</v>
      </c>
      <c r="V1404" s="15" t="str">
        <f t="shared" si="131"/>
        <v>Jan</v>
      </c>
    </row>
    <row r="1405" spans="1:22" ht="48">
      <c r="A1405">
        <v>2194</v>
      </c>
      <c r="B1405" s="3" t="s">
        <v>2195</v>
      </c>
      <c r="C1405" s="3" t="s">
        <v>6304</v>
      </c>
      <c r="D1405">
        <v>10000</v>
      </c>
      <c r="E1405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8296</v>
      </c>
      <c r="O1405" s="6">
        <f>KickstarterTable[[#This Row],[pledged]]/KickstarterTable[[#This Row],[goal]]</f>
        <v>5.3737000000000004</v>
      </c>
      <c r="P1405" s="8">
        <f>KickstarterTable[[#This Row],[pledged]]/KickstarterTable[[#This Row],[backers_count]]</f>
        <v>61.203872437357631</v>
      </c>
      <c r="Q1405" t="str">
        <f t="shared" si="126"/>
        <v>games</v>
      </c>
      <c r="R1405" t="str">
        <f t="shared" si="127"/>
        <v>tabletop games</v>
      </c>
      <c r="S1405" s="13">
        <f t="shared" si="128"/>
        <v>42425.42465277778</v>
      </c>
      <c r="T1405" s="13">
        <f t="shared" si="129"/>
        <v>42453.29965277778</v>
      </c>
      <c r="U1405">
        <f t="shared" si="130"/>
        <v>2016</v>
      </c>
      <c r="V1405" s="15" t="str">
        <f t="shared" si="131"/>
        <v>Feb</v>
      </c>
    </row>
    <row r="1406" spans="1:22" ht="48">
      <c r="A1406">
        <v>2224</v>
      </c>
      <c r="B1406" s="3" t="s">
        <v>2225</v>
      </c>
      <c r="C1406" s="3" t="s">
        <v>6334</v>
      </c>
      <c r="D1406">
        <v>10000</v>
      </c>
      <c r="E1406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8296</v>
      </c>
      <c r="O1406" s="6">
        <f>KickstarterTable[[#This Row],[pledged]]/KickstarterTable[[#This Row],[goal]]</f>
        <v>2.4315000000000002</v>
      </c>
      <c r="P1406" s="8">
        <f>KickstarterTable[[#This Row],[pledged]]/KickstarterTable[[#This Row],[backers_count]]</f>
        <v>82.145270270270274</v>
      </c>
      <c r="Q1406" t="str">
        <f t="shared" si="126"/>
        <v>games</v>
      </c>
      <c r="R1406" t="str">
        <f t="shared" si="127"/>
        <v>tabletop games</v>
      </c>
      <c r="S1406" s="13">
        <f t="shared" si="128"/>
        <v>42644.334201388883</v>
      </c>
      <c r="T1406" s="13">
        <f t="shared" si="129"/>
        <v>42670.375000000007</v>
      </c>
      <c r="U1406">
        <f t="shared" si="130"/>
        <v>2016</v>
      </c>
      <c r="V1406" s="15" t="str">
        <f t="shared" si="131"/>
        <v>Oct</v>
      </c>
    </row>
    <row r="1407" spans="1:22" ht="32">
      <c r="A1407">
        <v>2242</v>
      </c>
      <c r="B1407" s="3" t="s">
        <v>2243</v>
      </c>
      <c r="C1407" s="3" t="s">
        <v>6352</v>
      </c>
      <c r="D1407">
        <v>10000</v>
      </c>
      <c r="E140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8296</v>
      </c>
      <c r="O1407" s="6">
        <f>KickstarterTable[[#This Row],[pledged]]/KickstarterTable[[#This Row],[goal]]</f>
        <v>13.600976000000001</v>
      </c>
      <c r="P1407" s="8">
        <f>KickstarterTable[[#This Row],[pledged]]/KickstarterTable[[#This Row],[backers_count]]</f>
        <v>53.865251485148519</v>
      </c>
      <c r="Q1407" t="str">
        <f t="shared" si="126"/>
        <v>games</v>
      </c>
      <c r="R1407" t="str">
        <f t="shared" si="127"/>
        <v>tabletop games</v>
      </c>
      <c r="S1407" s="13">
        <f t="shared" si="128"/>
        <v>41569.242280092592</v>
      </c>
      <c r="T1407" s="13">
        <f t="shared" si="129"/>
        <v>41602.709722222222</v>
      </c>
      <c r="U1407">
        <f t="shared" si="130"/>
        <v>2013</v>
      </c>
      <c r="V1407" s="15" t="str">
        <f t="shared" si="131"/>
        <v>Oct</v>
      </c>
    </row>
    <row r="1408" spans="1:22" ht="64">
      <c r="A1408">
        <v>2328</v>
      </c>
      <c r="B1408" s="3" t="s">
        <v>2329</v>
      </c>
      <c r="C1408" s="3" t="s">
        <v>6438</v>
      </c>
      <c r="D1408">
        <v>10000</v>
      </c>
      <c r="E140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8297</v>
      </c>
      <c r="O1408" s="6">
        <f>KickstarterTable[[#This Row],[pledged]]/KickstarterTable[[#This Row],[goal]]</f>
        <v>2.5445000000000002</v>
      </c>
      <c r="P1408" s="8">
        <f>KickstarterTable[[#This Row],[pledged]]/KickstarterTable[[#This Row],[backers_count]]</f>
        <v>47.383612662942269</v>
      </c>
      <c r="Q1408" t="str">
        <f t="shared" si="126"/>
        <v>food</v>
      </c>
      <c r="R1408" t="str">
        <f t="shared" si="127"/>
        <v>small batch</v>
      </c>
      <c r="S1408" s="13">
        <f t="shared" si="128"/>
        <v>42139.448344907403</v>
      </c>
      <c r="T1408" s="13">
        <f t="shared" si="129"/>
        <v>42167.365011574082</v>
      </c>
      <c r="U1408">
        <f t="shared" si="130"/>
        <v>2015</v>
      </c>
      <c r="V1408" s="15" t="str">
        <f t="shared" si="131"/>
        <v>May</v>
      </c>
    </row>
    <row r="1409" spans="1:22" ht="48">
      <c r="A1409">
        <v>2343</v>
      </c>
      <c r="B1409" s="3" t="s">
        <v>2344</v>
      </c>
      <c r="C1409" s="3" t="s">
        <v>6453</v>
      </c>
      <c r="D1409">
        <v>10000</v>
      </c>
      <c r="E1409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8271</v>
      </c>
      <c r="O1409" s="6">
        <f>KickstarterTable[[#This Row],[pledged]]/KickstarterTable[[#This Row],[goal]]</f>
        <v>0.03</v>
      </c>
      <c r="P1409" s="8">
        <f>KickstarterTable[[#This Row],[pledged]]/KickstarterTable[[#This Row],[backers_count]]</f>
        <v>300</v>
      </c>
      <c r="Q1409" t="str">
        <f t="shared" si="126"/>
        <v>technology</v>
      </c>
      <c r="R1409" t="str">
        <f t="shared" si="127"/>
        <v>web</v>
      </c>
      <c r="S1409" s="13">
        <f t="shared" si="128"/>
        <v>42327.491956018515</v>
      </c>
      <c r="T1409" s="13">
        <f t="shared" si="129"/>
        <v>42375.407638888886</v>
      </c>
      <c r="U1409">
        <f t="shared" si="130"/>
        <v>2016</v>
      </c>
      <c r="V1409" s="15" t="str">
        <f t="shared" si="131"/>
        <v>Nov</v>
      </c>
    </row>
    <row r="1410" spans="1:22" ht="32">
      <c r="A1410">
        <v>2356</v>
      </c>
      <c r="B1410" s="3" t="s">
        <v>2357</v>
      </c>
      <c r="C1410" s="3" t="s">
        <v>6466</v>
      </c>
      <c r="D1410">
        <v>10000</v>
      </c>
      <c r="E1410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8271</v>
      </c>
      <c r="O1410" s="6">
        <f>KickstarterTable[[#This Row],[pledged]]/KickstarterTable[[#This Row],[goal]]</f>
        <v>0</v>
      </c>
      <c r="P1410" s="8" t="e">
        <f>KickstarterTable[[#This Row],[pledged]]/KickstarterTable[[#This Row],[backers_count]]</f>
        <v>#DIV/0!</v>
      </c>
      <c r="Q1410" t="str">
        <f t="shared" ref="Q1410:Q1473" si="132">LEFT(N1410, SEARCH("/",N1410,1) -1)</f>
        <v>technology</v>
      </c>
      <c r="R1410" t="str">
        <f t="shared" ref="R1410:R1473" si="133">MID(N1410,FIND("/",N1410)+1,LEN(N1410))</f>
        <v>web</v>
      </c>
      <c r="S1410" s="13">
        <f t="shared" ref="S1410:S1473" si="134">(J1410/86400)+25569+(-8/24)</f>
        <v>42130.450277777774</v>
      </c>
      <c r="T1410" s="13">
        <f t="shared" ref="T1410:T1473" si="135">(((I1410/60)/60)/24)+DATE(1970,1,1)+(-58/24)</f>
        <v>42158.366944444446</v>
      </c>
      <c r="U1410">
        <f t="shared" ref="U1410:U1473" si="136">YEAR(T1410)</f>
        <v>2015</v>
      </c>
      <c r="V1410" s="15" t="str">
        <f t="shared" ref="V1410:V1473" si="137">TEXT(S1410,"mmm")</f>
        <v>May</v>
      </c>
    </row>
    <row r="1411" spans="1:22" ht="48">
      <c r="A1411">
        <v>2375</v>
      </c>
      <c r="B1411" s="3" t="s">
        <v>2376</v>
      </c>
      <c r="C1411" s="3" t="s">
        <v>6485</v>
      </c>
      <c r="D1411">
        <v>10000</v>
      </c>
      <c r="E1411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8271</v>
      </c>
      <c r="O1411" s="6">
        <f>KickstarterTable[[#This Row],[pledged]]/KickstarterTable[[#This Row],[goal]]</f>
        <v>0</v>
      </c>
      <c r="P1411" s="8" t="e">
        <f>KickstarterTable[[#This Row],[pledged]]/KickstarterTable[[#This Row],[backers_count]]</f>
        <v>#DIV/0!</v>
      </c>
      <c r="Q1411" t="str">
        <f t="shared" si="132"/>
        <v>technology</v>
      </c>
      <c r="R1411" t="str">
        <f t="shared" si="133"/>
        <v>web</v>
      </c>
      <c r="S1411" s="13">
        <f t="shared" si="134"/>
        <v>42592.502743055556</v>
      </c>
      <c r="T1411" s="13">
        <f t="shared" si="135"/>
        <v>42620.419409722228</v>
      </c>
      <c r="U1411">
        <f t="shared" si="136"/>
        <v>2016</v>
      </c>
      <c r="V1411" s="15" t="str">
        <f t="shared" si="137"/>
        <v>Aug</v>
      </c>
    </row>
    <row r="1412" spans="1:22" ht="48">
      <c r="A1412">
        <v>2383</v>
      </c>
      <c r="B1412" s="3" t="s">
        <v>2384</v>
      </c>
      <c r="C1412" s="3" t="s">
        <v>6493</v>
      </c>
      <c r="D1412">
        <v>10000</v>
      </c>
      <c r="E1412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8271</v>
      </c>
      <c r="O1412" s="6">
        <f>KickstarterTable[[#This Row],[pledged]]/KickstarterTable[[#This Row],[goal]]</f>
        <v>4.3499999999999997E-2</v>
      </c>
      <c r="P1412" s="8">
        <f>KickstarterTable[[#This Row],[pledged]]/KickstarterTable[[#This Row],[backers_count]]</f>
        <v>145</v>
      </c>
      <c r="Q1412" t="str">
        <f t="shared" si="132"/>
        <v>technology</v>
      </c>
      <c r="R1412" t="str">
        <f t="shared" si="133"/>
        <v>web</v>
      </c>
      <c r="S1412" s="13">
        <f t="shared" si="134"/>
        <v>42026.723460648143</v>
      </c>
      <c r="T1412" s="13">
        <f t="shared" si="135"/>
        <v>42054.640127314815</v>
      </c>
      <c r="U1412">
        <f t="shared" si="136"/>
        <v>2015</v>
      </c>
      <c r="V1412" s="15" t="str">
        <f t="shared" si="137"/>
        <v>Jan</v>
      </c>
    </row>
    <row r="1413" spans="1:22" ht="48">
      <c r="A1413">
        <v>2433</v>
      </c>
      <c r="B1413" s="3" t="s">
        <v>2434</v>
      </c>
      <c r="C1413" s="3" t="s">
        <v>6543</v>
      </c>
      <c r="D1413">
        <v>10000</v>
      </c>
      <c r="E1413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8283</v>
      </c>
      <c r="O1413" s="6">
        <f>KickstarterTable[[#This Row],[pledged]]/KickstarterTable[[#This Row],[goal]]</f>
        <v>0</v>
      </c>
      <c r="P1413" s="8" t="e">
        <f>KickstarterTable[[#This Row],[pledged]]/KickstarterTable[[#This Row],[backers_count]]</f>
        <v>#DIV/0!</v>
      </c>
      <c r="Q1413" t="str">
        <f t="shared" si="132"/>
        <v>food</v>
      </c>
      <c r="R1413" t="str">
        <f t="shared" si="133"/>
        <v>food trucks</v>
      </c>
      <c r="S1413" s="13">
        <f t="shared" si="134"/>
        <v>42397.566469907404</v>
      </c>
      <c r="T1413" s="13">
        <f t="shared" si="135"/>
        <v>42425.483136574076</v>
      </c>
      <c r="U1413">
        <f t="shared" si="136"/>
        <v>2016</v>
      </c>
      <c r="V1413" s="15" t="str">
        <f t="shared" si="137"/>
        <v>Jan</v>
      </c>
    </row>
    <row r="1414" spans="1:22" ht="48">
      <c r="A1414">
        <v>2439</v>
      </c>
      <c r="B1414" s="3" t="s">
        <v>2440</v>
      </c>
      <c r="C1414" s="3" t="s">
        <v>6549</v>
      </c>
      <c r="D1414">
        <v>10000</v>
      </c>
      <c r="E1414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8283</v>
      </c>
      <c r="O1414" s="6">
        <f>KickstarterTable[[#This Row],[pledged]]/KickstarterTable[[#This Row],[goal]]</f>
        <v>0</v>
      </c>
      <c r="P1414" s="8" t="e">
        <f>KickstarterTable[[#This Row],[pledged]]/KickstarterTable[[#This Row],[backers_count]]</f>
        <v>#DIV/0!</v>
      </c>
      <c r="Q1414" t="str">
        <f t="shared" si="132"/>
        <v>food</v>
      </c>
      <c r="R1414" t="str">
        <f t="shared" si="133"/>
        <v>food trucks</v>
      </c>
      <c r="S1414" s="13">
        <f t="shared" si="134"/>
        <v>42265.485289351847</v>
      </c>
      <c r="T1414" s="13">
        <f t="shared" si="135"/>
        <v>42293.401956018519</v>
      </c>
      <c r="U1414">
        <f t="shared" si="136"/>
        <v>2015</v>
      </c>
      <c r="V1414" s="15" t="str">
        <f t="shared" si="137"/>
        <v>Sep</v>
      </c>
    </row>
    <row r="1415" spans="1:22" ht="48">
      <c r="A1415">
        <v>2449</v>
      </c>
      <c r="B1415" s="3" t="s">
        <v>2450</v>
      </c>
      <c r="C1415" s="3" t="s">
        <v>6559</v>
      </c>
      <c r="D1415">
        <v>10000</v>
      </c>
      <c r="E1415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8297</v>
      </c>
      <c r="O1415" s="6">
        <f>KickstarterTable[[#This Row],[pledged]]/KickstarterTable[[#This Row],[goal]]</f>
        <v>1.08</v>
      </c>
      <c r="P1415" s="8">
        <f>KickstarterTable[[#This Row],[pledged]]/KickstarterTable[[#This Row],[backers_count]]</f>
        <v>90</v>
      </c>
      <c r="Q1415" t="str">
        <f t="shared" si="132"/>
        <v>food</v>
      </c>
      <c r="R1415" t="str">
        <f t="shared" si="133"/>
        <v>small batch</v>
      </c>
      <c r="S1415" s="13">
        <f t="shared" si="134"/>
        <v>41942.809201388889</v>
      </c>
      <c r="T1415" s="13">
        <f t="shared" si="135"/>
        <v>41970.767534722225</v>
      </c>
      <c r="U1415">
        <f t="shared" si="136"/>
        <v>2014</v>
      </c>
      <c r="V1415" s="15" t="str">
        <f t="shared" si="137"/>
        <v>Oct</v>
      </c>
    </row>
    <row r="1416" spans="1:22" ht="48">
      <c r="A1416">
        <v>2451</v>
      </c>
      <c r="B1416" s="3" t="s">
        <v>2452</v>
      </c>
      <c r="C1416" s="3" t="s">
        <v>6561</v>
      </c>
      <c r="D1416">
        <v>10000</v>
      </c>
      <c r="E1416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8297</v>
      </c>
      <c r="O1416" s="6">
        <f>KickstarterTable[[#This Row],[pledged]]/KickstarterTable[[#This Row],[goal]]</f>
        <v>1.1545000000000001</v>
      </c>
      <c r="P1416" s="8">
        <f>KickstarterTable[[#This Row],[pledged]]/KickstarterTable[[#This Row],[backers_count]]</f>
        <v>62.06989247311828</v>
      </c>
      <c r="Q1416" t="str">
        <f t="shared" si="132"/>
        <v>food</v>
      </c>
      <c r="R1416" t="str">
        <f t="shared" si="133"/>
        <v>small batch</v>
      </c>
      <c r="S1416" s="13">
        <f t="shared" si="134"/>
        <v>42779.575115740743</v>
      </c>
      <c r="T1416" s="13">
        <f t="shared" si="135"/>
        <v>42797.491782407415</v>
      </c>
      <c r="U1416">
        <f t="shared" si="136"/>
        <v>2017</v>
      </c>
      <c r="V1416" s="15" t="str">
        <f t="shared" si="137"/>
        <v>Feb</v>
      </c>
    </row>
    <row r="1417" spans="1:22" ht="48">
      <c r="A1417">
        <v>2503</v>
      </c>
      <c r="B1417" s="3" t="s">
        <v>2503</v>
      </c>
      <c r="C1417" s="3" t="s">
        <v>6613</v>
      </c>
      <c r="D1417">
        <v>10000</v>
      </c>
      <c r="E141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8298</v>
      </c>
      <c r="O1417" s="6">
        <f>KickstarterTable[[#This Row],[pledged]]/KickstarterTable[[#This Row],[goal]]</f>
        <v>0</v>
      </c>
      <c r="P1417" s="8" t="e">
        <f>KickstarterTable[[#This Row],[pledged]]/KickstarterTable[[#This Row],[backers_count]]</f>
        <v>#DIV/0!</v>
      </c>
      <c r="Q1417" t="str">
        <f t="shared" si="132"/>
        <v>food</v>
      </c>
      <c r="R1417" t="str">
        <f t="shared" si="133"/>
        <v>restaurants</v>
      </c>
      <c r="S1417" s="13">
        <f t="shared" si="134"/>
        <v>42498.566064814811</v>
      </c>
      <c r="T1417" s="13">
        <f t="shared" si="135"/>
        <v>42526.462500000001</v>
      </c>
      <c r="U1417">
        <f t="shared" si="136"/>
        <v>2016</v>
      </c>
      <c r="V1417" s="15" t="str">
        <f t="shared" si="137"/>
        <v>May</v>
      </c>
    </row>
    <row r="1418" spans="1:22" ht="48">
      <c r="A1418">
        <v>2539</v>
      </c>
      <c r="B1418" s="3" t="s">
        <v>2539</v>
      </c>
      <c r="C1418" s="3" t="s">
        <v>6649</v>
      </c>
      <c r="D1418">
        <v>10000</v>
      </c>
      <c r="E141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8299</v>
      </c>
      <c r="O1418" s="6">
        <f>KickstarterTable[[#This Row],[pledged]]/KickstarterTable[[#This Row],[goal]]</f>
        <v>1.0024999999999999</v>
      </c>
      <c r="P1418" s="8">
        <f>KickstarterTable[[#This Row],[pledged]]/KickstarterTable[[#This Row],[backers_count]]</f>
        <v>169.91525423728814</v>
      </c>
      <c r="Q1418" t="str">
        <f t="shared" si="132"/>
        <v>music</v>
      </c>
      <c r="R1418" t="str">
        <f t="shared" si="133"/>
        <v>classical music</v>
      </c>
      <c r="S1418" s="13">
        <f t="shared" si="134"/>
        <v>41977.568888888891</v>
      </c>
      <c r="T1418" s="13">
        <f t="shared" si="135"/>
        <v>42035.485555555562</v>
      </c>
      <c r="U1418">
        <f t="shared" si="136"/>
        <v>2015</v>
      </c>
      <c r="V1418" s="15" t="str">
        <f t="shared" si="137"/>
        <v>Dec</v>
      </c>
    </row>
    <row r="1419" spans="1:22" ht="48">
      <c r="A1419">
        <v>2562</v>
      </c>
      <c r="B1419" s="3" t="s">
        <v>2562</v>
      </c>
      <c r="C1419" s="3" t="s">
        <v>6672</v>
      </c>
      <c r="D1419">
        <v>10000</v>
      </c>
      <c r="E1419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8283</v>
      </c>
      <c r="O1419" s="6">
        <f>KickstarterTable[[#This Row],[pledged]]/KickstarterTable[[#This Row],[goal]]</f>
        <v>7.4999999999999997E-3</v>
      </c>
      <c r="P1419" s="8">
        <f>KickstarterTable[[#This Row],[pledged]]/KickstarterTable[[#This Row],[backers_count]]</f>
        <v>25</v>
      </c>
      <c r="Q1419" t="str">
        <f t="shared" si="132"/>
        <v>food</v>
      </c>
      <c r="R1419" t="str">
        <f t="shared" si="133"/>
        <v>food trucks</v>
      </c>
      <c r="S1419" s="13">
        <f t="shared" si="134"/>
        <v>42594.191423611112</v>
      </c>
      <c r="T1419" s="13">
        <f t="shared" si="135"/>
        <v>42652.108090277783</v>
      </c>
      <c r="U1419">
        <f t="shared" si="136"/>
        <v>2016</v>
      </c>
      <c r="V1419" s="15" t="str">
        <f t="shared" si="137"/>
        <v>Aug</v>
      </c>
    </row>
    <row r="1420" spans="1:22" ht="48">
      <c r="A1420">
        <v>2565</v>
      </c>
      <c r="B1420" s="3" t="s">
        <v>2565</v>
      </c>
      <c r="C1420" s="3" t="s">
        <v>6675</v>
      </c>
      <c r="D1420">
        <v>10000</v>
      </c>
      <c r="E1420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8283</v>
      </c>
      <c r="O1420" s="6">
        <f>KickstarterTable[[#This Row],[pledged]]/KickstarterTable[[#This Row],[goal]]</f>
        <v>0.01</v>
      </c>
      <c r="P1420" s="8">
        <f>KickstarterTable[[#This Row],[pledged]]/KickstarterTable[[#This Row],[backers_count]]</f>
        <v>100</v>
      </c>
      <c r="Q1420" t="str">
        <f t="shared" si="132"/>
        <v>food</v>
      </c>
      <c r="R1420" t="str">
        <f t="shared" si="133"/>
        <v>food trucks</v>
      </c>
      <c r="S1420" s="13">
        <f t="shared" si="134"/>
        <v>42440.317002314812</v>
      </c>
      <c r="T1420" s="13">
        <f t="shared" si="135"/>
        <v>42497.451388888891</v>
      </c>
      <c r="U1420">
        <f t="shared" si="136"/>
        <v>2016</v>
      </c>
      <c r="V1420" s="15" t="str">
        <f t="shared" si="137"/>
        <v>Mar</v>
      </c>
    </row>
    <row r="1421" spans="1:22" ht="48">
      <c r="A1421">
        <v>2568</v>
      </c>
      <c r="B1421" s="3" t="s">
        <v>2568</v>
      </c>
      <c r="C1421" s="3" t="s">
        <v>6678</v>
      </c>
      <c r="D1421">
        <v>10000</v>
      </c>
      <c r="E1421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8283</v>
      </c>
      <c r="O1421" s="6">
        <f>KickstarterTable[[#This Row],[pledged]]/KickstarterTable[[#This Row],[goal]]</f>
        <v>5.0000000000000001E-3</v>
      </c>
      <c r="P1421" s="8">
        <f>KickstarterTable[[#This Row],[pledged]]/KickstarterTable[[#This Row],[backers_count]]</f>
        <v>50</v>
      </c>
      <c r="Q1421" t="str">
        <f t="shared" si="132"/>
        <v>food</v>
      </c>
      <c r="R1421" t="str">
        <f t="shared" si="133"/>
        <v>food trucks</v>
      </c>
      <c r="S1421" s="13">
        <f t="shared" si="134"/>
        <v>42584.33326388889</v>
      </c>
      <c r="T1421" s="13">
        <f t="shared" si="135"/>
        <v>42612.249930555561</v>
      </c>
      <c r="U1421">
        <f t="shared" si="136"/>
        <v>2016</v>
      </c>
      <c r="V1421" s="15" t="str">
        <f t="shared" si="137"/>
        <v>Aug</v>
      </c>
    </row>
    <row r="1422" spans="1:22" ht="48">
      <c r="A1422">
        <v>2574</v>
      </c>
      <c r="B1422" s="3" t="s">
        <v>2574</v>
      </c>
      <c r="C1422" s="3" t="s">
        <v>6684</v>
      </c>
      <c r="D1422">
        <v>10000</v>
      </c>
      <c r="E1422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8283</v>
      </c>
      <c r="O1422" s="6">
        <f>KickstarterTable[[#This Row],[pledged]]/KickstarterTable[[#This Row],[goal]]</f>
        <v>0</v>
      </c>
      <c r="P1422" s="8" t="e">
        <f>KickstarterTable[[#This Row],[pledged]]/KickstarterTable[[#This Row],[backers_count]]</f>
        <v>#DIV/0!</v>
      </c>
      <c r="Q1422" t="str">
        <f t="shared" si="132"/>
        <v>food</v>
      </c>
      <c r="R1422" t="str">
        <f t="shared" si="133"/>
        <v>food trucks</v>
      </c>
      <c r="S1422" s="13">
        <f t="shared" si="134"/>
        <v>42487.492418981477</v>
      </c>
      <c r="T1422" s="13">
        <f t="shared" si="135"/>
        <v>42506.409085648149</v>
      </c>
      <c r="U1422">
        <f t="shared" si="136"/>
        <v>2016</v>
      </c>
      <c r="V1422" s="15" t="str">
        <f t="shared" si="137"/>
        <v>Apr</v>
      </c>
    </row>
    <row r="1423" spans="1:22" ht="32">
      <c r="A1423">
        <v>2576</v>
      </c>
      <c r="B1423" s="3" t="s">
        <v>2576</v>
      </c>
      <c r="C1423" s="3" t="s">
        <v>6686</v>
      </c>
      <c r="D1423">
        <v>10000</v>
      </c>
      <c r="E1423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8283</v>
      </c>
      <c r="O1423" s="6">
        <f>KickstarterTable[[#This Row],[pledged]]/KickstarterTable[[#This Row],[goal]]</f>
        <v>0</v>
      </c>
      <c r="P1423" s="8" t="e">
        <f>KickstarterTable[[#This Row],[pledged]]/KickstarterTable[[#This Row],[backers_count]]</f>
        <v>#DIV/0!</v>
      </c>
      <c r="Q1423" t="str">
        <f t="shared" si="132"/>
        <v>food</v>
      </c>
      <c r="R1423" t="str">
        <f t="shared" si="133"/>
        <v>food trucks</v>
      </c>
      <c r="S1423" s="13">
        <f t="shared" si="134"/>
        <v>42059.676469907405</v>
      </c>
      <c r="T1423" s="13">
        <f t="shared" si="135"/>
        <v>42102.551469907405</v>
      </c>
      <c r="U1423">
        <f t="shared" si="136"/>
        <v>2015</v>
      </c>
      <c r="V1423" s="15" t="str">
        <f t="shared" si="137"/>
        <v>Feb</v>
      </c>
    </row>
    <row r="1424" spans="1:22" ht="32">
      <c r="A1424">
        <v>2584</v>
      </c>
      <c r="B1424" s="3" t="s">
        <v>2584</v>
      </c>
      <c r="C1424" s="3" t="s">
        <v>6694</v>
      </c>
      <c r="D1424">
        <v>10000</v>
      </c>
      <c r="E1424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8283</v>
      </c>
      <c r="O1424" s="6">
        <f>KickstarterTable[[#This Row],[pledged]]/KickstarterTable[[#This Row],[goal]]</f>
        <v>0</v>
      </c>
      <c r="P1424" s="8" t="e">
        <f>KickstarterTable[[#This Row],[pledged]]/KickstarterTable[[#This Row],[backers_count]]</f>
        <v>#DIV/0!</v>
      </c>
      <c r="Q1424" t="str">
        <f t="shared" si="132"/>
        <v>food</v>
      </c>
      <c r="R1424" t="str">
        <f t="shared" si="133"/>
        <v>food trucks</v>
      </c>
      <c r="S1424" s="13">
        <f t="shared" si="134"/>
        <v>42139.839918981474</v>
      </c>
      <c r="T1424" s="13">
        <f t="shared" si="135"/>
        <v>42167.756585648152</v>
      </c>
      <c r="U1424">
        <f t="shared" si="136"/>
        <v>2015</v>
      </c>
      <c r="V1424" s="15" t="str">
        <f t="shared" si="137"/>
        <v>May</v>
      </c>
    </row>
    <row r="1425" spans="1:22" ht="48">
      <c r="A1425">
        <v>2593</v>
      </c>
      <c r="B1425" s="3" t="s">
        <v>2593</v>
      </c>
      <c r="C1425" s="3" t="s">
        <v>6703</v>
      </c>
      <c r="D1425">
        <v>10000</v>
      </c>
      <c r="E1425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8283</v>
      </c>
      <c r="O1425" s="6">
        <f>KickstarterTable[[#This Row],[pledged]]/KickstarterTable[[#This Row],[goal]]</f>
        <v>0</v>
      </c>
      <c r="P1425" s="8" t="e">
        <f>KickstarterTable[[#This Row],[pledged]]/KickstarterTable[[#This Row],[backers_count]]</f>
        <v>#DIV/0!</v>
      </c>
      <c r="Q1425" t="str">
        <f t="shared" si="132"/>
        <v>food</v>
      </c>
      <c r="R1425" t="str">
        <f t="shared" si="133"/>
        <v>food trucks</v>
      </c>
      <c r="S1425" s="13">
        <f t="shared" si="134"/>
        <v>42089.511874999997</v>
      </c>
      <c r="T1425" s="13">
        <f t="shared" si="135"/>
        <v>42117.428541666675</v>
      </c>
      <c r="U1425">
        <f t="shared" si="136"/>
        <v>2015</v>
      </c>
      <c r="V1425" s="15" t="str">
        <f t="shared" si="137"/>
        <v>Mar</v>
      </c>
    </row>
    <row r="1426" spans="1:22" ht="48">
      <c r="A1426">
        <v>2612</v>
      </c>
      <c r="B1426" s="3" t="s">
        <v>2612</v>
      </c>
      <c r="C1426" s="3" t="s">
        <v>6722</v>
      </c>
      <c r="D1426">
        <v>10000</v>
      </c>
      <c r="E1426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8300</v>
      </c>
      <c r="O1426" s="6">
        <f>KickstarterTable[[#This Row],[pledged]]/KickstarterTable[[#This Row],[goal]]</f>
        <v>1.7176130000000001</v>
      </c>
      <c r="P1426" s="8">
        <f>KickstarterTable[[#This Row],[pledged]]/KickstarterTable[[#This Row],[backers_count]]</f>
        <v>58.422210884353746</v>
      </c>
      <c r="Q1426" t="str">
        <f t="shared" si="132"/>
        <v>technology</v>
      </c>
      <c r="R1426" t="str">
        <f t="shared" si="133"/>
        <v>space exploration</v>
      </c>
      <c r="S1426" s="13">
        <f t="shared" si="134"/>
        <v>41981.809837962959</v>
      </c>
      <c r="T1426" s="13">
        <f t="shared" si="135"/>
        <v>42010.726504629631</v>
      </c>
      <c r="U1426">
        <f t="shared" si="136"/>
        <v>2015</v>
      </c>
      <c r="V1426" s="15" t="str">
        <f t="shared" si="137"/>
        <v>Dec</v>
      </c>
    </row>
    <row r="1427" spans="1:22" ht="48">
      <c r="A1427">
        <v>2666</v>
      </c>
      <c r="B1427" s="3" t="s">
        <v>2666</v>
      </c>
      <c r="C1427" s="3" t="s">
        <v>6776</v>
      </c>
      <c r="D1427">
        <v>10000</v>
      </c>
      <c r="E142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8301</v>
      </c>
      <c r="O1427" s="6">
        <f>KickstarterTable[[#This Row],[pledged]]/KickstarterTable[[#This Row],[goal]]</f>
        <v>1.592951</v>
      </c>
      <c r="P1427" s="8">
        <f>KickstarterTable[[#This Row],[pledged]]/KickstarterTable[[#This Row],[backers_count]]</f>
        <v>77.327718446601949</v>
      </c>
      <c r="Q1427" t="str">
        <f t="shared" si="132"/>
        <v>technology</v>
      </c>
      <c r="R1427" t="str">
        <f t="shared" si="133"/>
        <v>makerspaces</v>
      </c>
      <c r="S1427" s="13">
        <f t="shared" si="134"/>
        <v>42235.43100694444</v>
      </c>
      <c r="T1427" s="13">
        <f t="shared" si="135"/>
        <v>42270.458333333336</v>
      </c>
      <c r="U1427">
        <f t="shared" si="136"/>
        <v>2015</v>
      </c>
      <c r="V1427" s="15" t="str">
        <f t="shared" si="137"/>
        <v>Aug</v>
      </c>
    </row>
    <row r="1428" spans="1:22" ht="48">
      <c r="A1428">
        <v>2672</v>
      </c>
      <c r="B1428" s="3" t="s">
        <v>2672</v>
      </c>
      <c r="C1428" s="3" t="s">
        <v>6782</v>
      </c>
      <c r="D1428">
        <v>10000</v>
      </c>
      <c r="E142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8301</v>
      </c>
      <c r="O1428" s="6">
        <f>KickstarterTable[[#This Row],[pledged]]/KickstarterTable[[#This Row],[goal]]</f>
        <v>0.33189999999999997</v>
      </c>
      <c r="P1428" s="8">
        <f>KickstarterTable[[#This Row],[pledged]]/KickstarterTable[[#This Row],[backers_count]]</f>
        <v>70.61702127659575</v>
      </c>
      <c r="Q1428" t="str">
        <f t="shared" si="132"/>
        <v>technology</v>
      </c>
      <c r="R1428" t="str">
        <f t="shared" si="133"/>
        <v>makerspaces</v>
      </c>
      <c r="S1428" s="13">
        <f t="shared" si="134"/>
        <v>42344.550810185181</v>
      </c>
      <c r="T1428" s="13">
        <f t="shared" si="135"/>
        <v>42363.833333333336</v>
      </c>
      <c r="U1428">
        <f t="shared" si="136"/>
        <v>2015</v>
      </c>
      <c r="V1428" s="15" t="str">
        <f t="shared" si="137"/>
        <v>Dec</v>
      </c>
    </row>
    <row r="1429" spans="1:22" ht="48">
      <c r="A1429">
        <v>2702</v>
      </c>
      <c r="B1429" s="3" t="s">
        <v>2702</v>
      </c>
      <c r="C1429" s="3" t="s">
        <v>6812</v>
      </c>
      <c r="D1429">
        <v>10000</v>
      </c>
      <c r="E1429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8302</v>
      </c>
      <c r="O1429" s="6">
        <f>KickstarterTable[[#This Row],[pledged]]/KickstarterTable[[#This Row],[goal]]</f>
        <v>0.34410000000000002</v>
      </c>
      <c r="P1429" s="8">
        <f>KickstarterTable[[#This Row],[pledged]]/KickstarterTable[[#This Row],[backers_count]]</f>
        <v>132.34615384615384</v>
      </c>
      <c r="Q1429" t="str">
        <f t="shared" si="132"/>
        <v>theater</v>
      </c>
      <c r="R1429" t="str">
        <f t="shared" si="133"/>
        <v>spaces</v>
      </c>
      <c r="S1429" s="13">
        <f t="shared" si="134"/>
        <v>42800.468483796292</v>
      </c>
      <c r="T1429" s="13">
        <f t="shared" si="135"/>
        <v>42828.3434837963</v>
      </c>
      <c r="U1429">
        <f t="shared" si="136"/>
        <v>2017</v>
      </c>
      <c r="V1429" s="15" t="str">
        <f t="shared" si="137"/>
        <v>Mar</v>
      </c>
    </row>
    <row r="1430" spans="1:22" ht="64">
      <c r="A1430">
        <v>2716</v>
      </c>
      <c r="B1430" s="3" t="s">
        <v>2716</v>
      </c>
      <c r="C1430" s="3" t="s">
        <v>6826</v>
      </c>
      <c r="D1430">
        <v>10000</v>
      </c>
      <c r="E1430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8302</v>
      </c>
      <c r="O1430" s="6">
        <f>KickstarterTable[[#This Row],[pledged]]/KickstarterTable[[#This Row],[goal]]</f>
        <v>1.1998010000000001</v>
      </c>
      <c r="P1430" s="8">
        <f>KickstarterTable[[#This Row],[pledged]]/KickstarterTable[[#This Row],[backers_count]]</f>
        <v>64.160481283422456</v>
      </c>
      <c r="Q1430" t="str">
        <f t="shared" si="132"/>
        <v>theater</v>
      </c>
      <c r="R1430" t="str">
        <f t="shared" si="133"/>
        <v>spaces</v>
      </c>
      <c r="S1430" s="13">
        <f t="shared" si="134"/>
        <v>42254.999918981477</v>
      </c>
      <c r="T1430" s="13">
        <f t="shared" si="135"/>
        <v>42282.916585648149</v>
      </c>
      <c r="U1430">
        <f t="shared" si="136"/>
        <v>2015</v>
      </c>
      <c r="V1430" s="15" t="str">
        <f t="shared" si="137"/>
        <v>Sep</v>
      </c>
    </row>
    <row r="1431" spans="1:22" ht="48">
      <c r="A1431">
        <v>2727</v>
      </c>
      <c r="B1431" s="3" t="s">
        <v>2727</v>
      </c>
      <c r="C1431" s="3" t="s">
        <v>6837</v>
      </c>
      <c r="D1431">
        <v>10000</v>
      </c>
      <c r="E1431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8294</v>
      </c>
      <c r="O1431" s="6">
        <f>KickstarterTable[[#This Row],[pledged]]/KickstarterTable[[#This Row],[goal]]</f>
        <v>4.9321000000000002</v>
      </c>
      <c r="P1431" s="8">
        <f>KickstarterTable[[#This Row],[pledged]]/KickstarterTable[[#This Row],[backers_count]]</f>
        <v>69.760961810466767</v>
      </c>
      <c r="Q1431" t="str">
        <f t="shared" si="132"/>
        <v>technology</v>
      </c>
      <c r="R1431" t="str">
        <f t="shared" si="133"/>
        <v>hardware</v>
      </c>
      <c r="S1431" s="13">
        <f t="shared" si="134"/>
        <v>42198.343321759261</v>
      </c>
      <c r="T1431" s="13">
        <f t="shared" si="135"/>
        <v>42221.259988425933</v>
      </c>
      <c r="U1431">
        <f t="shared" si="136"/>
        <v>2015</v>
      </c>
      <c r="V1431" s="15" t="str">
        <f t="shared" si="137"/>
        <v>Jul</v>
      </c>
    </row>
    <row r="1432" spans="1:22" ht="32">
      <c r="A1432">
        <v>2749</v>
      </c>
      <c r="B1432" s="3" t="s">
        <v>2749</v>
      </c>
      <c r="C1432" s="3" t="s">
        <v>6859</v>
      </c>
      <c r="D1432">
        <v>10000</v>
      </c>
      <c r="E1432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8303</v>
      </c>
      <c r="O1432" s="6">
        <f>KickstarterTable[[#This Row],[pledged]]/KickstarterTable[[#This Row],[goal]]</f>
        <v>1.0999999999999999E-2</v>
      </c>
      <c r="P1432" s="8">
        <f>KickstarterTable[[#This Row],[pledged]]/KickstarterTable[[#This Row],[backers_count]]</f>
        <v>55</v>
      </c>
      <c r="Q1432" t="str">
        <f t="shared" si="132"/>
        <v>publishing</v>
      </c>
      <c r="R1432" t="str">
        <f t="shared" si="133"/>
        <v>children's books</v>
      </c>
      <c r="S1432" s="13">
        <f t="shared" si="134"/>
        <v>42068.46570601852</v>
      </c>
      <c r="T1432" s="13">
        <f t="shared" si="135"/>
        <v>42096.34070601852</v>
      </c>
      <c r="U1432">
        <f t="shared" si="136"/>
        <v>2015</v>
      </c>
      <c r="V1432" s="15" t="str">
        <f t="shared" si="137"/>
        <v>Mar</v>
      </c>
    </row>
    <row r="1433" spans="1:22" ht="48">
      <c r="A1433">
        <v>2754</v>
      </c>
      <c r="B1433" s="3" t="s">
        <v>2754</v>
      </c>
      <c r="C1433" s="3" t="s">
        <v>6864</v>
      </c>
      <c r="D1433">
        <v>10000</v>
      </c>
      <c r="E1433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8303</v>
      </c>
      <c r="O1433" s="6">
        <f>KickstarterTable[[#This Row],[pledged]]/KickstarterTable[[#This Row],[goal]]</f>
        <v>0</v>
      </c>
      <c r="P1433" s="8" t="e">
        <f>KickstarterTable[[#This Row],[pledged]]/KickstarterTable[[#This Row],[backers_count]]</f>
        <v>#DIV/0!</v>
      </c>
      <c r="Q1433" t="str">
        <f t="shared" si="132"/>
        <v>publishing</v>
      </c>
      <c r="R1433" t="str">
        <f t="shared" si="133"/>
        <v>children's books</v>
      </c>
      <c r="S1433" s="13">
        <f t="shared" si="134"/>
        <v>41863.302673611106</v>
      </c>
      <c r="T1433" s="13">
        <f t="shared" si="135"/>
        <v>41891.219340277785</v>
      </c>
      <c r="U1433">
        <f t="shared" si="136"/>
        <v>2014</v>
      </c>
      <c r="V1433" s="15" t="str">
        <f t="shared" si="137"/>
        <v>Aug</v>
      </c>
    </row>
    <row r="1434" spans="1:22" ht="48">
      <c r="A1434">
        <v>2756</v>
      </c>
      <c r="B1434" s="3" t="s">
        <v>2756</v>
      </c>
      <c r="C1434" s="3" t="s">
        <v>6866</v>
      </c>
      <c r="D1434">
        <v>10000</v>
      </c>
      <c r="E1434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8303</v>
      </c>
      <c r="O1434" s="6">
        <f>KickstarterTable[[#This Row],[pledged]]/KickstarterTable[[#This Row],[goal]]</f>
        <v>0.1048</v>
      </c>
      <c r="P1434" s="8">
        <f>KickstarterTable[[#This Row],[pledged]]/KickstarterTable[[#This Row],[backers_count]]</f>
        <v>31.757575757575758</v>
      </c>
      <c r="Q1434" t="str">
        <f t="shared" si="132"/>
        <v>publishing</v>
      </c>
      <c r="R1434" t="str">
        <f t="shared" si="133"/>
        <v>children's books</v>
      </c>
      <c r="S1434" s="13">
        <f t="shared" si="134"/>
        <v>41620.567141203697</v>
      </c>
      <c r="T1434" s="13">
        <f t="shared" si="135"/>
        <v>41648.483807870376</v>
      </c>
      <c r="U1434">
        <f t="shared" si="136"/>
        <v>2014</v>
      </c>
      <c r="V1434" s="15" t="str">
        <f t="shared" si="137"/>
        <v>Dec</v>
      </c>
    </row>
    <row r="1435" spans="1:22" ht="64">
      <c r="A1435">
        <v>2793</v>
      </c>
      <c r="B1435" s="3" t="s">
        <v>2793</v>
      </c>
      <c r="C1435" s="3" t="s">
        <v>6903</v>
      </c>
      <c r="D1435">
        <v>10000</v>
      </c>
      <c r="E1435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8270</v>
      </c>
      <c r="O1435" s="6">
        <f>KickstarterTable[[#This Row],[pledged]]/KickstarterTable[[#This Row],[goal]]</f>
        <v>1.105675</v>
      </c>
      <c r="P1435" s="8">
        <f>KickstarterTable[[#This Row],[pledged]]/KickstarterTable[[#This Row],[backers_count]]</f>
        <v>151.4623287671233</v>
      </c>
      <c r="Q1435" t="str">
        <f t="shared" si="132"/>
        <v>theater</v>
      </c>
      <c r="R1435" t="str">
        <f t="shared" si="133"/>
        <v>plays</v>
      </c>
      <c r="S1435" s="13">
        <f t="shared" si="134"/>
        <v>42176.085706018515</v>
      </c>
      <c r="T1435" s="13">
        <f t="shared" si="135"/>
        <v>42204.002372685187</v>
      </c>
      <c r="U1435">
        <f t="shared" si="136"/>
        <v>2015</v>
      </c>
      <c r="V1435" s="15" t="str">
        <f t="shared" si="137"/>
        <v>Jun</v>
      </c>
    </row>
    <row r="1436" spans="1:22" ht="48">
      <c r="A1436">
        <v>2803</v>
      </c>
      <c r="B1436" s="3" t="s">
        <v>2803</v>
      </c>
      <c r="C1436" s="3" t="s">
        <v>6913</v>
      </c>
      <c r="D1436">
        <v>10000</v>
      </c>
      <c r="E1436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8270</v>
      </c>
      <c r="O1436" s="6">
        <f>KickstarterTable[[#This Row],[pledged]]/KickstarterTable[[#This Row],[goal]]</f>
        <v>1.2795000000000001</v>
      </c>
      <c r="P1436" s="8">
        <f>KickstarterTable[[#This Row],[pledged]]/KickstarterTable[[#This Row],[backers_count]]</f>
        <v>90.744680851063833</v>
      </c>
      <c r="Q1436" t="str">
        <f t="shared" si="132"/>
        <v>theater</v>
      </c>
      <c r="R1436" t="str">
        <f t="shared" si="133"/>
        <v>plays</v>
      </c>
      <c r="S1436" s="13">
        <f t="shared" si="134"/>
        <v>42157.732361111113</v>
      </c>
      <c r="T1436" s="13">
        <f t="shared" si="135"/>
        <v>42198.583333333336</v>
      </c>
      <c r="U1436">
        <f t="shared" si="136"/>
        <v>2015</v>
      </c>
      <c r="V1436" s="15" t="str">
        <f t="shared" si="137"/>
        <v>Jun</v>
      </c>
    </row>
    <row r="1437" spans="1:22" ht="48">
      <c r="A1437">
        <v>2811</v>
      </c>
      <c r="B1437" s="3" t="s">
        <v>2811</v>
      </c>
      <c r="C1437" s="3" t="s">
        <v>6921</v>
      </c>
      <c r="D1437">
        <v>10000</v>
      </c>
      <c r="E143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8270</v>
      </c>
      <c r="O1437" s="6">
        <f>KickstarterTable[[#This Row],[pledged]]/KickstarterTable[[#This Row],[goal]]</f>
        <v>1.0026999999999999</v>
      </c>
      <c r="P1437" s="8">
        <f>KickstarterTable[[#This Row],[pledged]]/KickstarterTable[[#This Row],[backers_count]]</f>
        <v>92.842592592592595</v>
      </c>
      <c r="Q1437" t="str">
        <f t="shared" si="132"/>
        <v>theater</v>
      </c>
      <c r="R1437" t="str">
        <f t="shared" si="133"/>
        <v>plays</v>
      </c>
      <c r="S1437" s="13">
        <f t="shared" si="134"/>
        <v>42028.163229166668</v>
      </c>
      <c r="T1437" s="13">
        <f t="shared" si="135"/>
        <v>42056.07989583334</v>
      </c>
      <c r="U1437">
        <f t="shared" si="136"/>
        <v>2015</v>
      </c>
      <c r="V1437" s="15" t="str">
        <f t="shared" si="137"/>
        <v>Jan</v>
      </c>
    </row>
    <row r="1438" spans="1:22" ht="48">
      <c r="A1438">
        <v>2818</v>
      </c>
      <c r="B1438" s="3" t="s">
        <v>2818</v>
      </c>
      <c r="C1438" s="3" t="s">
        <v>6928</v>
      </c>
      <c r="D1438">
        <v>10000</v>
      </c>
      <c r="E143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8270</v>
      </c>
      <c r="O1438" s="6">
        <f>KickstarterTable[[#This Row],[pledged]]/KickstarterTable[[#This Row],[goal]]</f>
        <v>1.0603</v>
      </c>
      <c r="P1438" s="8">
        <f>KickstarterTable[[#This Row],[pledged]]/KickstarterTable[[#This Row],[backers_count]]</f>
        <v>103.95098039215686</v>
      </c>
      <c r="Q1438" t="str">
        <f t="shared" si="132"/>
        <v>theater</v>
      </c>
      <c r="R1438" t="str">
        <f t="shared" si="133"/>
        <v>plays</v>
      </c>
      <c r="S1438" s="13">
        <f t="shared" si="134"/>
        <v>42250.264884259253</v>
      </c>
      <c r="T1438" s="13">
        <f t="shared" si="135"/>
        <v>42268.181550925925</v>
      </c>
      <c r="U1438">
        <f t="shared" si="136"/>
        <v>2015</v>
      </c>
      <c r="V1438" s="15" t="str">
        <f t="shared" si="137"/>
        <v>Sep</v>
      </c>
    </row>
    <row r="1439" spans="1:22" ht="48">
      <c r="A1439">
        <v>2871</v>
      </c>
      <c r="B1439" s="3" t="s">
        <v>2871</v>
      </c>
      <c r="C1439" s="3" t="s">
        <v>6981</v>
      </c>
      <c r="D1439">
        <v>10000</v>
      </c>
      <c r="E1439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8270</v>
      </c>
      <c r="O1439" s="6">
        <f>KickstarterTable[[#This Row],[pledged]]/KickstarterTable[[#This Row],[goal]]</f>
        <v>4.6699999999999998E-2</v>
      </c>
      <c r="P1439" s="8">
        <f>KickstarterTable[[#This Row],[pledged]]/KickstarterTable[[#This Row],[backers_count]]</f>
        <v>35.92307692307692</v>
      </c>
      <c r="Q1439" t="str">
        <f t="shared" si="132"/>
        <v>theater</v>
      </c>
      <c r="R1439" t="str">
        <f t="shared" si="133"/>
        <v>plays</v>
      </c>
      <c r="S1439" s="13">
        <f t="shared" si="134"/>
        <v>41974.405243055553</v>
      </c>
      <c r="T1439" s="13">
        <f t="shared" si="135"/>
        <v>41992.321909722225</v>
      </c>
      <c r="U1439">
        <f t="shared" si="136"/>
        <v>2014</v>
      </c>
      <c r="V1439" s="15" t="str">
        <f t="shared" si="137"/>
        <v>Dec</v>
      </c>
    </row>
    <row r="1440" spans="1:22" ht="48">
      <c r="A1440">
        <v>2883</v>
      </c>
      <c r="B1440" s="3" t="s">
        <v>2883</v>
      </c>
      <c r="C1440" s="3" t="s">
        <v>6993</v>
      </c>
      <c r="D1440">
        <v>10000</v>
      </c>
      <c r="E1440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8270</v>
      </c>
      <c r="O1440" s="6">
        <f>KickstarterTable[[#This Row],[pledged]]/KickstarterTable[[#This Row],[goal]]</f>
        <v>0.1908</v>
      </c>
      <c r="P1440" s="8">
        <f>KickstarterTable[[#This Row],[pledged]]/KickstarterTable[[#This Row],[backers_count]]</f>
        <v>381.6</v>
      </c>
      <c r="Q1440" t="str">
        <f t="shared" si="132"/>
        <v>theater</v>
      </c>
      <c r="R1440" t="str">
        <f t="shared" si="133"/>
        <v>plays</v>
      </c>
      <c r="S1440" s="13">
        <f t="shared" si="134"/>
        <v>42370.569872685184</v>
      </c>
      <c r="T1440" s="13">
        <f t="shared" si="135"/>
        <v>42403.790972222225</v>
      </c>
      <c r="U1440">
        <f t="shared" si="136"/>
        <v>2016</v>
      </c>
      <c r="V1440" s="15" t="str">
        <f t="shared" si="137"/>
        <v>Jan</v>
      </c>
    </row>
    <row r="1441" spans="1:22" ht="48">
      <c r="A1441">
        <v>2891</v>
      </c>
      <c r="B1441" s="3" t="s">
        <v>2891</v>
      </c>
      <c r="C1441" s="3" t="s">
        <v>7001</v>
      </c>
      <c r="D1441">
        <v>10000</v>
      </c>
      <c r="E1441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8270</v>
      </c>
      <c r="O1441" s="6">
        <f>KickstarterTable[[#This Row],[pledged]]/KickstarterTable[[#This Row],[goal]]</f>
        <v>2.7300000000000001E-2</v>
      </c>
      <c r="P1441" s="8">
        <f>KickstarterTable[[#This Row],[pledged]]/KickstarterTable[[#This Row],[backers_count]]</f>
        <v>27.3</v>
      </c>
      <c r="Q1441" t="str">
        <f t="shared" si="132"/>
        <v>theater</v>
      </c>
      <c r="R1441" t="str">
        <f t="shared" si="133"/>
        <v>plays</v>
      </c>
      <c r="S1441" s="13">
        <f t="shared" si="134"/>
        <v>42415.550092592595</v>
      </c>
      <c r="T1441" s="13">
        <f t="shared" si="135"/>
        <v>42473.425092592595</v>
      </c>
      <c r="U1441">
        <f t="shared" si="136"/>
        <v>2016</v>
      </c>
      <c r="V1441" s="15" t="str">
        <f t="shared" si="137"/>
        <v>Feb</v>
      </c>
    </row>
    <row r="1442" spans="1:22" ht="48">
      <c r="A1442">
        <v>2899</v>
      </c>
      <c r="B1442" s="3" t="s">
        <v>2899</v>
      </c>
      <c r="C1442" s="3" t="s">
        <v>7009</v>
      </c>
      <c r="D1442">
        <v>10000</v>
      </c>
      <c r="E1442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8270</v>
      </c>
      <c r="O1442" s="6">
        <f>KickstarterTable[[#This Row],[pledged]]/KickstarterTable[[#This Row],[goal]]</f>
        <v>0</v>
      </c>
      <c r="P1442" s="8" t="e">
        <f>KickstarterTable[[#This Row],[pledged]]/KickstarterTable[[#This Row],[backers_count]]</f>
        <v>#DIV/0!</v>
      </c>
      <c r="Q1442" t="str">
        <f t="shared" si="132"/>
        <v>theater</v>
      </c>
      <c r="R1442" t="str">
        <f t="shared" si="133"/>
        <v>plays</v>
      </c>
      <c r="S1442" s="13">
        <f t="shared" si="134"/>
        <v>42514.744884259257</v>
      </c>
      <c r="T1442" s="13">
        <f t="shared" si="135"/>
        <v>42572.661550925928</v>
      </c>
      <c r="U1442">
        <f t="shared" si="136"/>
        <v>2016</v>
      </c>
      <c r="V1442" s="15" t="str">
        <f t="shared" si="137"/>
        <v>May</v>
      </c>
    </row>
    <row r="1443" spans="1:22" ht="48">
      <c r="A1443">
        <v>2913</v>
      </c>
      <c r="B1443" s="3" t="s">
        <v>2913</v>
      </c>
      <c r="C1443" s="3" t="s">
        <v>7023</v>
      </c>
      <c r="D1443">
        <v>10000</v>
      </c>
      <c r="E1443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8270</v>
      </c>
      <c r="O1443" s="6">
        <f>KickstarterTable[[#This Row],[pledged]]/KickstarterTable[[#This Row],[goal]]</f>
        <v>2.0000000000000001E-4</v>
      </c>
      <c r="P1443" s="8">
        <f>KickstarterTable[[#This Row],[pledged]]/KickstarterTable[[#This Row],[backers_count]]</f>
        <v>1</v>
      </c>
      <c r="Q1443" t="str">
        <f t="shared" si="132"/>
        <v>theater</v>
      </c>
      <c r="R1443" t="str">
        <f t="shared" si="133"/>
        <v>plays</v>
      </c>
      <c r="S1443" s="13">
        <f t="shared" si="134"/>
        <v>41828.589571759258</v>
      </c>
      <c r="T1443" s="13">
        <f t="shared" si="135"/>
        <v>41886.506238425929</v>
      </c>
      <c r="U1443">
        <f t="shared" si="136"/>
        <v>2014</v>
      </c>
      <c r="V1443" s="15" t="str">
        <f t="shared" si="137"/>
        <v>Jul</v>
      </c>
    </row>
    <row r="1444" spans="1:22" ht="48">
      <c r="A1444">
        <v>2930</v>
      </c>
      <c r="B1444" s="3" t="s">
        <v>2930</v>
      </c>
      <c r="C1444" s="3" t="s">
        <v>7040</v>
      </c>
      <c r="D1444">
        <v>10000</v>
      </c>
      <c r="E1444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8304</v>
      </c>
      <c r="O1444" s="6">
        <f>KickstarterTable[[#This Row],[pledged]]/KickstarterTable[[#This Row],[goal]]</f>
        <v>1.0092000000000001</v>
      </c>
      <c r="P1444" s="8">
        <f>KickstarterTable[[#This Row],[pledged]]/KickstarterTable[[#This Row],[backers_count]]</f>
        <v>162.7741935483871</v>
      </c>
      <c r="Q1444" t="str">
        <f t="shared" si="132"/>
        <v>theater</v>
      </c>
      <c r="R1444" t="str">
        <f t="shared" si="133"/>
        <v>musical</v>
      </c>
      <c r="S1444" s="13">
        <f t="shared" si="134"/>
        <v>42101.250740740739</v>
      </c>
      <c r="T1444" s="13">
        <f t="shared" si="135"/>
        <v>42129.167407407411</v>
      </c>
      <c r="U1444">
        <f t="shared" si="136"/>
        <v>2015</v>
      </c>
      <c r="V1444" s="15" t="str">
        <f t="shared" si="137"/>
        <v>Apr</v>
      </c>
    </row>
    <row r="1445" spans="1:22" ht="32">
      <c r="A1445">
        <v>2944</v>
      </c>
      <c r="B1445" s="3" t="s">
        <v>2944</v>
      </c>
      <c r="C1445" s="3" t="s">
        <v>7054</v>
      </c>
      <c r="D1445">
        <v>10000</v>
      </c>
      <c r="E1445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8302</v>
      </c>
      <c r="O1445" s="6">
        <f>KickstarterTable[[#This Row],[pledged]]/KickstarterTable[[#This Row],[goal]]</f>
        <v>0.01</v>
      </c>
      <c r="P1445" s="8">
        <f>KickstarterTable[[#This Row],[pledged]]/KickstarterTable[[#This Row],[backers_count]]</f>
        <v>100</v>
      </c>
      <c r="Q1445" t="str">
        <f t="shared" si="132"/>
        <v>theater</v>
      </c>
      <c r="R1445" t="str">
        <f t="shared" si="133"/>
        <v>spaces</v>
      </c>
      <c r="S1445" s="13">
        <f t="shared" si="134"/>
        <v>42132.580995370365</v>
      </c>
      <c r="T1445" s="13">
        <f t="shared" si="135"/>
        <v>42160.497662037036</v>
      </c>
      <c r="U1445">
        <f t="shared" si="136"/>
        <v>2015</v>
      </c>
      <c r="V1445" s="15" t="str">
        <f t="shared" si="137"/>
        <v>May</v>
      </c>
    </row>
    <row r="1446" spans="1:22" ht="48">
      <c r="A1446">
        <v>2959</v>
      </c>
      <c r="B1446" s="3" t="s">
        <v>2959</v>
      </c>
      <c r="C1446" s="3" t="s">
        <v>7069</v>
      </c>
      <c r="D1446">
        <v>10000</v>
      </c>
      <c r="E1446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8302</v>
      </c>
      <c r="O1446" s="6">
        <f>KickstarterTable[[#This Row],[pledged]]/KickstarterTable[[#This Row],[goal]]</f>
        <v>0</v>
      </c>
      <c r="P1446" s="8" t="e">
        <f>KickstarterTable[[#This Row],[pledged]]/KickstarterTable[[#This Row],[backers_count]]</f>
        <v>#DIV/0!</v>
      </c>
      <c r="Q1446" t="str">
        <f t="shared" si="132"/>
        <v>theater</v>
      </c>
      <c r="R1446" t="str">
        <f t="shared" si="133"/>
        <v>spaces</v>
      </c>
      <c r="S1446" s="13">
        <f t="shared" si="134"/>
        <v>42497.675057870372</v>
      </c>
      <c r="T1446" s="13">
        <f t="shared" si="135"/>
        <v>42525.591724537044</v>
      </c>
      <c r="U1446">
        <f t="shared" si="136"/>
        <v>2016</v>
      </c>
      <c r="V1446" s="15" t="str">
        <f t="shared" si="137"/>
        <v>May</v>
      </c>
    </row>
    <row r="1447" spans="1:22" ht="64">
      <c r="A1447">
        <v>2963</v>
      </c>
      <c r="B1447" s="3" t="s">
        <v>2963</v>
      </c>
      <c r="C1447" s="3" t="s">
        <v>7073</v>
      </c>
      <c r="D1447">
        <v>10000</v>
      </c>
      <c r="E144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8270</v>
      </c>
      <c r="O1447" s="6">
        <f>KickstarterTable[[#This Row],[pledged]]/KickstarterTable[[#This Row],[goal]]</f>
        <v>1.0685</v>
      </c>
      <c r="P1447" s="8">
        <f>KickstarterTable[[#This Row],[pledged]]/KickstarterTable[[#This Row],[backers_count]]</f>
        <v>109.03061224489795</v>
      </c>
      <c r="Q1447" t="str">
        <f t="shared" si="132"/>
        <v>theater</v>
      </c>
      <c r="R1447" t="str">
        <f t="shared" si="133"/>
        <v>plays</v>
      </c>
      <c r="S1447" s="13">
        <f t="shared" si="134"/>
        <v>42157.13685185185</v>
      </c>
      <c r="T1447" s="13">
        <f t="shared" si="135"/>
        <v>42185.053518518522</v>
      </c>
      <c r="U1447">
        <f t="shared" si="136"/>
        <v>2015</v>
      </c>
      <c r="V1447" s="15" t="str">
        <f t="shared" si="137"/>
        <v>Jun</v>
      </c>
    </row>
    <row r="1448" spans="1:22" ht="48">
      <c r="A1448">
        <v>2966</v>
      </c>
      <c r="B1448" s="3" t="s">
        <v>2966</v>
      </c>
      <c r="C1448" s="3" t="s">
        <v>7076</v>
      </c>
      <c r="D1448">
        <v>10000</v>
      </c>
      <c r="E144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8270</v>
      </c>
      <c r="O1448" s="6">
        <f>KickstarterTable[[#This Row],[pledged]]/KickstarterTable[[#This Row],[goal]]</f>
        <v>1.1363000000000001</v>
      </c>
      <c r="P1448" s="8">
        <f>KickstarterTable[[#This Row],[pledged]]/KickstarterTable[[#This Row],[backers_count]]</f>
        <v>88.7734375</v>
      </c>
      <c r="Q1448" t="str">
        <f t="shared" si="132"/>
        <v>theater</v>
      </c>
      <c r="R1448" t="str">
        <f t="shared" si="133"/>
        <v>plays</v>
      </c>
      <c r="S1448" s="13">
        <f t="shared" si="134"/>
        <v>42233.405231481483</v>
      </c>
      <c r="T1448" s="13">
        <f t="shared" si="135"/>
        <v>42261.321898148155</v>
      </c>
      <c r="U1448">
        <f t="shared" si="136"/>
        <v>2015</v>
      </c>
      <c r="V1448" s="15" t="str">
        <f t="shared" si="137"/>
        <v>Aug</v>
      </c>
    </row>
    <row r="1449" spans="1:22" ht="48">
      <c r="A1449">
        <v>2985</v>
      </c>
      <c r="B1449" s="3" t="s">
        <v>2985</v>
      </c>
      <c r="C1449" s="3" t="s">
        <v>7095</v>
      </c>
      <c r="D1449">
        <v>10000</v>
      </c>
      <c r="E1449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8302</v>
      </c>
      <c r="O1449" s="6">
        <f>KickstarterTable[[#This Row],[pledged]]/KickstarterTable[[#This Row],[goal]]</f>
        <v>1.2164999999999999</v>
      </c>
      <c r="P1449" s="8">
        <f>KickstarterTable[[#This Row],[pledged]]/KickstarterTable[[#This Row],[backers_count]]</f>
        <v>109.5945945945946</v>
      </c>
      <c r="Q1449" t="str">
        <f t="shared" si="132"/>
        <v>theater</v>
      </c>
      <c r="R1449" t="str">
        <f t="shared" si="133"/>
        <v>spaces</v>
      </c>
      <c r="S1449" s="13">
        <f t="shared" si="134"/>
        <v>42654.640370370369</v>
      </c>
      <c r="T1449" s="13">
        <f t="shared" si="135"/>
        <v>42671.750000000007</v>
      </c>
      <c r="U1449">
        <f t="shared" si="136"/>
        <v>2016</v>
      </c>
      <c r="V1449" s="15" t="str">
        <f t="shared" si="137"/>
        <v>Oct</v>
      </c>
    </row>
    <row r="1450" spans="1:22" ht="48">
      <c r="A1450">
        <v>2990</v>
      </c>
      <c r="B1450" s="3" t="s">
        <v>2990</v>
      </c>
      <c r="C1450" s="3" t="s">
        <v>7100</v>
      </c>
      <c r="D1450">
        <v>10000</v>
      </c>
      <c r="E1450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8302</v>
      </c>
      <c r="O1450" s="6">
        <f>KickstarterTable[[#This Row],[pledged]]/KickstarterTable[[#This Row],[goal]]</f>
        <v>1</v>
      </c>
      <c r="P1450" s="8">
        <f>KickstarterTable[[#This Row],[pledged]]/KickstarterTable[[#This Row],[backers_count]]</f>
        <v>370.37037037037038</v>
      </c>
      <c r="Q1450" t="str">
        <f t="shared" si="132"/>
        <v>theater</v>
      </c>
      <c r="R1450" t="str">
        <f t="shared" si="133"/>
        <v>spaces</v>
      </c>
      <c r="S1450" s="13">
        <f t="shared" si="134"/>
        <v>42341.240972222215</v>
      </c>
      <c r="T1450" s="13">
        <f t="shared" si="135"/>
        <v>42374.157638888886</v>
      </c>
      <c r="U1450">
        <f t="shared" si="136"/>
        <v>2016</v>
      </c>
      <c r="V1450" s="15" t="str">
        <f t="shared" si="137"/>
        <v>Dec</v>
      </c>
    </row>
    <row r="1451" spans="1:22" ht="48">
      <c r="A1451">
        <v>2997</v>
      </c>
      <c r="B1451" s="3" t="s">
        <v>2997</v>
      </c>
      <c r="C1451" s="3" t="s">
        <v>7107</v>
      </c>
      <c r="D1451">
        <v>10000</v>
      </c>
      <c r="E1451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8302</v>
      </c>
      <c r="O1451" s="6">
        <f>KickstarterTable[[#This Row],[pledged]]/KickstarterTable[[#This Row],[goal]]</f>
        <v>1.0373000000000001</v>
      </c>
      <c r="P1451" s="8">
        <f>KickstarterTable[[#This Row],[pledged]]/KickstarterTable[[#This Row],[backers_count]]</f>
        <v>90.2</v>
      </c>
      <c r="Q1451" t="str">
        <f t="shared" si="132"/>
        <v>theater</v>
      </c>
      <c r="R1451" t="str">
        <f t="shared" si="133"/>
        <v>spaces</v>
      </c>
      <c r="S1451" s="13">
        <f t="shared" si="134"/>
        <v>42775.400381944441</v>
      </c>
      <c r="T1451" s="13">
        <f t="shared" si="135"/>
        <v>42790.790972222225</v>
      </c>
      <c r="U1451">
        <f t="shared" si="136"/>
        <v>2017</v>
      </c>
      <c r="V1451" s="15" t="str">
        <f t="shared" si="137"/>
        <v>Feb</v>
      </c>
    </row>
    <row r="1452" spans="1:22" ht="48">
      <c r="A1452">
        <v>3013</v>
      </c>
      <c r="B1452" s="3" t="s">
        <v>3013</v>
      </c>
      <c r="C1452" s="3" t="s">
        <v>7123</v>
      </c>
      <c r="D1452">
        <v>10000</v>
      </c>
      <c r="E1452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8302</v>
      </c>
      <c r="O1452" s="6">
        <f>KickstarterTable[[#This Row],[pledged]]/KickstarterTable[[#This Row],[goal]]</f>
        <v>1.5696000000000001</v>
      </c>
      <c r="P1452" s="8">
        <f>KickstarterTable[[#This Row],[pledged]]/KickstarterTable[[#This Row],[backers_count]]</f>
        <v>146.69158878504672</v>
      </c>
      <c r="Q1452" t="str">
        <f t="shared" si="132"/>
        <v>theater</v>
      </c>
      <c r="R1452" t="str">
        <f t="shared" si="133"/>
        <v>spaces</v>
      </c>
      <c r="S1452" s="13">
        <f t="shared" si="134"/>
        <v>42146.502881944441</v>
      </c>
      <c r="T1452" s="13">
        <f t="shared" si="135"/>
        <v>42174.419548611113</v>
      </c>
      <c r="U1452">
        <f t="shared" si="136"/>
        <v>2015</v>
      </c>
      <c r="V1452" s="15" t="str">
        <f t="shared" si="137"/>
        <v>May</v>
      </c>
    </row>
    <row r="1453" spans="1:22" ht="48">
      <c r="A1453">
        <v>3022</v>
      </c>
      <c r="B1453" s="3" t="s">
        <v>3022</v>
      </c>
      <c r="C1453" s="3" t="s">
        <v>7132</v>
      </c>
      <c r="D1453">
        <v>10000</v>
      </c>
      <c r="E1453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8302</v>
      </c>
      <c r="O1453" s="6">
        <f>KickstarterTable[[#This Row],[pledged]]/KickstarterTable[[#This Row],[goal]]</f>
        <v>1.0087999999999999</v>
      </c>
      <c r="P1453" s="8">
        <f>KickstarterTable[[#This Row],[pledged]]/KickstarterTable[[#This Row],[backers_count]]</f>
        <v>162.70967741935485</v>
      </c>
      <c r="Q1453" t="str">
        <f t="shared" si="132"/>
        <v>theater</v>
      </c>
      <c r="R1453" t="str">
        <f t="shared" si="133"/>
        <v>spaces</v>
      </c>
      <c r="S1453" s="13">
        <f t="shared" si="134"/>
        <v>42564.620474537034</v>
      </c>
      <c r="T1453" s="13">
        <f t="shared" si="135"/>
        <v>42607.537141203706</v>
      </c>
      <c r="U1453">
        <f t="shared" si="136"/>
        <v>2016</v>
      </c>
      <c r="V1453" s="15" t="str">
        <f t="shared" si="137"/>
        <v>Jul</v>
      </c>
    </row>
    <row r="1454" spans="1:22" ht="48">
      <c r="A1454">
        <v>3053</v>
      </c>
      <c r="B1454" s="3" t="s">
        <v>3053</v>
      </c>
      <c r="C1454" s="3" t="s">
        <v>7163</v>
      </c>
      <c r="D1454">
        <v>10000</v>
      </c>
      <c r="E1454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8302</v>
      </c>
      <c r="O1454" s="6">
        <f>KickstarterTable[[#This Row],[pledged]]/KickstarterTable[[#This Row],[goal]]</f>
        <v>4.0000000000000001E-3</v>
      </c>
      <c r="P1454" s="8">
        <f>KickstarterTable[[#This Row],[pledged]]/KickstarterTable[[#This Row],[backers_count]]</f>
        <v>13.333333333333334</v>
      </c>
      <c r="Q1454" t="str">
        <f t="shared" si="132"/>
        <v>theater</v>
      </c>
      <c r="R1454" t="str">
        <f t="shared" si="133"/>
        <v>spaces</v>
      </c>
      <c r="S1454" s="13">
        <f t="shared" si="134"/>
        <v>41862.428391203699</v>
      </c>
      <c r="T1454" s="13">
        <f t="shared" si="135"/>
        <v>41911.749305555561</v>
      </c>
      <c r="U1454">
        <f t="shared" si="136"/>
        <v>2014</v>
      </c>
      <c r="V1454" s="15" t="str">
        <f t="shared" si="137"/>
        <v>Aug</v>
      </c>
    </row>
    <row r="1455" spans="1:22" ht="48">
      <c r="A1455">
        <v>3062</v>
      </c>
      <c r="B1455" s="3" t="s">
        <v>3062</v>
      </c>
      <c r="C1455" s="3" t="s">
        <v>7172</v>
      </c>
      <c r="D1455">
        <v>10000</v>
      </c>
      <c r="E1455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8302</v>
      </c>
      <c r="O1455" s="6">
        <f>KickstarterTable[[#This Row],[pledged]]/KickstarterTable[[#This Row],[goal]]</f>
        <v>0.66839999999999999</v>
      </c>
      <c r="P1455" s="8">
        <f>KickstarterTable[[#This Row],[pledged]]/KickstarterTable[[#This Row],[backers_count]]</f>
        <v>99.761194029850742</v>
      </c>
      <c r="Q1455" t="str">
        <f t="shared" si="132"/>
        <v>theater</v>
      </c>
      <c r="R1455" t="str">
        <f t="shared" si="133"/>
        <v>spaces</v>
      </c>
      <c r="S1455" s="13">
        <f t="shared" si="134"/>
        <v>42248.2024537037</v>
      </c>
      <c r="T1455" s="13">
        <f t="shared" si="135"/>
        <v>42275.333333333336</v>
      </c>
      <c r="U1455">
        <f t="shared" si="136"/>
        <v>2015</v>
      </c>
      <c r="V1455" s="15" t="str">
        <f t="shared" si="137"/>
        <v>Sep</v>
      </c>
    </row>
    <row r="1456" spans="1:22" ht="48">
      <c r="A1456">
        <v>3070</v>
      </c>
      <c r="B1456" s="3" t="s">
        <v>3070</v>
      </c>
      <c r="C1456" s="3" t="s">
        <v>7180</v>
      </c>
      <c r="D1456">
        <v>10000</v>
      </c>
      <c r="E1456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8302</v>
      </c>
      <c r="O1456" s="6">
        <f>KickstarterTable[[#This Row],[pledged]]/KickstarterTable[[#This Row],[goal]]</f>
        <v>3.3399999999999999E-2</v>
      </c>
      <c r="P1456" s="8">
        <f>KickstarterTable[[#This Row],[pledged]]/KickstarterTable[[#This Row],[backers_count]]</f>
        <v>20.875</v>
      </c>
      <c r="Q1456" t="str">
        <f t="shared" si="132"/>
        <v>theater</v>
      </c>
      <c r="R1456" t="str">
        <f t="shared" si="133"/>
        <v>spaces</v>
      </c>
      <c r="S1456" s="13">
        <f t="shared" si="134"/>
        <v>42690.400104166663</v>
      </c>
      <c r="T1456" s="13">
        <f t="shared" si="135"/>
        <v>42709.316770833335</v>
      </c>
      <c r="U1456">
        <f t="shared" si="136"/>
        <v>2016</v>
      </c>
      <c r="V1456" s="15" t="str">
        <f t="shared" si="137"/>
        <v>Nov</v>
      </c>
    </row>
    <row r="1457" spans="1:22" ht="32">
      <c r="A1457">
        <v>3076</v>
      </c>
      <c r="B1457" s="3" t="s">
        <v>3076</v>
      </c>
      <c r="C1457" s="3" t="s">
        <v>7186</v>
      </c>
      <c r="D1457">
        <v>10000</v>
      </c>
      <c r="E145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8302</v>
      </c>
      <c r="O1457" s="6">
        <f>KickstarterTable[[#This Row],[pledged]]/KickstarterTable[[#This Row],[goal]]</f>
        <v>0.15060000000000001</v>
      </c>
      <c r="P1457" s="8">
        <f>KickstarterTable[[#This Row],[pledged]]/KickstarterTable[[#This Row],[backers_count]]</f>
        <v>30.12</v>
      </c>
      <c r="Q1457" t="str">
        <f t="shared" si="132"/>
        <v>theater</v>
      </c>
      <c r="R1457" t="str">
        <f t="shared" si="133"/>
        <v>spaces</v>
      </c>
      <c r="S1457" s="13">
        <f t="shared" si="134"/>
        <v>42226.318553240737</v>
      </c>
      <c r="T1457" s="13">
        <f t="shared" si="135"/>
        <v>42284.235219907408</v>
      </c>
      <c r="U1457">
        <f t="shared" si="136"/>
        <v>2015</v>
      </c>
      <c r="V1457" s="15" t="str">
        <f t="shared" si="137"/>
        <v>Aug</v>
      </c>
    </row>
    <row r="1458" spans="1:22" ht="48">
      <c r="A1458">
        <v>3097</v>
      </c>
      <c r="B1458" s="3" t="s">
        <v>3097</v>
      </c>
      <c r="C1458" s="3" t="s">
        <v>7207</v>
      </c>
      <c r="D1458">
        <v>10000</v>
      </c>
      <c r="E145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8302</v>
      </c>
      <c r="O1458" s="6">
        <f>KickstarterTable[[#This Row],[pledged]]/KickstarterTable[[#This Row],[goal]]</f>
        <v>0.17150000000000001</v>
      </c>
      <c r="P1458" s="8">
        <f>KickstarterTable[[#This Row],[pledged]]/KickstarterTable[[#This Row],[backers_count]]</f>
        <v>40.833333333333336</v>
      </c>
      <c r="Q1458" t="str">
        <f t="shared" si="132"/>
        <v>theater</v>
      </c>
      <c r="R1458" t="str">
        <f t="shared" si="133"/>
        <v>spaces</v>
      </c>
      <c r="S1458" s="13">
        <f t="shared" si="134"/>
        <v>42629.17015046296</v>
      </c>
      <c r="T1458" s="13">
        <f t="shared" si="135"/>
        <v>42648.166666666664</v>
      </c>
      <c r="U1458">
        <f t="shared" si="136"/>
        <v>2016</v>
      </c>
      <c r="V1458" s="15" t="str">
        <f t="shared" si="137"/>
        <v>Sep</v>
      </c>
    </row>
    <row r="1459" spans="1:22" ht="48">
      <c r="A1459">
        <v>3115</v>
      </c>
      <c r="B1459" s="3" t="s">
        <v>3115</v>
      </c>
      <c r="C1459" s="3" t="s">
        <v>7225</v>
      </c>
      <c r="D1459">
        <v>10000</v>
      </c>
      <c r="E1459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8302</v>
      </c>
      <c r="O1459" s="6">
        <f>KickstarterTable[[#This Row],[pledged]]/KickstarterTable[[#This Row],[goal]]</f>
        <v>0.03</v>
      </c>
      <c r="P1459" s="8">
        <f>KickstarterTable[[#This Row],[pledged]]/KickstarterTable[[#This Row],[backers_count]]</f>
        <v>300</v>
      </c>
      <c r="Q1459" t="str">
        <f t="shared" si="132"/>
        <v>theater</v>
      </c>
      <c r="R1459" t="str">
        <f t="shared" si="133"/>
        <v>spaces</v>
      </c>
      <c r="S1459" s="13">
        <f t="shared" si="134"/>
        <v>42496.113738425927</v>
      </c>
      <c r="T1459" s="13">
        <f t="shared" si="135"/>
        <v>42524.030405092599</v>
      </c>
      <c r="U1459">
        <f t="shared" si="136"/>
        <v>2016</v>
      </c>
      <c r="V1459" s="15" t="str">
        <f t="shared" si="137"/>
        <v>May</v>
      </c>
    </row>
    <row r="1460" spans="1:22" ht="48">
      <c r="A1460">
        <v>3119</v>
      </c>
      <c r="B1460" s="3" t="s">
        <v>3119</v>
      </c>
      <c r="C1460" s="3" t="s">
        <v>7229</v>
      </c>
      <c r="D1460">
        <v>10000</v>
      </c>
      <c r="E1460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8302</v>
      </c>
      <c r="O1460" s="6">
        <f>KickstarterTable[[#This Row],[pledged]]/KickstarterTable[[#This Row],[goal]]</f>
        <v>5.0000000000000001E-4</v>
      </c>
      <c r="P1460" s="8">
        <f>KickstarterTable[[#This Row],[pledged]]/KickstarterTable[[#This Row],[backers_count]]</f>
        <v>5</v>
      </c>
      <c r="Q1460" t="str">
        <f t="shared" si="132"/>
        <v>theater</v>
      </c>
      <c r="R1460" t="str">
        <f t="shared" si="133"/>
        <v>spaces</v>
      </c>
      <c r="S1460" s="13">
        <f t="shared" si="134"/>
        <v>42059.712175925924</v>
      </c>
      <c r="T1460" s="13">
        <f t="shared" si="135"/>
        <v>42087.587175925924</v>
      </c>
      <c r="U1460">
        <f t="shared" si="136"/>
        <v>2015</v>
      </c>
      <c r="V1460" s="15" t="str">
        <f t="shared" si="137"/>
        <v>Feb</v>
      </c>
    </row>
    <row r="1461" spans="1:22" ht="32">
      <c r="A1461">
        <v>3130</v>
      </c>
      <c r="B1461" s="3" t="s">
        <v>3130</v>
      </c>
      <c r="C1461" s="3" t="s">
        <v>7240</v>
      </c>
      <c r="D1461">
        <v>10000</v>
      </c>
      <c r="E1461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8270</v>
      </c>
      <c r="O1461" s="6">
        <f>KickstarterTable[[#This Row],[pledged]]/KickstarterTable[[#This Row],[goal]]</f>
        <v>3.7499999999999999E-2</v>
      </c>
      <c r="P1461" s="8">
        <f>KickstarterTable[[#This Row],[pledged]]/KickstarterTable[[#This Row],[backers_count]]</f>
        <v>93.75</v>
      </c>
      <c r="Q1461" t="str">
        <f t="shared" si="132"/>
        <v>theater</v>
      </c>
      <c r="R1461" t="str">
        <f t="shared" si="133"/>
        <v>plays</v>
      </c>
      <c r="S1461" s="13">
        <f t="shared" si="134"/>
        <v>42808.306898148141</v>
      </c>
      <c r="T1461" s="13">
        <f t="shared" si="135"/>
        <v>42836.790972222225</v>
      </c>
      <c r="U1461">
        <f t="shared" si="136"/>
        <v>2017</v>
      </c>
      <c r="V1461" s="15" t="str">
        <f t="shared" si="137"/>
        <v>Mar</v>
      </c>
    </row>
    <row r="1462" spans="1:22" ht="48">
      <c r="A1462">
        <v>3140</v>
      </c>
      <c r="B1462" s="3" t="s">
        <v>3140</v>
      </c>
      <c r="C1462" s="3" t="s">
        <v>7250</v>
      </c>
      <c r="D1462">
        <v>10000</v>
      </c>
      <c r="E1462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8270</v>
      </c>
      <c r="O1462" s="6">
        <f>KickstarterTable[[#This Row],[pledged]]/KickstarterTable[[#This Row],[goal]]</f>
        <v>9.5999999999999992E-3</v>
      </c>
      <c r="P1462" s="8">
        <f>KickstarterTable[[#This Row],[pledged]]/KickstarterTable[[#This Row],[backers_count]]</f>
        <v>24</v>
      </c>
      <c r="Q1462" t="str">
        <f t="shared" si="132"/>
        <v>theater</v>
      </c>
      <c r="R1462" t="str">
        <f t="shared" si="133"/>
        <v>plays</v>
      </c>
      <c r="S1462" s="13">
        <f t="shared" si="134"/>
        <v>42802.385451388887</v>
      </c>
      <c r="T1462" s="13">
        <f t="shared" si="135"/>
        <v>42830.260451388887</v>
      </c>
      <c r="U1462">
        <f t="shared" si="136"/>
        <v>2017</v>
      </c>
      <c r="V1462" s="15" t="str">
        <f t="shared" si="137"/>
        <v>Mar</v>
      </c>
    </row>
    <row r="1463" spans="1:22" ht="64">
      <c r="A1463">
        <v>3144</v>
      </c>
      <c r="B1463" s="3" t="s">
        <v>3144</v>
      </c>
      <c r="C1463" s="3" t="s">
        <v>7254</v>
      </c>
      <c r="D1463">
        <v>10000</v>
      </c>
      <c r="E1463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8270</v>
      </c>
      <c r="O1463" s="6">
        <f>KickstarterTable[[#This Row],[pledged]]/KickstarterTable[[#This Row],[goal]]</f>
        <v>0.754</v>
      </c>
      <c r="P1463" s="8">
        <f>KickstarterTable[[#This Row],[pledged]]/KickstarterTable[[#This Row],[backers_count]]</f>
        <v>251.33333333333334</v>
      </c>
      <c r="Q1463" t="str">
        <f t="shared" si="132"/>
        <v>theater</v>
      </c>
      <c r="R1463" t="str">
        <f t="shared" si="133"/>
        <v>plays</v>
      </c>
      <c r="S1463" s="13">
        <f t="shared" si="134"/>
        <v>42796.204942129632</v>
      </c>
      <c r="T1463" s="13">
        <f t="shared" si="135"/>
        <v>42810.833333333336</v>
      </c>
      <c r="U1463">
        <f t="shared" si="136"/>
        <v>2017</v>
      </c>
      <c r="V1463" s="15" t="str">
        <f t="shared" si="137"/>
        <v>Mar</v>
      </c>
    </row>
    <row r="1464" spans="1:22" ht="48">
      <c r="A1464">
        <v>3173</v>
      </c>
      <c r="B1464" s="3" t="s">
        <v>3173</v>
      </c>
      <c r="C1464" s="3" t="s">
        <v>7283</v>
      </c>
      <c r="D1464">
        <v>10000</v>
      </c>
      <c r="E1464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8270</v>
      </c>
      <c r="O1464" s="6">
        <f>KickstarterTable[[#This Row],[pledged]]/KickstarterTable[[#This Row],[goal]]</f>
        <v>1.03</v>
      </c>
      <c r="P1464" s="8">
        <f>KickstarterTable[[#This Row],[pledged]]/KickstarterTable[[#This Row],[backers_count]]</f>
        <v>139.18918918918919</v>
      </c>
      <c r="Q1464" t="str">
        <f t="shared" si="132"/>
        <v>theater</v>
      </c>
      <c r="R1464" t="str">
        <f t="shared" si="133"/>
        <v>plays</v>
      </c>
      <c r="S1464" s="13">
        <f t="shared" si="134"/>
        <v>41878.545046296298</v>
      </c>
      <c r="T1464" s="13">
        <f t="shared" si="135"/>
        <v>41906.461712962962</v>
      </c>
      <c r="U1464">
        <f t="shared" si="136"/>
        <v>2014</v>
      </c>
      <c r="V1464" s="15" t="str">
        <f t="shared" si="137"/>
        <v>Aug</v>
      </c>
    </row>
    <row r="1465" spans="1:22" ht="48">
      <c r="A1465">
        <v>3192</v>
      </c>
      <c r="B1465" s="3" t="s">
        <v>3192</v>
      </c>
      <c r="C1465" s="3" t="s">
        <v>7302</v>
      </c>
      <c r="D1465">
        <v>10000</v>
      </c>
      <c r="E1465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8304</v>
      </c>
      <c r="O1465" s="6">
        <f>KickstarterTable[[#This Row],[pledged]]/KickstarterTable[[#This Row],[goal]]</f>
        <v>1.0200000000000001E-2</v>
      </c>
      <c r="P1465" s="8">
        <f>KickstarterTable[[#This Row],[pledged]]/KickstarterTable[[#This Row],[backers_count]]</f>
        <v>12.75</v>
      </c>
      <c r="Q1465" t="str">
        <f t="shared" si="132"/>
        <v>theater</v>
      </c>
      <c r="R1465" t="str">
        <f t="shared" si="133"/>
        <v>musical</v>
      </c>
      <c r="S1465" s="13">
        <f t="shared" si="134"/>
        <v>42018.607164351844</v>
      </c>
      <c r="T1465" s="13">
        <f t="shared" si="135"/>
        <v>42061.500000000007</v>
      </c>
      <c r="U1465">
        <f t="shared" si="136"/>
        <v>2015</v>
      </c>
      <c r="V1465" s="15" t="str">
        <f t="shared" si="137"/>
        <v>Jan</v>
      </c>
    </row>
    <row r="1466" spans="1:22" ht="32">
      <c r="A1466">
        <v>3197</v>
      </c>
      <c r="B1466" s="3" t="s">
        <v>3197</v>
      </c>
      <c r="C1466" s="3" t="s">
        <v>7307</v>
      </c>
      <c r="D1466">
        <v>10000</v>
      </c>
      <c r="E1466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8304</v>
      </c>
      <c r="O1466" s="6">
        <f>KickstarterTable[[#This Row],[pledged]]/KickstarterTable[[#This Row],[goal]]</f>
        <v>0.1145</v>
      </c>
      <c r="P1466" s="8">
        <f>KickstarterTable[[#This Row],[pledged]]/KickstarterTable[[#This Row],[backers_count]]</f>
        <v>286.25</v>
      </c>
      <c r="Q1466" t="str">
        <f t="shared" si="132"/>
        <v>theater</v>
      </c>
      <c r="R1466" t="str">
        <f t="shared" si="133"/>
        <v>musical</v>
      </c>
      <c r="S1466" s="13">
        <f t="shared" si="134"/>
        <v>42009.15993055555</v>
      </c>
      <c r="T1466" s="13">
        <f t="shared" si="135"/>
        <v>42037.076597222222</v>
      </c>
      <c r="U1466">
        <f t="shared" si="136"/>
        <v>2015</v>
      </c>
      <c r="V1466" s="15" t="str">
        <f t="shared" si="137"/>
        <v>Jan</v>
      </c>
    </row>
    <row r="1467" spans="1:22" ht="32">
      <c r="A1467">
        <v>3242</v>
      </c>
      <c r="B1467" s="3" t="s">
        <v>3242</v>
      </c>
      <c r="C1467" s="3" t="s">
        <v>7352</v>
      </c>
      <c r="D1467">
        <v>10000</v>
      </c>
      <c r="E146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8270</v>
      </c>
      <c r="O1467" s="6">
        <f>KickstarterTable[[#This Row],[pledged]]/KickstarterTable[[#This Row],[goal]]</f>
        <v>1.273042</v>
      </c>
      <c r="P1467" s="8">
        <f>KickstarterTable[[#This Row],[pledged]]/KickstarterTable[[#This Row],[backers_count]]</f>
        <v>69.56513661202186</v>
      </c>
      <c r="Q1467" t="str">
        <f t="shared" si="132"/>
        <v>theater</v>
      </c>
      <c r="R1467" t="str">
        <f t="shared" si="133"/>
        <v>plays</v>
      </c>
      <c r="S1467" s="13">
        <f t="shared" si="134"/>
        <v>41871.422361111108</v>
      </c>
      <c r="T1467" s="13">
        <f t="shared" si="135"/>
        <v>41899.33902777778</v>
      </c>
      <c r="U1467">
        <f t="shared" si="136"/>
        <v>2014</v>
      </c>
      <c r="V1467" s="15" t="str">
        <f t="shared" si="137"/>
        <v>Aug</v>
      </c>
    </row>
    <row r="1468" spans="1:22" ht="48">
      <c r="A1468">
        <v>3246</v>
      </c>
      <c r="B1468" s="3" t="s">
        <v>3246</v>
      </c>
      <c r="C1468" s="3" t="s">
        <v>7356</v>
      </c>
      <c r="D1468">
        <v>10000</v>
      </c>
      <c r="E146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8270</v>
      </c>
      <c r="O1468" s="6">
        <f>KickstarterTable[[#This Row],[pledged]]/KickstarterTable[[#This Row],[goal]]</f>
        <v>1.1122000000000001</v>
      </c>
      <c r="P1468" s="8">
        <f>KickstarterTable[[#This Row],[pledged]]/KickstarterTable[[#This Row],[backers_count]]</f>
        <v>57.626943005181346</v>
      </c>
      <c r="Q1468" t="str">
        <f t="shared" si="132"/>
        <v>theater</v>
      </c>
      <c r="R1468" t="str">
        <f t="shared" si="133"/>
        <v>plays</v>
      </c>
      <c r="S1468" s="13">
        <f t="shared" si="134"/>
        <v>42230.138888888883</v>
      </c>
      <c r="T1468" s="13">
        <f t="shared" si="135"/>
        <v>42256.749305555561</v>
      </c>
      <c r="U1468">
        <f t="shared" si="136"/>
        <v>2015</v>
      </c>
      <c r="V1468" s="15" t="str">
        <f t="shared" si="137"/>
        <v>Aug</v>
      </c>
    </row>
    <row r="1469" spans="1:22" ht="48">
      <c r="A1469">
        <v>3256</v>
      </c>
      <c r="B1469" s="3" t="s">
        <v>3256</v>
      </c>
      <c r="C1469" s="3" t="s">
        <v>7366</v>
      </c>
      <c r="D1469">
        <v>10000</v>
      </c>
      <c r="E1469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8270</v>
      </c>
      <c r="O1469" s="6">
        <f>KickstarterTable[[#This Row],[pledged]]/KickstarterTable[[#This Row],[goal]]</f>
        <v>1.2806</v>
      </c>
      <c r="P1469" s="8">
        <f>KickstarterTable[[#This Row],[pledged]]/KickstarterTable[[#This Row],[backers_count]]</f>
        <v>72.76136363636364</v>
      </c>
      <c r="Q1469" t="str">
        <f t="shared" si="132"/>
        <v>theater</v>
      </c>
      <c r="R1469" t="str">
        <f t="shared" si="133"/>
        <v>plays</v>
      </c>
      <c r="S1469" s="13">
        <f t="shared" si="134"/>
        <v>42144.240474537037</v>
      </c>
      <c r="T1469" s="13">
        <f t="shared" si="135"/>
        <v>42163.749305555561</v>
      </c>
      <c r="U1469">
        <f t="shared" si="136"/>
        <v>2015</v>
      </c>
      <c r="V1469" s="15" t="str">
        <f t="shared" si="137"/>
        <v>May</v>
      </c>
    </row>
    <row r="1470" spans="1:22" ht="48">
      <c r="A1470">
        <v>3272</v>
      </c>
      <c r="B1470" s="3" t="s">
        <v>3272</v>
      </c>
      <c r="C1470" s="3" t="s">
        <v>7382</v>
      </c>
      <c r="D1470">
        <v>10000</v>
      </c>
      <c r="E1470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8270</v>
      </c>
      <c r="O1470" s="6">
        <f>KickstarterTable[[#This Row],[pledged]]/KickstarterTable[[#This Row],[goal]]</f>
        <v>1.5443</v>
      </c>
      <c r="P1470" s="8">
        <f>KickstarterTable[[#This Row],[pledged]]/KickstarterTable[[#This Row],[backers_count]]</f>
        <v>106.50344827586207</v>
      </c>
      <c r="Q1470" t="str">
        <f t="shared" si="132"/>
        <v>theater</v>
      </c>
      <c r="R1470" t="str">
        <f t="shared" si="133"/>
        <v>plays</v>
      </c>
      <c r="S1470" s="13">
        <f t="shared" si="134"/>
        <v>42284.166770833333</v>
      </c>
      <c r="T1470" s="13">
        <f t="shared" si="135"/>
        <v>42312.125104166669</v>
      </c>
      <c r="U1470">
        <f t="shared" si="136"/>
        <v>2015</v>
      </c>
      <c r="V1470" s="15" t="str">
        <f t="shared" si="137"/>
        <v>Oct</v>
      </c>
    </row>
    <row r="1471" spans="1:22" ht="48">
      <c r="A1471">
        <v>3288</v>
      </c>
      <c r="B1471" s="3" t="s">
        <v>3288</v>
      </c>
      <c r="C1471" s="3" t="s">
        <v>7398</v>
      </c>
      <c r="D1471">
        <v>10000</v>
      </c>
      <c r="E1471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8270</v>
      </c>
      <c r="O1471" s="6">
        <f>KickstarterTable[[#This Row],[pledged]]/KickstarterTable[[#This Row],[goal]]</f>
        <v>1.0026489999999999</v>
      </c>
      <c r="P1471" s="8">
        <f>KickstarterTable[[#This Row],[pledged]]/KickstarterTable[[#This Row],[backers_count]]</f>
        <v>48.437149758454105</v>
      </c>
      <c r="Q1471" t="str">
        <f t="shared" si="132"/>
        <v>theater</v>
      </c>
      <c r="R1471" t="str">
        <f t="shared" si="133"/>
        <v>plays</v>
      </c>
      <c r="S1471" s="13">
        <f t="shared" si="134"/>
        <v>42505.441145833327</v>
      </c>
      <c r="T1471" s="13">
        <f t="shared" si="135"/>
        <v>42539.541666666664</v>
      </c>
      <c r="U1471">
        <f t="shared" si="136"/>
        <v>2016</v>
      </c>
      <c r="V1471" s="15" t="str">
        <f t="shared" si="137"/>
        <v>May</v>
      </c>
    </row>
    <row r="1472" spans="1:22" ht="48">
      <c r="A1472">
        <v>3298</v>
      </c>
      <c r="B1472" s="3" t="s">
        <v>3298</v>
      </c>
      <c r="C1472" s="3" t="s">
        <v>7408</v>
      </c>
      <c r="D1472">
        <v>10000</v>
      </c>
      <c r="E1472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8270</v>
      </c>
      <c r="O1472" s="6">
        <f>KickstarterTable[[#This Row],[pledged]]/KickstarterTable[[#This Row],[goal]]</f>
        <v>1.0173000000000001</v>
      </c>
      <c r="P1472" s="8">
        <f>KickstarterTable[[#This Row],[pledged]]/KickstarterTable[[#This Row],[backers_count]]</f>
        <v>141.29166666666666</v>
      </c>
      <c r="Q1472" t="str">
        <f t="shared" si="132"/>
        <v>theater</v>
      </c>
      <c r="R1472" t="str">
        <f t="shared" si="133"/>
        <v>plays</v>
      </c>
      <c r="S1472" s="13">
        <f t="shared" si="134"/>
        <v>42239.624629629623</v>
      </c>
      <c r="T1472" s="13">
        <f t="shared" si="135"/>
        <v>42257.583333333336</v>
      </c>
      <c r="U1472">
        <f t="shared" si="136"/>
        <v>2015</v>
      </c>
      <c r="V1472" s="15" t="str">
        <f t="shared" si="137"/>
        <v>Aug</v>
      </c>
    </row>
    <row r="1473" spans="1:22" ht="48">
      <c r="A1473">
        <v>3358</v>
      </c>
      <c r="B1473" s="3" t="s">
        <v>3357</v>
      </c>
      <c r="C1473" s="3" t="s">
        <v>7468</v>
      </c>
      <c r="D1473">
        <v>10000</v>
      </c>
      <c r="E1473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8270</v>
      </c>
      <c r="O1473" s="6">
        <f>KickstarterTable[[#This Row],[pledged]]/KickstarterTable[[#This Row],[goal]]</f>
        <v>1.0299</v>
      </c>
      <c r="P1473" s="8">
        <f>KickstarterTable[[#This Row],[pledged]]/KickstarterTable[[#This Row],[backers_count]]</f>
        <v>63.574074074074076</v>
      </c>
      <c r="Q1473" t="str">
        <f t="shared" si="132"/>
        <v>theater</v>
      </c>
      <c r="R1473" t="str">
        <f t="shared" si="133"/>
        <v>plays</v>
      </c>
      <c r="S1473" s="13">
        <f t="shared" si="134"/>
        <v>41931.977766203701</v>
      </c>
      <c r="T1473" s="13">
        <f t="shared" si="135"/>
        <v>41959.936099537044</v>
      </c>
      <c r="U1473">
        <f t="shared" si="136"/>
        <v>2014</v>
      </c>
      <c r="V1473" s="15" t="str">
        <f t="shared" si="137"/>
        <v>Oct</v>
      </c>
    </row>
    <row r="1474" spans="1:22" ht="48">
      <c r="A1474">
        <v>3389</v>
      </c>
      <c r="B1474" s="3" t="s">
        <v>3388</v>
      </c>
      <c r="C1474" s="3" t="s">
        <v>7499</v>
      </c>
      <c r="D1474">
        <v>10000</v>
      </c>
      <c r="E1474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8270</v>
      </c>
      <c r="O1474" s="6">
        <f>KickstarterTable[[#This Row],[pledged]]/KickstarterTable[[#This Row],[goal]]</f>
        <v>1.145</v>
      </c>
      <c r="P1474" s="8">
        <f>KickstarterTable[[#This Row],[pledged]]/KickstarterTable[[#This Row],[backers_count]]</f>
        <v>184.67741935483872</v>
      </c>
      <c r="Q1474" t="str">
        <f t="shared" ref="Q1474:Q1537" si="138">LEFT(N1474, SEARCH("/",N1474,1) -1)</f>
        <v>theater</v>
      </c>
      <c r="R1474" t="str">
        <f t="shared" ref="R1474:R1537" si="139">MID(N1474,FIND("/",N1474)+1,LEN(N1474))</f>
        <v>plays</v>
      </c>
      <c r="S1474" s="13">
        <f t="shared" ref="S1474:S1537" si="140">(J1474/86400)+25569+(-8/24)</f>
        <v>42494.230115740742</v>
      </c>
      <c r="T1474" s="13">
        <f t="shared" ref="T1474:T1537" si="141">(((I1474/60)/60)/24)+DATE(1970,1,1)+(-58/24)</f>
        <v>42522.146782407413</v>
      </c>
      <c r="U1474">
        <f t="shared" ref="U1474:U1537" si="142">YEAR(T1474)</f>
        <v>2016</v>
      </c>
      <c r="V1474" s="15" t="str">
        <f t="shared" ref="V1474:V1537" si="143">TEXT(S1474,"mmm")</f>
        <v>May</v>
      </c>
    </row>
    <row r="1475" spans="1:22" ht="48">
      <c r="A1475">
        <v>3400</v>
      </c>
      <c r="B1475" s="3" t="s">
        <v>3399</v>
      </c>
      <c r="C1475" s="3" t="s">
        <v>7510</v>
      </c>
      <c r="D1475">
        <v>10000</v>
      </c>
      <c r="E1475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8270</v>
      </c>
      <c r="O1475" s="6">
        <f>KickstarterTable[[#This Row],[pledged]]/KickstarterTable[[#This Row],[goal]]</f>
        <v>1.0041</v>
      </c>
      <c r="P1475" s="8">
        <f>KickstarterTable[[#This Row],[pledged]]/KickstarterTable[[#This Row],[backers_count]]</f>
        <v>118.12941176470588</v>
      </c>
      <c r="Q1475" t="str">
        <f t="shared" si="138"/>
        <v>theater</v>
      </c>
      <c r="R1475" t="str">
        <f t="shared" si="139"/>
        <v>plays</v>
      </c>
      <c r="S1475" s="13">
        <f t="shared" si="140"/>
        <v>41834.620532407404</v>
      </c>
      <c r="T1475" s="13">
        <f t="shared" si="141"/>
        <v>41877.537199074075</v>
      </c>
      <c r="U1475">
        <f t="shared" si="142"/>
        <v>2014</v>
      </c>
      <c r="V1475" s="15" t="str">
        <f t="shared" si="143"/>
        <v>Jul</v>
      </c>
    </row>
    <row r="1476" spans="1:22" ht="32">
      <c r="A1476">
        <v>3406</v>
      </c>
      <c r="B1476" s="3" t="s">
        <v>3405</v>
      </c>
      <c r="C1476" s="3" t="s">
        <v>7516</v>
      </c>
      <c r="D1476">
        <v>10000</v>
      </c>
      <c r="E1476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8270</v>
      </c>
      <c r="O1476" s="6">
        <f>KickstarterTable[[#This Row],[pledged]]/KickstarterTable[[#This Row],[goal]]</f>
        <v>1.0031000000000001</v>
      </c>
      <c r="P1476" s="8">
        <f>KickstarterTable[[#This Row],[pledged]]/KickstarterTable[[#This Row],[backers_count]]</f>
        <v>110.23076923076923</v>
      </c>
      <c r="Q1476" t="str">
        <f t="shared" si="138"/>
        <v>theater</v>
      </c>
      <c r="R1476" t="str">
        <f t="shared" si="139"/>
        <v>plays</v>
      </c>
      <c r="S1476" s="13">
        <f t="shared" si="140"/>
        <v>41791.159444444442</v>
      </c>
      <c r="T1476" s="13">
        <f t="shared" si="141"/>
        <v>41834.076111111113</v>
      </c>
      <c r="U1476">
        <f t="shared" si="142"/>
        <v>2014</v>
      </c>
      <c r="V1476" s="15" t="str">
        <f t="shared" si="143"/>
        <v>Jun</v>
      </c>
    </row>
    <row r="1477" spans="1:22" ht="48">
      <c r="A1477">
        <v>3421</v>
      </c>
      <c r="B1477" s="3" t="s">
        <v>3420</v>
      </c>
      <c r="C1477" s="3" t="s">
        <v>7531</v>
      </c>
      <c r="D1477">
        <v>10000</v>
      </c>
      <c r="E147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8270</v>
      </c>
      <c r="O1477" s="6">
        <f>KickstarterTable[[#This Row],[pledged]]/KickstarterTable[[#This Row],[goal]]</f>
        <v>1.0115000000000001</v>
      </c>
      <c r="P1477" s="8">
        <f>KickstarterTable[[#This Row],[pledged]]/KickstarterTable[[#This Row],[backers_count]]</f>
        <v>103.21428571428571</v>
      </c>
      <c r="Q1477" t="str">
        <f t="shared" si="138"/>
        <v>theater</v>
      </c>
      <c r="R1477" t="str">
        <f t="shared" si="139"/>
        <v>plays</v>
      </c>
      <c r="S1477" s="13">
        <f t="shared" si="140"/>
        <v>42037.457905092589</v>
      </c>
      <c r="T1477" s="13">
        <f t="shared" si="141"/>
        <v>42065.374571759261</v>
      </c>
      <c r="U1477">
        <f t="shared" si="142"/>
        <v>2015</v>
      </c>
      <c r="V1477" s="15" t="str">
        <f t="shared" si="143"/>
        <v>Feb</v>
      </c>
    </row>
    <row r="1478" spans="1:22" ht="48">
      <c r="A1478">
        <v>3434</v>
      </c>
      <c r="B1478" s="3" t="s">
        <v>3433</v>
      </c>
      <c r="C1478" s="3" t="s">
        <v>7544</v>
      </c>
      <c r="D1478">
        <v>10000</v>
      </c>
      <c r="E147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8270</v>
      </c>
      <c r="O1478" s="6">
        <f>KickstarterTable[[#This Row],[pledged]]/KickstarterTable[[#This Row],[goal]]</f>
        <v>1.0555000000000001</v>
      </c>
      <c r="P1478" s="8">
        <f>KickstarterTable[[#This Row],[pledged]]/KickstarterTable[[#This Row],[backers_count]]</f>
        <v>62.827380952380949</v>
      </c>
      <c r="Q1478" t="str">
        <f t="shared" si="138"/>
        <v>theater</v>
      </c>
      <c r="R1478" t="str">
        <f t="shared" si="139"/>
        <v>plays</v>
      </c>
      <c r="S1478" s="13">
        <f t="shared" si="140"/>
        <v>41800.047094907401</v>
      </c>
      <c r="T1478" s="13">
        <f t="shared" si="141"/>
        <v>41827.963761574079</v>
      </c>
      <c r="U1478">
        <f t="shared" si="142"/>
        <v>2014</v>
      </c>
      <c r="V1478" s="15" t="str">
        <f t="shared" si="143"/>
        <v>Jun</v>
      </c>
    </row>
    <row r="1479" spans="1:22" ht="48">
      <c r="A1479">
        <v>3455</v>
      </c>
      <c r="B1479" s="3" t="s">
        <v>3454</v>
      </c>
      <c r="C1479" s="3" t="s">
        <v>7565</v>
      </c>
      <c r="D1479">
        <v>10000</v>
      </c>
      <c r="E1479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8270</v>
      </c>
      <c r="O1479" s="6">
        <f>KickstarterTable[[#This Row],[pledged]]/KickstarterTable[[#This Row],[goal]]</f>
        <v>1.0065</v>
      </c>
      <c r="P1479" s="8">
        <f>KickstarterTable[[#This Row],[pledged]]/KickstarterTable[[#This Row],[backers_count]]</f>
        <v>145.86956521739131</v>
      </c>
      <c r="Q1479" t="str">
        <f t="shared" si="138"/>
        <v>theater</v>
      </c>
      <c r="R1479" t="str">
        <f t="shared" si="139"/>
        <v>plays</v>
      </c>
      <c r="S1479" s="13">
        <f t="shared" si="140"/>
        <v>42626.416979166665</v>
      </c>
      <c r="T1479" s="13">
        <f t="shared" si="141"/>
        <v>42654.333645833336</v>
      </c>
      <c r="U1479">
        <f t="shared" si="142"/>
        <v>2016</v>
      </c>
      <c r="V1479" s="15" t="str">
        <f t="shared" si="143"/>
        <v>Sep</v>
      </c>
    </row>
    <row r="1480" spans="1:22" ht="48">
      <c r="A1480">
        <v>3463</v>
      </c>
      <c r="B1480" s="3" t="s">
        <v>3462</v>
      </c>
      <c r="C1480" s="3" t="s">
        <v>7573</v>
      </c>
      <c r="D1480">
        <v>10000</v>
      </c>
      <c r="E1480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8270</v>
      </c>
      <c r="O1480" s="6">
        <f>KickstarterTable[[#This Row],[pledged]]/KickstarterTable[[#This Row],[goal]]</f>
        <v>1.0338000000000001</v>
      </c>
      <c r="P1480" s="8">
        <f>KickstarterTable[[#This Row],[pledged]]/KickstarterTable[[#This Row],[backers_count]]</f>
        <v>90.684210526315795</v>
      </c>
      <c r="Q1480" t="str">
        <f t="shared" si="138"/>
        <v>theater</v>
      </c>
      <c r="R1480" t="str">
        <f t="shared" si="139"/>
        <v>plays</v>
      </c>
      <c r="S1480" s="13">
        <f t="shared" si="140"/>
        <v>42612.585474537038</v>
      </c>
      <c r="T1480" s="13">
        <f t="shared" si="141"/>
        <v>42651.749305555561</v>
      </c>
      <c r="U1480">
        <f t="shared" si="142"/>
        <v>2016</v>
      </c>
      <c r="V1480" s="15" t="str">
        <f t="shared" si="143"/>
        <v>Aug</v>
      </c>
    </row>
    <row r="1481" spans="1:22" ht="48">
      <c r="A1481">
        <v>3468</v>
      </c>
      <c r="B1481" s="3" t="s">
        <v>3467</v>
      </c>
      <c r="C1481" s="3" t="s">
        <v>7578</v>
      </c>
      <c r="D1481">
        <v>10000</v>
      </c>
      <c r="E1481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8270</v>
      </c>
      <c r="O1481" s="6">
        <f>KickstarterTable[[#This Row],[pledged]]/KickstarterTable[[#This Row],[goal]]</f>
        <v>1.2178</v>
      </c>
      <c r="P1481" s="8">
        <f>KickstarterTable[[#This Row],[pledged]]/KickstarterTable[[#This Row],[backers_count]]</f>
        <v>716.35294117647061</v>
      </c>
      <c r="Q1481" t="str">
        <f t="shared" si="138"/>
        <v>theater</v>
      </c>
      <c r="R1481" t="str">
        <f t="shared" si="139"/>
        <v>plays</v>
      </c>
      <c r="S1481" s="13">
        <f t="shared" si="140"/>
        <v>42605.43204861111</v>
      </c>
      <c r="T1481" s="13">
        <f t="shared" si="141"/>
        <v>42631.708333333336</v>
      </c>
      <c r="U1481">
        <f t="shared" si="142"/>
        <v>2016</v>
      </c>
      <c r="V1481" s="15" t="str">
        <f t="shared" si="143"/>
        <v>Aug</v>
      </c>
    </row>
    <row r="1482" spans="1:22" ht="48">
      <c r="A1482">
        <v>3481</v>
      </c>
      <c r="B1482" s="3" t="s">
        <v>3480</v>
      </c>
      <c r="C1482" s="3" t="s">
        <v>7591</v>
      </c>
      <c r="D1482">
        <v>10000</v>
      </c>
      <c r="E1482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8270</v>
      </c>
      <c r="O1482" s="6">
        <f>KickstarterTable[[#This Row],[pledged]]/KickstarterTable[[#This Row],[goal]]</f>
        <v>1.1879999999999999</v>
      </c>
      <c r="P1482" s="8">
        <f>KickstarterTable[[#This Row],[pledged]]/KickstarterTable[[#This Row],[backers_count]]</f>
        <v>125.05263157894737</v>
      </c>
      <c r="Q1482" t="str">
        <f t="shared" si="138"/>
        <v>theater</v>
      </c>
      <c r="R1482" t="str">
        <f t="shared" si="139"/>
        <v>plays</v>
      </c>
      <c r="S1482" s="13">
        <f t="shared" si="140"/>
        <v>41988.914212962962</v>
      </c>
      <c r="T1482" s="13">
        <f t="shared" si="141"/>
        <v>42003.830879629626</v>
      </c>
      <c r="U1482">
        <f t="shared" si="142"/>
        <v>2014</v>
      </c>
      <c r="V1482" s="15" t="str">
        <f t="shared" si="143"/>
        <v>Dec</v>
      </c>
    </row>
    <row r="1483" spans="1:22" ht="32">
      <c r="A1483">
        <v>3507</v>
      </c>
      <c r="B1483" s="3" t="s">
        <v>3506</v>
      </c>
      <c r="C1483" s="3" t="s">
        <v>7617</v>
      </c>
      <c r="D1483">
        <v>10000</v>
      </c>
      <c r="E1483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8270</v>
      </c>
      <c r="O1483" s="6">
        <f>KickstarterTable[[#This Row],[pledged]]/KickstarterTable[[#This Row],[goal]]</f>
        <v>1.044</v>
      </c>
      <c r="P1483" s="8">
        <f>KickstarterTable[[#This Row],[pledged]]/KickstarterTable[[#This Row],[backers_count]]</f>
        <v>145</v>
      </c>
      <c r="Q1483" t="str">
        <f t="shared" si="138"/>
        <v>theater</v>
      </c>
      <c r="R1483" t="str">
        <f t="shared" si="139"/>
        <v>plays</v>
      </c>
      <c r="S1483" s="13">
        <f t="shared" si="140"/>
        <v>42491.589548611104</v>
      </c>
      <c r="T1483" s="13">
        <f t="shared" si="141"/>
        <v>42519.506215277775</v>
      </c>
      <c r="U1483">
        <f t="shared" si="142"/>
        <v>2016</v>
      </c>
      <c r="V1483" s="15" t="str">
        <f t="shared" si="143"/>
        <v>May</v>
      </c>
    </row>
    <row r="1484" spans="1:22" ht="48">
      <c r="A1484">
        <v>3524</v>
      </c>
      <c r="B1484" s="3" t="s">
        <v>3523</v>
      </c>
      <c r="C1484" s="3" t="s">
        <v>7634</v>
      </c>
      <c r="D1484">
        <v>10000</v>
      </c>
      <c r="E1484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8270</v>
      </c>
      <c r="O1484" s="6">
        <f>KickstarterTable[[#This Row],[pledged]]/KickstarterTable[[#This Row],[goal]]</f>
        <v>1.0156000000000001</v>
      </c>
      <c r="P1484" s="8">
        <f>KickstarterTable[[#This Row],[pledged]]/KickstarterTable[[#This Row],[backers_count]]</f>
        <v>137.24324324324326</v>
      </c>
      <c r="Q1484" t="str">
        <f t="shared" si="138"/>
        <v>theater</v>
      </c>
      <c r="R1484" t="str">
        <f t="shared" si="139"/>
        <v>plays</v>
      </c>
      <c r="S1484" s="13">
        <f t="shared" si="140"/>
        <v>41880.430243055554</v>
      </c>
      <c r="T1484" s="13">
        <f t="shared" si="141"/>
        <v>41892.75</v>
      </c>
      <c r="U1484">
        <f t="shared" si="142"/>
        <v>2014</v>
      </c>
      <c r="V1484" s="15" t="str">
        <f t="shared" si="143"/>
        <v>Aug</v>
      </c>
    </row>
    <row r="1485" spans="1:22" ht="48">
      <c r="A1485">
        <v>3575</v>
      </c>
      <c r="B1485" s="3" t="s">
        <v>3574</v>
      </c>
      <c r="C1485" s="3" t="s">
        <v>7685</v>
      </c>
      <c r="D1485">
        <v>10000</v>
      </c>
      <c r="E1485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8270</v>
      </c>
      <c r="O1485" s="6">
        <f>KickstarterTable[[#This Row],[pledged]]/KickstarterTable[[#This Row],[goal]]</f>
        <v>1.0133000000000001</v>
      </c>
      <c r="P1485" s="8">
        <f>KickstarterTable[[#This Row],[pledged]]/KickstarterTable[[#This Row],[backers_count]]</f>
        <v>99.343137254901961</v>
      </c>
      <c r="Q1485" t="str">
        <f t="shared" si="138"/>
        <v>theater</v>
      </c>
      <c r="R1485" t="str">
        <f t="shared" si="139"/>
        <v>plays</v>
      </c>
      <c r="S1485" s="13">
        <f t="shared" si="140"/>
        <v>42561.450543981475</v>
      </c>
      <c r="T1485" s="13">
        <f t="shared" si="141"/>
        <v>42590.749305555561</v>
      </c>
      <c r="U1485">
        <f t="shared" si="142"/>
        <v>2016</v>
      </c>
      <c r="V1485" s="15" t="str">
        <f t="shared" si="143"/>
        <v>Jul</v>
      </c>
    </row>
    <row r="1486" spans="1:22" ht="48">
      <c r="A1486">
        <v>3646</v>
      </c>
      <c r="B1486" s="3" t="s">
        <v>3644</v>
      </c>
      <c r="C1486" s="3" t="s">
        <v>7756</v>
      </c>
      <c r="D1486">
        <v>10000</v>
      </c>
      <c r="E1486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8304</v>
      </c>
      <c r="O1486" s="6">
        <f>KickstarterTable[[#This Row],[pledged]]/KickstarterTable[[#This Row],[goal]]</f>
        <v>4.8099999999999997E-2</v>
      </c>
      <c r="P1486" s="8">
        <f>KickstarterTable[[#This Row],[pledged]]/KickstarterTable[[#This Row],[backers_count]]</f>
        <v>60.125</v>
      </c>
      <c r="Q1486" t="str">
        <f t="shared" si="138"/>
        <v>theater</v>
      </c>
      <c r="R1486" t="str">
        <f t="shared" si="139"/>
        <v>musical</v>
      </c>
      <c r="S1486" s="13">
        <f t="shared" si="140"/>
        <v>42140.08798611111</v>
      </c>
      <c r="T1486" s="13">
        <f t="shared" si="141"/>
        <v>42169.562500000007</v>
      </c>
      <c r="U1486">
        <f t="shared" si="142"/>
        <v>2015</v>
      </c>
      <c r="V1486" s="15" t="str">
        <f t="shared" si="143"/>
        <v>May</v>
      </c>
    </row>
    <row r="1487" spans="1:22" ht="48">
      <c r="A1487">
        <v>3714</v>
      </c>
      <c r="B1487" s="3" t="s">
        <v>3711</v>
      </c>
      <c r="C1487" s="3" t="s">
        <v>7824</v>
      </c>
      <c r="D1487">
        <v>10000</v>
      </c>
      <c r="E148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8270</v>
      </c>
      <c r="O1487" s="6">
        <f>KickstarterTable[[#This Row],[pledged]]/KickstarterTable[[#This Row],[goal]]</f>
        <v>1.0235000000000001</v>
      </c>
      <c r="P1487" s="8">
        <f>KickstarterTable[[#This Row],[pledged]]/KickstarterTable[[#This Row],[backers_count]]</f>
        <v>105.51546391752578</v>
      </c>
      <c r="Q1487" t="str">
        <f t="shared" si="138"/>
        <v>theater</v>
      </c>
      <c r="R1487" t="str">
        <f t="shared" si="139"/>
        <v>plays</v>
      </c>
      <c r="S1487" s="13">
        <f t="shared" si="140"/>
        <v>42118.222997685181</v>
      </c>
      <c r="T1487" s="13">
        <f t="shared" si="141"/>
        <v>42147.749305555561</v>
      </c>
      <c r="U1487">
        <f t="shared" si="142"/>
        <v>2015</v>
      </c>
      <c r="V1487" s="15" t="str">
        <f t="shared" si="143"/>
        <v>Apr</v>
      </c>
    </row>
    <row r="1488" spans="1:22" ht="32">
      <c r="A1488">
        <v>3766</v>
      </c>
      <c r="B1488" s="3" t="s">
        <v>3763</v>
      </c>
      <c r="C1488" s="3" t="s">
        <v>7876</v>
      </c>
      <c r="D1488">
        <v>10000</v>
      </c>
      <c r="E148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8304</v>
      </c>
      <c r="O1488" s="6">
        <f>KickstarterTable[[#This Row],[pledged]]/KickstarterTable[[#This Row],[goal]]</f>
        <v>1.0265010000000001</v>
      </c>
      <c r="P1488" s="8">
        <f>KickstarterTable[[#This Row],[pledged]]/KickstarterTable[[#This Row],[backers_count]]</f>
        <v>106.9271875</v>
      </c>
      <c r="Q1488" t="str">
        <f t="shared" si="138"/>
        <v>theater</v>
      </c>
      <c r="R1488" t="str">
        <f t="shared" si="139"/>
        <v>musical</v>
      </c>
      <c r="S1488" s="13">
        <f t="shared" si="140"/>
        <v>41787.833854166667</v>
      </c>
      <c r="T1488" s="13">
        <f t="shared" si="141"/>
        <v>41820.750520833339</v>
      </c>
      <c r="U1488">
        <f t="shared" si="142"/>
        <v>2014</v>
      </c>
      <c r="V1488" s="15" t="str">
        <f t="shared" si="143"/>
        <v>May</v>
      </c>
    </row>
    <row r="1489" spans="1:22" ht="32">
      <c r="A1489">
        <v>3799</v>
      </c>
      <c r="B1489" s="3" t="s">
        <v>3796</v>
      </c>
      <c r="C1489" s="3" t="s">
        <v>7909</v>
      </c>
      <c r="D1489">
        <v>10000</v>
      </c>
      <c r="E1489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8304</v>
      </c>
      <c r="O1489" s="6">
        <f>KickstarterTable[[#This Row],[pledged]]/KickstarterTable[[#This Row],[goal]]</f>
        <v>4.02E-2</v>
      </c>
      <c r="P1489" s="8">
        <f>KickstarterTable[[#This Row],[pledged]]/KickstarterTable[[#This Row],[backers_count]]</f>
        <v>100.5</v>
      </c>
      <c r="Q1489" t="str">
        <f t="shared" si="138"/>
        <v>theater</v>
      </c>
      <c r="R1489" t="str">
        <f t="shared" si="139"/>
        <v>musical</v>
      </c>
      <c r="S1489" s="13">
        <f t="shared" si="140"/>
        <v>42410.597719907404</v>
      </c>
      <c r="T1489" s="13">
        <f t="shared" si="141"/>
        <v>42438.514386574076</v>
      </c>
      <c r="U1489">
        <f t="shared" si="142"/>
        <v>2016</v>
      </c>
      <c r="V1489" s="15" t="str">
        <f t="shared" si="143"/>
        <v>Feb</v>
      </c>
    </row>
    <row r="1490" spans="1:22" ht="48">
      <c r="A1490">
        <v>3841</v>
      </c>
      <c r="B1490" s="3" t="s">
        <v>3838</v>
      </c>
      <c r="C1490" s="3" t="s">
        <v>7950</v>
      </c>
      <c r="D1490">
        <v>10000</v>
      </c>
      <c r="E1490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8270</v>
      </c>
      <c r="O1490" s="6">
        <f>KickstarterTable[[#This Row],[pledged]]/KickstarterTable[[#This Row],[goal]]</f>
        <v>8.72E-2</v>
      </c>
      <c r="P1490" s="8">
        <f>KickstarterTable[[#This Row],[pledged]]/KickstarterTable[[#This Row],[backers_count]]</f>
        <v>25.647058823529413</v>
      </c>
      <c r="Q1490" t="str">
        <f t="shared" si="138"/>
        <v>theater</v>
      </c>
      <c r="R1490" t="str">
        <f t="shared" si="139"/>
        <v>plays</v>
      </c>
      <c r="S1490" s="13">
        <f t="shared" si="140"/>
        <v>41780.45239583333</v>
      </c>
      <c r="T1490" s="13">
        <f t="shared" si="141"/>
        <v>41838.369062500002</v>
      </c>
      <c r="U1490">
        <f t="shared" si="142"/>
        <v>2014</v>
      </c>
      <c r="V1490" s="15" t="str">
        <f t="shared" si="143"/>
        <v>May</v>
      </c>
    </row>
    <row r="1491" spans="1:22" ht="48">
      <c r="A1491">
        <v>3852</v>
      </c>
      <c r="B1491" s="3" t="s">
        <v>3849</v>
      </c>
      <c r="C1491" s="3" t="s">
        <v>7961</v>
      </c>
      <c r="D1491">
        <v>10000</v>
      </c>
      <c r="E1491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8270</v>
      </c>
      <c r="O1491" s="6">
        <f>KickstarterTable[[#This Row],[pledged]]/KickstarterTable[[#This Row],[goal]]</f>
        <v>2E-3</v>
      </c>
      <c r="P1491" s="8">
        <f>KickstarterTable[[#This Row],[pledged]]/KickstarterTable[[#This Row],[backers_count]]</f>
        <v>10</v>
      </c>
      <c r="Q1491" t="str">
        <f t="shared" si="138"/>
        <v>theater</v>
      </c>
      <c r="R1491" t="str">
        <f t="shared" si="139"/>
        <v>plays</v>
      </c>
      <c r="S1491" s="13">
        <f t="shared" si="140"/>
        <v>42064.857361111113</v>
      </c>
      <c r="T1491" s="13">
        <f t="shared" si="141"/>
        <v>42087.732361111113</v>
      </c>
      <c r="U1491">
        <f t="shared" si="142"/>
        <v>2015</v>
      </c>
      <c r="V1491" s="15" t="str">
        <f t="shared" si="143"/>
        <v>Mar</v>
      </c>
    </row>
    <row r="1492" spans="1:22" ht="48">
      <c r="A1492">
        <v>3870</v>
      </c>
      <c r="B1492" s="3" t="s">
        <v>3867</v>
      </c>
      <c r="C1492" s="3" t="s">
        <v>7979</v>
      </c>
      <c r="D1492">
        <v>10000</v>
      </c>
      <c r="E1492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8304</v>
      </c>
      <c r="O1492" s="6">
        <f>KickstarterTable[[#This Row],[pledged]]/KickstarterTable[[#This Row],[goal]]</f>
        <v>0.15</v>
      </c>
      <c r="P1492" s="8">
        <f>KickstarterTable[[#This Row],[pledged]]/KickstarterTable[[#This Row],[backers_count]]</f>
        <v>150</v>
      </c>
      <c r="Q1492" t="str">
        <f t="shared" si="138"/>
        <v>theater</v>
      </c>
      <c r="R1492" t="str">
        <f t="shared" si="139"/>
        <v>musical</v>
      </c>
      <c r="S1492" s="13">
        <f t="shared" si="140"/>
        <v>41792.838865740741</v>
      </c>
      <c r="T1492" s="13">
        <f t="shared" si="141"/>
        <v>41820.755532407406</v>
      </c>
      <c r="U1492">
        <f t="shared" si="142"/>
        <v>2014</v>
      </c>
      <c r="V1492" s="15" t="str">
        <f t="shared" si="143"/>
        <v>Jun</v>
      </c>
    </row>
    <row r="1493" spans="1:22" ht="48">
      <c r="A1493">
        <v>3884</v>
      </c>
      <c r="B1493" s="3" t="s">
        <v>3881</v>
      </c>
      <c r="C1493" s="3" t="s">
        <v>7993</v>
      </c>
      <c r="D1493">
        <v>10000</v>
      </c>
      <c r="E1493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8304</v>
      </c>
      <c r="O1493" s="6">
        <f>KickstarterTable[[#This Row],[pledged]]/KickstarterTable[[#This Row],[goal]]</f>
        <v>0</v>
      </c>
      <c r="P1493" s="8" t="e">
        <f>KickstarterTable[[#This Row],[pledged]]/KickstarterTable[[#This Row],[backers_count]]</f>
        <v>#DIV/0!</v>
      </c>
      <c r="Q1493" t="str">
        <f t="shared" si="138"/>
        <v>theater</v>
      </c>
      <c r="R1493" t="str">
        <f t="shared" si="139"/>
        <v>musical</v>
      </c>
      <c r="S1493" s="13">
        <f t="shared" si="140"/>
        <v>42065.458240740736</v>
      </c>
      <c r="T1493" s="13">
        <f t="shared" si="141"/>
        <v>42088.333240740743</v>
      </c>
      <c r="U1493">
        <f t="shared" si="142"/>
        <v>2015</v>
      </c>
      <c r="V1493" s="15" t="str">
        <f t="shared" si="143"/>
        <v>Mar</v>
      </c>
    </row>
    <row r="1494" spans="1:22" ht="16">
      <c r="A1494">
        <v>3886</v>
      </c>
      <c r="B1494" s="3" t="s">
        <v>3883</v>
      </c>
      <c r="C1494" s="3">
        <v>1</v>
      </c>
      <c r="D1494">
        <v>10000</v>
      </c>
      <c r="E1494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8304</v>
      </c>
      <c r="O1494" s="6">
        <f>KickstarterTable[[#This Row],[pledged]]/KickstarterTable[[#This Row],[goal]]</f>
        <v>0</v>
      </c>
      <c r="P1494" s="8" t="e">
        <f>KickstarterTable[[#This Row],[pledged]]/KickstarterTable[[#This Row],[backers_count]]</f>
        <v>#DIV/0!</v>
      </c>
      <c r="Q1494" t="str">
        <f t="shared" si="138"/>
        <v>theater</v>
      </c>
      <c r="R1494" t="str">
        <f t="shared" si="139"/>
        <v>musical</v>
      </c>
      <c r="S1494" s="13">
        <f t="shared" si="140"/>
        <v>41953.894699074073</v>
      </c>
      <c r="T1494" s="13">
        <f t="shared" si="141"/>
        <v>41981.811365740745</v>
      </c>
      <c r="U1494">
        <f t="shared" si="142"/>
        <v>2014</v>
      </c>
      <c r="V1494" s="15" t="str">
        <f t="shared" si="143"/>
        <v>Nov</v>
      </c>
    </row>
    <row r="1495" spans="1:22" ht="48">
      <c r="A1495">
        <v>3899</v>
      </c>
      <c r="B1495" s="3" t="s">
        <v>3896</v>
      </c>
      <c r="C1495" s="3" t="s">
        <v>8007</v>
      </c>
      <c r="D1495">
        <v>10000</v>
      </c>
      <c r="E1495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8270</v>
      </c>
      <c r="O1495" s="6">
        <f>KickstarterTable[[#This Row],[pledged]]/KickstarterTable[[#This Row],[goal]]</f>
        <v>1.2500000000000001E-2</v>
      </c>
      <c r="P1495" s="8">
        <f>KickstarterTable[[#This Row],[pledged]]/KickstarterTable[[#This Row],[backers_count]]</f>
        <v>62.5</v>
      </c>
      <c r="Q1495" t="str">
        <f t="shared" si="138"/>
        <v>theater</v>
      </c>
      <c r="R1495" t="str">
        <f t="shared" si="139"/>
        <v>plays</v>
      </c>
      <c r="S1495" s="13">
        <f t="shared" si="140"/>
        <v>41843.441678240742</v>
      </c>
      <c r="T1495" s="13">
        <f t="shared" si="141"/>
        <v>41861.358344907407</v>
      </c>
      <c r="U1495">
        <f t="shared" si="142"/>
        <v>2014</v>
      </c>
      <c r="V1495" s="15" t="str">
        <f t="shared" si="143"/>
        <v>Jul</v>
      </c>
    </row>
    <row r="1496" spans="1:22" ht="16">
      <c r="A1496">
        <v>3904</v>
      </c>
      <c r="B1496" s="3" t="s">
        <v>3901</v>
      </c>
      <c r="C1496" s="3" t="s">
        <v>8012</v>
      </c>
      <c r="D1496">
        <v>10000</v>
      </c>
      <c r="E1496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8270</v>
      </c>
      <c r="O1496" s="6">
        <f>KickstarterTable[[#This Row],[pledged]]/KickstarterTable[[#This Row],[goal]]</f>
        <v>2.9999999999999997E-4</v>
      </c>
      <c r="P1496" s="8">
        <f>KickstarterTable[[#This Row],[pledged]]/KickstarterTable[[#This Row],[backers_count]]</f>
        <v>1.5</v>
      </c>
      <c r="Q1496" t="str">
        <f t="shared" si="138"/>
        <v>theater</v>
      </c>
      <c r="R1496" t="str">
        <f t="shared" si="139"/>
        <v>plays</v>
      </c>
      <c r="S1496" s="13">
        <f t="shared" si="140"/>
        <v>42094.895833333336</v>
      </c>
      <c r="T1496" s="13">
        <f t="shared" si="141"/>
        <v>42106.794444444451</v>
      </c>
      <c r="U1496">
        <f t="shared" si="142"/>
        <v>2015</v>
      </c>
      <c r="V1496" s="15" t="str">
        <f t="shared" si="143"/>
        <v>Mar</v>
      </c>
    </row>
    <row r="1497" spans="1:22" ht="48">
      <c r="A1497">
        <v>3913</v>
      </c>
      <c r="B1497" s="3" t="s">
        <v>3910</v>
      </c>
      <c r="C1497" s="3" t="s">
        <v>8021</v>
      </c>
      <c r="D1497">
        <v>10000</v>
      </c>
      <c r="E149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8270</v>
      </c>
      <c r="O1497" s="6">
        <f>KickstarterTable[[#This Row],[pledged]]/KickstarterTable[[#This Row],[goal]]</f>
        <v>0.1</v>
      </c>
      <c r="P1497" s="8">
        <f>KickstarterTable[[#This Row],[pledged]]/KickstarterTable[[#This Row],[backers_count]]</f>
        <v>142.85714285714286</v>
      </c>
      <c r="Q1497" t="str">
        <f t="shared" si="138"/>
        <v>theater</v>
      </c>
      <c r="R1497" t="str">
        <f t="shared" si="139"/>
        <v>plays</v>
      </c>
      <c r="S1497" s="13">
        <f t="shared" si="140"/>
        <v>42307.877881944441</v>
      </c>
      <c r="T1497" s="13">
        <f t="shared" si="141"/>
        <v>42335.836215277777</v>
      </c>
      <c r="U1497">
        <f t="shared" si="142"/>
        <v>2015</v>
      </c>
      <c r="V1497" s="15" t="str">
        <f t="shared" si="143"/>
        <v>Oct</v>
      </c>
    </row>
    <row r="1498" spans="1:22" ht="48">
      <c r="A1498">
        <v>3930</v>
      </c>
      <c r="B1498" s="3" t="s">
        <v>3927</v>
      </c>
      <c r="C1498" s="3" t="s">
        <v>8038</v>
      </c>
      <c r="D1498">
        <v>10000</v>
      </c>
      <c r="E149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8270</v>
      </c>
      <c r="O1498" s="6">
        <f>KickstarterTable[[#This Row],[pledged]]/KickstarterTable[[#This Row],[goal]]</f>
        <v>0</v>
      </c>
      <c r="P1498" s="8" t="e">
        <f>KickstarterTable[[#This Row],[pledged]]/KickstarterTable[[#This Row],[backers_count]]</f>
        <v>#DIV/0!</v>
      </c>
      <c r="Q1498" t="str">
        <f t="shared" si="138"/>
        <v>theater</v>
      </c>
      <c r="R1498" t="str">
        <f t="shared" si="139"/>
        <v>plays</v>
      </c>
      <c r="S1498" s="13">
        <f t="shared" si="140"/>
        <v>42433.00541666666</v>
      </c>
      <c r="T1498" s="13">
        <f t="shared" si="141"/>
        <v>42458.833333333336</v>
      </c>
      <c r="U1498">
        <f t="shared" si="142"/>
        <v>2016</v>
      </c>
      <c r="V1498" s="15" t="str">
        <f t="shared" si="143"/>
        <v>Mar</v>
      </c>
    </row>
    <row r="1499" spans="1:22" ht="48">
      <c r="A1499">
        <v>3949</v>
      </c>
      <c r="B1499" s="3" t="s">
        <v>3946</v>
      </c>
      <c r="C1499" s="3" t="s">
        <v>8057</v>
      </c>
      <c r="D1499">
        <v>10000</v>
      </c>
      <c r="E1499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8270</v>
      </c>
      <c r="O1499" s="6">
        <f>KickstarterTable[[#This Row],[pledged]]/KickstarterTable[[#This Row],[goal]]</f>
        <v>0.15770000000000001</v>
      </c>
      <c r="P1499" s="8">
        <f>KickstarterTable[[#This Row],[pledged]]/KickstarterTable[[#This Row],[backers_count]]</f>
        <v>49.28125</v>
      </c>
      <c r="Q1499" t="str">
        <f t="shared" si="138"/>
        <v>theater</v>
      </c>
      <c r="R1499" t="str">
        <f t="shared" si="139"/>
        <v>plays</v>
      </c>
      <c r="S1499" s="13">
        <f t="shared" si="140"/>
        <v>42015.787280092591</v>
      </c>
      <c r="T1499" s="13">
        <f t="shared" si="141"/>
        <v>42043.703946759262</v>
      </c>
      <c r="U1499">
        <f t="shared" si="142"/>
        <v>2015</v>
      </c>
      <c r="V1499" s="15" t="str">
        <f t="shared" si="143"/>
        <v>Jan</v>
      </c>
    </row>
    <row r="1500" spans="1:22" ht="48">
      <c r="A1500">
        <v>3963</v>
      </c>
      <c r="B1500" s="3" t="s">
        <v>3960</v>
      </c>
      <c r="C1500" s="3" t="s">
        <v>8070</v>
      </c>
      <c r="D1500">
        <v>10000</v>
      </c>
      <c r="E1500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8270</v>
      </c>
      <c r="O1500" s="6">
        <f>KickstarterTable[[#This Row],[pledged]]/KickstarterTable[[#This Row],[goal]]</f>
        <v>0</v>
      </c>
      <c r="P1500" s="8" t="e">
        <f>KickstarterTable[[#This Row],[pledged]]/KickstarterTable[[#This Row],[backers_count]]</f>
        <v>#DIV/0!</v>
      </c>
      <c r="Q1500" t="str">
        <f t="shared" si="138"/>
        <v>theater</v>
      </c>
      <c r="R1500" t="str">
        <f t="shared" si="139"/>
        <v>plays</v>
      </c>
      <c r="S1500" s="13">
        <f t="shared" si="140"/>
        <v>42295.820798611108</v>
      </c>
      <c r="T1500" s="13">
        <f t="shared" si="141"/>
        <v>42323.779131944444</v>
      </c>
      <c r="U1500">
        <f t="shared" si="142"/>
        <v>2015</v>
      </c>
      <c r="V1500" s="15" t="str">
        <f t="shared" si="143"/>
        <v>Oct</v>
      </c>
    </row>
    <row r="1501" spans="1:22" ht="48">
      <c r="A1501">
        <v>3992</v>
      </c>
      <c r="B1501" s="3" t="s">
        <v>3988</v>
      </c>
      <c r="C1501" s="3" t="s">
        <v>8098</v>
      </c>
      <c r="D1501">
        <v>10000</v>
      </c>
      <c r="E1501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8270</v>
      </c>
      <c r="O1501" s="6">
        <f>KickstarterTable[[#This Row],[pledged]]/KickstarterTable[[#This Row],[goal]]</f>
        <v>5.4100000000000002E-2</v>
      </c>
      <c r="P1501" s="8">
        <f>KickstarterTable[[#This Row],[pledged]]/KickstarterTable[[#This Row],[backers_count]]</f>
        <v>60.111111111111114</v>
      </c>
      <c r="Q1501" t="str">
        <f t="shared" si="138"/>
        <v>theater</v>
      </c>
      <c r="R1501" t="str">
        <f t="shared" si="139"/>
        <v>plays</v>
      </c>
      <c r="S1501" s="13">
        <f t="shared" si="140"/>
        <v>42289.607164351844</v>
      </c>
      <c r="T1501" s="13">
        <f t="shared" si="141"/>
        <v>42347.565497685187</v>
      </c>
      <c r="U1501">
        <f t="shared" si="142"/>
        <v>2015</v>
      </c>
      <c r="V1501" s="15" t="str">
        <f t="shared" si="143"/>
        <v>Oct</v>
      </c>
    </row>
    <row r="1502" spans="1:22" ht="48">
      <c r="A1502">
        <v>4017</v>
      </c>
      <c r="B1502" s="3" t="s">
        <v>4013</v>
      </c>
      <c r="C1502" s="3" t="s">
        <v>8122</v>
      </c>
      <c r="D1502">
        <v>10000</v>
      </c>
      <c r="E1502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8270</v>
      </c>
      <c r="O1502" s="6">
        <f>KickstarterTable[[#This Row],[pledged]]/KickstarterTable[[#This Row],[goal]]</f>
        <v>1.0500000000000001E-2</v>
      </c>
      <c r="P1502" s="8">
        <f>KickstarterTable[[#This Row],[pledged]]/KickstarterTable[[#This Row],[backers_count]]</f>
        <v>52.5</v>
      </c>
      <c r="Q1502" t="str">
        <f t="shared" si="138"/>
        <v>theater</v>
      </c>
      <c r="R1502" t="str">
        <f t="shared" si="139"/>
        <v>plays</v>
      </c>
      <c r="S1502" s="13">
        <f t="shared" si="140"/>
        <v>41856.338819444441</v>
      </c>
      <c r="T1502" s="13">
        <f t="shared" si="141"/>
        <v>41884.255486111113</v>
      </c>
      <c r="U1502">
        <f t="shared" si="142"/>
        <v>2014</v>
      </c>
      <c r="V1502" s="15" t="str">
        <f t="shared" si="143"/>
        <v>Aug</v>
      </c>
    </row>
    <row r="1503" spans="1:22" ht="32">
      <c r="A1503">
        <v>4035</v>
      </c>
      <c r="B1503" s="3" t="s">
        <v>4031</v>
      </c>
      <c r="C1503" s="3" t="s">
        <v>8140</v>
      </c>
      <c r="D1503">
        <v>10000</v>
      </c>
      <c r="E1503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8270</v>
      </c>
      <c r="O1503" s="6">
        <f>KickstarterTable[[#This Row],[pledged]]/KickstarterTable[[#This Row],[goal]]</f>
        <v>0.36849999999999999</v>
      </c>
      <c r="P1503" s="8">
        <f>KickstarterTable[[#This Row],[pledged]]/KickstarterTable[[#This Row],[backers_count]]</f>
        <v>147.4</v>
      </c>
      <c r="Q1503" t="str">
        <f t="shared" si="138"/>
        <v>theater</v>
      </c>
      <c r="R1503" t="str">
        <f t="shared" si="139"/>
        <v>plays</v>
      </c>
      <c r="S1503" s="13">
        <f t="shared" si="140"/>
        <v>41903.549618055556</v>
      </c>
      <c r="T1503" s="13">
        <f t="shared" si="141"/>
        <v>41931.466284722221</v>
      </c>
      <c r="U1503">
        <f t="shared" si="142"/>
        <v>2014</v>
      </c>
      <c r="V1503" s="15" t="str">
        <f t="shared" si="143"/>
        <v>Sep</v>
      </c>
    </row>
    <row r="1504" spans="1:22" ht="48">
      <c r="A1504">
        <v>4042</v>
      </c>
      <c r="B1504" s="3" t="s">
        <v>4038</v>
      </c>
      <c r="C1504" s="3" t="s">
        <v>8146</v>
      </c>
      <c r="D1504">
        <v>10000</v>
      </c>
      <c r="E1504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8270</v>
      </c>
      <c r="O1504" s="6">
        <f>KickstarterTable[[#This Row],[pledged]]/KickstarterTable[[#This Row],[goal]]</f>
        <v>2.0999999999999999E-3</v>
      </c>
      <c r="P1504" s="8">
        <f>KickstarterTable[[#This Row],[pledged]]/KickstarterTable[[#This Row],[backers_count]]</f>
        <v>7</v>
      </c>
      <c r="Q1504" t="str">
        <f t="shared" si="138"/>
        <v>theater</v>
      </c>
      <c r="R1504" t="str">
        <f t="shared" si="139"/>
        <v>plays</v>
      </c>
      <c r="S1504" s="13">
        <f t="shared" si="140"/>
        <v>41994.750740740739</v>
      </c>
      <c r="T1504" s="13">
        <f t="shared" si="141"/>
        <v>42022.386111111111</v>
      </c>
      <c r="U1504">
        <f t="shared" si="142"/>
        <v>2015</v>
      </c>
      <c r="V1504" s="15" t="str">
        <f t="shared" si="143"/>
        <v>Dec</v>
      </c>
    </row>
    <row r="1505" spans="1:22" ht="48">
      <c r="A1505">
        <v>4059</v>
      </c>
      <c r="B1505" s="3" t="s">
        <v>4055</v>
      </c>
      <c r="C1505" s="3" t="s">
        <v>8163</v>
      </c>
      <c r="D1505">
        <v>10000</v>
      </c>
      <c r="E1505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8270</v>
      </c>
      <c r="O1505" s="6">
        <f>KickstarterTable[[#This Row],[pledged]]/KickstarterTable[[#This Row],[goal]]</f>
        <v>2.5000000000000001E-2</v>
      </c>
      <c r="P1505" s="8">
        <f>KickstarterTable[[#This Row],[pledged]]/KickstarterTable[[#This Row],[backers_count]]</f>
        <v>35.714285714285715</v>
      </c>
      <c r="Q1505" t="str">
        <f t="shared" si="138"/>
        <v>theater</v>
      </c>
      <c r="R1505" t="str">
        <f t="shared" si="139"/>
        <v>plays</v>
      </c>
      <c r="S1505" s="13">
        <f t="shared" si="140"/>
        <v>41866.307314814811</v>
      </c>
      <c r="T1505" s="13">
        <f t="shared" si="141"/>
        <v>41895.708333333336</v>
      </c>
      <c r="U1505">
        <f t="shared" si="142"/>
        <v>2014</v>
      </c>
      <c r="V1505" s="15" t="str">
        <f t="shared" si="143"/>
        <v>Aug</v>
      </c>
    </row>
    <row r="1506" spans="1:22" ht="48">
      <c r="A1506">
        <v>4060</v>
      </c>
      <c r="B1506" s="3" t="s">
        <v>4056</v>
      </c>
      <c r="C1506" s="3" t="s">
        <v>8164</v>
      </c>
      <c r="D1506">
        <v>10000</v>
      </c>
      <c r="E1506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8270</v>
      </c>
      <c r="O1506" s="6">
        <f>KickstarterTable[[#This Row],[pledged]]/KickstarterTable[[#This Row],[goal]]</f>
        <v>2.8500000000000001E-2</v>
      </c>
      <c r="P1506" s="8">
        <f>KickstarterTable[[#This Row],[pledged]]/KickstarterTable[[#This Row],[backers_count]]</f>
        <v>57</v>
      </c>
      <c r="Q1506" t="str">
        <f t="shared" si="138"/>
        <v>theater</v>
      </c>
      <c r="R1506" t="str">
        <f t="shared" si="139"/>
        <v>plays</v>
      </c>
      <c r="S1506" s="13">
        <f t="shared" si="140"/>
        <v>41779.361759259256</v>
      </c>
      <c r="T1506" s="13">
        <f t="shared" si="141"/>
        <v>41811.25</v>
      </c>
      <c r="U1506">
        <f t="shared" si="142"/>
        <v>2014</v>
      </c>
      <c r="V1506" s="15" t="str">
        <f t="shared" si="143"/>
        <v>May</v>
      </c>
    </row>
    <row r="1507" spans="1:22" ht="48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8270</v>
      </c>
      <c r="O1507" s="6">
        <f>KickstarterTable[[#This Row],[pledged]]/KickstarterTable[[#This Row],[goal]]</f>
        <v>0</v>
      </c>
      <c r="P1507" s="8" t="e">
        <f>KickstarterTable[[#This Row],[pledged]]/KickstarterTable[[#This Row],[backers_count]]</f>
        <v>#DIV/0!</v>
      </c>
      <c r="Q1507" t="str">
        <f t="shared" si="138"/>
        <v>theater</v>
      </c>
      <c r="R1507" t="str">
        <f t="shared" si="139"/>
        <v>plays</v>
      </c>
      <c r="S1507" s="13">
        <f t="shared" si="140"/>
        <v>42344.491168981483</v>
      </c>
      <c r="T1507" s="13">
        <f t="shared" si="141"/>
        <v>42398.579861111117</v>
      </c>
      <c r="U1507">
        <f t="shared" si="142"/>
        <v>2016</v>
      </c>
      <c r="V1507" s="15" t="str">
        <f t="shared" si="143"/>
        <v>Dec</v>
      </c>
    </row>
    <row r="1508" spans="1:22" ht="48">
      <c r="A1508">
        <v>1002</v>
      </c>
      <c r="B1508" s="3" t="s">
        <v>1003</v>
      </c>
      <c r="C1508" s="3" t="s">
        <v>5112</v>
      </c>
      <c r="D1508">
        <v>9999</v>
      </c>
      <c r="E150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8272</v>
      </c>
      <c r="O1508" s="6">
        <f>KickstarterTable[[#This Row],[pledged]]/KickstarterTable[[#This Row],[goal]]</f>
        <v>0.29602960296029601</v>
      </c>
      <c r="P1508" s="8">
        <f>KickstarterTable[[#This Row],[pledged]]/KickstarterTable[[#This Row],[backers_count]]</f>
        <v>134.54545454545453</v>
      </c>
      <c r="Q1508" t="str">
        <f t="shared" si="138"/>
        <v>technology</v>
      </c>
      <c r="R1508" t="str">
        <f t="shared" si="139"/>
        <v>wearables</v>
      </c>
      <c r="S1508" s="13">
        <f t="shared" si="140"/>
        <v>42325.350856481477</v>
      </c>
      <c r="T1508" s="13">
        <f t="shared" si="141"/>
        <v>42352.832638888889</v>
      </c>
      <c r="U1508">
        <f t="shared" si="142"/>
        <v>2015</v>
      </c>
      <c r="V1508" s="15" t="str">
        <f t="shared" si="143"/>
        <v>Nov</v>
      </c>
    </row>
    <row r="1509" spans="1:22" ht="48">
      <c r="A1509">
        <v>2075</v>
      </c>
      <c r="B1509" s="3" t="s">
        <v>2076</v>
      </c>
      <c r="C1509" s="3" t="s">
        <v>6185</v>
      </c>
      <c r="D1509">
        <v>9999</v>
      </c>
      <c r="E1509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8294</v>
      </c>
      <c r="O1509" s="6">
        <f>KickstarterTable[[#This Row],[pledged]]/KickstarterTable[[#This Row],[goal]]</f>
        <v>16.783738373837384</v>
      </c>
      <c r="P1509" s="8">
        <f>KickstarterTable[[#This Row],[pledged]]/KickstarterTable[[#This Row],[backers_count]]</f>
        <v>20.465926829268295</v>
      </c>
      <c r="Q1509" t="str">
        <f t="shared" si="138"/>
        <v>technology</v>
      </c>
      <c r="R1509" t="str">
        <f t="shared" si="139"/>
        <v>hardware</v>
      </c>
      <c r="S1509" s="13">
        <f t="shared" si="140"/>
        <v>41450.348240740735</v>
      </c>
      <c r="T1509" s="13">
        <f t="shared" si="141"/>
        <v>41478.264907407407</v>
      </c>
      <c r="U1509">
        <f t="shared" si="142"/>
        <v>2013</v>
      </c>
      <c r="V1509" s="15" t="str">
        <f t="shared" si="143"/>
        <v>Jun</v>
      </c>
    </row>
    <row r="1510" spans="1:22" ht="48">
      <c r="A1510">
        <v>2700</v>
      </c>
      <c r="B1510" s="3" t="s">
        <v>2700</v>
      </c>
      <c r="C1510" s="3" t="s">
        <v>6810</v>
      </c>
      <c r="D1510">
        <v>9999</v>
      </c>
      <c r="E1510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8283</v>
      </c>
      <c r="O1510" s="6">
        <f>KickstarterTable[[#This Row],[pledged]]/KickstarterTable[[#This Row],[goal]]</f>
        <v>7.0007000700070005E-3</v>
      </c>
      <c r="P1510" s="8">
        <f>KickstarterTable[[#This Row],[pledged]]/KickstarterTable[[#This Row],[backers_count]]</f>
        <v>17.5</v>
      </c>
      <c r="Q1510" t="str">
        <f t="shared" si="138"/>
        <v>food</v>
      </c>
      <c r="R1510" t="str">
        <f t="shared" si="139"/>
        <v>food trucks</v>
      </c>
      <c r="S1510" s="13">
        <f t="shared" si="140"/>
        <v>41870.541342592587</v>
      </c>
      <c r="T1510" s="13">
        <f t="shared" si="141"/>
        <v>41898.458009259266</v>
      </c>
      <c r="U1510">
        <f t="shared" si="142"/>
        <v>2014</v>
      </c>
      <c r="V1510" s="15" t="str">
        <f t="shared" si="143"/>
        <v>Aug</v>
      </c>
    </row>
    <row r="1511" spans="1:22" ht="48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8268</v>
      </c>
      <c r="O1511" s="6">
        <f>KickstarterTable[[#This Row],[pledged]]/KickstarterTable[[#This Row],[goal]]</f>
        <v>1.3162883248730965</v>
      </c>
      <c r="P1511" s="8">
        <f>KickstarterTable[[#This Row],[pledged]]/KickstarterTable[[#This Row],[backers_count]]</f>
        <v>78.578424242424248</v>
      </c>
      <c r="Q1511" t="str">
        <f t="shared" si="138"/>
        <v>film &amp; video</v>
      </c>
      <c r="R1511" t="str">
        <f t="shared" si="139"/>
        <v>documentary</v>
      </c>
      <c r="S1511" s="13">
        <f t="shared" si="140"/>
        <v>41785.119201388887</v>
      </c>
      <c r="T1511" s="13">
        <f t="shared" si="141"/>
        <v>41813.035868055558</v>
      </c>
      <c r="U1511">
        <f t="shared" si="142"/>
        <v>2014</v>
      </c>
      <c r="V1511" s="15" t="str">
        <f t="shared" si="143"/>
        <v>May</v>
      </c>
    </row>
    <row r="1512" spans="1:22" ht="48">
      <c r="A1512">
        <v>2280</v>
      </c>
      <c r="B1512" s="3" t="s">
        <v>2281</v>
      </c>
      <c r="C1512" s="3" t="s">
        <v>6390</v>
      </c>
      <c r="D1512">
        <v>9800</v>
      </c>
      <c r="E1512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8296</v>
      </c>
      <c r="O1512" s="6">
        <f>KickstarterTable[[#This Row],[pledged]]/KickstarterTable[[#This Row],[goal]]</f>
        <v>4.0357653061224488</v>
      </c>
      <c r="P1512" s="8">
        <f>KickstarterTable[[#This Row],[pledged]]/KickstarterTable[[#This Row],[backers_count]]</f>
        <v>82.396874999999994</v>
      </c>
      <c r="Q1512" t="str">
        <f t="shared" si="138"/>
        <v>games</v>
      </c>
      <c r="R1512" t="str">
        <f t="shared" si="139"/>
        <v>tabletop games</v>
      </c>
      <c r="S1512" s="13">
        <f t="shared" si="140"/>
        <v>42234.291562499995</v>
      </c>
      <c r="T1512" s="13">
        <f t="shared" si="141"/>
        <v>42262.208229166667</v>
      </c>
      <c r="U1512">
        <f t="shared" si="142"/>
        <v>2015</v>
      </c>
      <c r="V1512" s="15" t="str">
        <f t="shared" si="143"/>
        <v>Aug</v>
      </c>
    </row>
    <row r="1513" spans="1:22" ht="48">
      <c r="A1513">
        <v>3844</v>
      </c>
      <c r="B1513" s="3" t="s">
        <v>3841</v>
      </c>
      <c r="C1513" s="3" t="s">
        <v>7953</v>
      </c>
      <c r="D1513">
        <v>9800</v>
      </c>
      <c r="E1513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8270</v>
      </c>
      <c r="O1513" s="6">
        <f>KickstarterTable[[#This Row],[pledged]]/KickstarterTable[[#This Row],[goal]]</f>
        <v>0.41489795918367345</v>
      </c>
      <c r="P1513" s="8">
        <f>KickstarterTable[[#This Row],[pledged]]/KickstarterTable[[#This Row],[backers_count]]</f>
        <v>81.319999999999993</v>
      </c>
      <c r="Q1513" t="str">
        <f t="shared" si="138"/>
        <v>theater</v>
      </c>
      <c r="R1513" t="str">
        <f t="shared" si="139"/>
        <v>plays</v>
      </c>
      <c r="S1513" s="13">
        <f t="shared" si="140"/>
        <v>41766.283958333333</v>
      </c>
      <c r="T1513" s="13">
        <f t="shared" si="141"/>
        <v>41790.874305555561</v>
      </c>
      <c r="U1513">
        <f t="shared" si="142"/>
        <v>2014</v>
      </c>
      <c r="V1513" s="15" t="str">
        <f t="shared" si="143"/>
        <v>May</v>
      </c>
    </row>
    <row r="1514" spans="1:22" ht="48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8268</v>
      </c>
      <c r="O1514" s="6">
        <f>KickstarterTable[[#This Row],[pledged]]/KickstarterTable[[#This Row],[goal]]</f>
        <v>1.2415933781686497</v>
      </c>
      <c r="P1514" s="8">
        <f>KickstarterTable[[#This Row],[pledged]]/KickstarterTable[[#This Row],[backers_count]]</f>
        <v>139.53488372093022</v>
      </c>
      <c r="Q1514" t="str">
        <f t="shared" si="138"/>
        <v>film &amp; video</v>
      </c>
      <c r="R1514" t="str">
        <f t="shared" si="139"/>
        <v>documentary</v>
      </c>
      <c r="S1514" s="13">
        <f t="shared" si="140"/>
        <v>41836.877210648148</v>
      </c>
      <c r="T1514" s="13">
        <f t="shared" si="141"/>
        <v>41856.583333333336</v>
      </c>
      <c r="U1514">
        <f t="shared" si="142"/>
        <v>2014</v>
      </c>
      <c r="V1514" s="15" t="str">
        <f t="shared" si="143"/>
        <v>Jul</v>
      </c>
    </row>
    <row r="1515" spans="1:22" ht="64">
      <c r="A1515">
        <v>2908</v>
      </c>
      <c r="B1515" s="3" t="s">
        <v>2908</v>
      </c>
      <c r="C1515" s="3" t="s">
        <v>7018</v>
      </c>
      <c r="D1515">
        <v>9600</v>
      </c>
      <c r="E1515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8270</v>
      </c>
      <c r="O1515" s="6">
        <f>KickstarterTable[[#This Row],[pledged]]/KickstarterTable[[#This Row],[goal]]</f>
        <v>2.75E-2</v>
      </c>
      <c r="P1515" s="8">
        <f>KickstarterTable[[#This Row],[pledged]]/KickstarterTable[[#This Row],[backers_count]]</f>
        <v>52.8</v>
      </c>
      <c r="Q1515" t="str">
        <f t="shared" si="138"/>
        <v>theater</v>
      </c>
      <c r="R1515" t="str">
        <f t="shared" si="139"/>
        <v>plays</v>
      </c>
      <c r="S1515" s="13">
        <f t="shared" si="140"/>
        <v>42499.398368055554</v>
      </c>
      <c r="T1515" s="13">
        <f t="shared" si="141"/>
        <v>42527.315034722218</v>
      </c>
      <c r="U1515">
        <f t="shared" si="142"/>
        <v>2016</v>
      </c>
      <c r="V1515" s="15" t="str">
        <f t="shared" si="143"/>
        <v>May</v>
      </c>
    </row>
    <row r="1516" spans="1:22" ht="16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8270</v>
      </c>
      <c r="O1516" s="6">
        <f>KickstarterTable[[#This Row],[pledged]]/KickstarterTable[[#This Row],[goal]]</f>
        <v>0</v>
      </c>
      <c r="P1516" s="8" t="e">
        <f>KickstarterTable[[#This Row],[pledged]]/KickstarterTable[[#This Row],[backers_count]]</f>
        <v>#DIV/0!</v>
      </c>
      <c r="Q1516" t="str">
        <f t="shared" si="138"/>
        <v>theater</v>
      </c>
      <c r="R1516" t="str">
        <f t="shared" si="139"/>
        <v>plays</v>
      </c>
      <c r="S1516" s="13">
        <f t="shared" si="140"/>
        <v>42538.40956018518</v>
      </c>
      <c r="T1516" s="13">
        <f t="shared" si="141"/>
        <v>42566.326226851852</v>
      </c>
      <c r="U1516">
        <f t="shared" si="142"/>
        <v>2016</v>
      </c>
      <c r="V1516" s="15" t="str">
        <f t="shared" si="143"/>
        <v>Jun</v>
      </c>
    </row>
    <row r="1517" spans="1:22" ht="32">
      <c r="A1517">
        <v>932</v>
      </c>
      <c r="B1517" s="3" t="s">
        <v>933</v>
      </c>
      <c r="C1517" s="3" t="s">
        <v>5042</v>
      </c>
      <c r="D1517">
        <v>9500</v>
      </c>
      <c r="E151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8277</v>
      </c>
      <c r="O1517" s="6">
        <f>KickstarterTable[[#This Row],[pledged]]/KickstarterTable[[#This Row],[goal]]</f>
        <v>0.14536842105263159</v>
      </c>
      <c r="P1517" s="8">
        <f>KickstarterTable[[#This Row],[pledged]]/KickstarterTable[[#This Row],[backers_count]]</f>
        <v>46.033333333333331</v>
      </c>
      <c r="Q1517" t="str">
        <f t="shared" si="138"/>
        <v>music</v>
      </c>
      <c r="R1517" t="str">
        <f t="shared" si="139"/>
        <v>jazz</v>
      </c>
      <c r="S1517" s="13">
        <f t="shared" si="140"/>
        <v>41310.635937499996</v>
      </c>
      <c r="T1517" s="13">
        <f t="shared" si="141"/>
        <v>41353.510937500003</v>
      </c>
      <c r="U1517">
        <f t="shared" si="142"/>
        <v>2013</v>
      </c>
      <c r="V1517" s="15" t="str">
        <f t="shared" si="143"/>
        <v>Feb</v>
      </c>
    </row>
    <row r="1518" spans="1:22" ht="32">
      <c r="A1518">
        <v>1266</v>
      </c>
      <c r="B1518" s="3" t="s">
        <v>1267</v>
      </c>
      <c r="C1518" s="3" t="s">
        <v>5376</v>
      </c>
      <c r="D1518">
        <v>9500</v>
      </c>
      <c r="E151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8275</v>
      </c>
      <c r="O1518" s="6">
        <f>KickstarterTable[[#This Row],[pledged]]/KickstarterTable[[#This Row],[goal]]</f>
        <v>1.0047368421052632</v>
      </c>
      <c r="P1518" s="8">
        <f>KickstarterTable[[#This Row],[pledged]]/KickstarterTable[[#This Row],[backers_count]]</f>
        <v>190.9</v>
      </c>
      <c r="Q1518" t="str">
        <f t="shared" si="138"/>
        <v>music</v>
      </c>
      <c r="R1518" t="str">
        <f t="shared" si="139"/>
        <v>rock</v>
      </c>
      <c r="S1518" s="13">
        <f t="shared" si="140"/>
        <v>41620.543344907404</v>
      </c>
      <c r="T1518" s="13">
        <f t="shared" si="141"/>
        <v>41648.460011574076</v>
      </c>
      <c r="U1518">
        <f t="shared" si="142"/>
        <v>2014</v>
      </c>
      <c r="V1518" s="15" t="str">
        <f t="shared" si="143"/>
        <v>Dec</v>
      </c>
    </row>
    <row r="1519" spans="1:22" ht="48">
      <c r="A1519">
        <v>1468</v>
      </c>
      <c r="B1519" s="3" t="s">
        <v>1469</v>
      </c>
      <c r="C1519" s="3" t="s">
        <v>5578</v>
      </c>
      <c r="D1519">
        <v>9500</v>
      </c>
      <c r="E1519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8287</v>
      </c>
      <c r="O1519" s="6">
        <f>KickstarterTable[[#This Row],[pledged]]/KickstarterTable[[#This Row],[goal]]</f>
        <v>1.0236842105263158</v>
      </c>
      <c r="P1519" s="8">
        <f>KickstarterTable[[#This Row],[pledged]]/KickstarterTable[[#This Row],[backers_count]]</f>
        <v>33.191126279863482</v>
      </c>
      <c r="Q1519" t="str">
        <f t="shared" si="138"/>
        <v>publishing</v>
      </c>
      <c r="R1519" t="str">
        <f t="shared" si="139"/>
        <v>radio &amp; podcasts</v>
      </c>
      <c r="S1519" s="13">
        <f t="shared" si="140"/>
        <v>40645.681122685179</v>
      </c>
      <c r="T1519" s="13">
        <f t="shared" si="141"/>
        <v>40703.597789351858</v>
      </c>
      <c r="U1519">
        <f t="shared" si="142"/>
        <v>2011</v>
      </c>
      <c r="V1519" s="15" t="str">
        <f t="shared" si="143"/>
        <v>Apr</v>
      </c>
    </row>
    <row r="1520" spans="1:22" ht="48">
      <c r="A1520">
        <v>2041</v>
      </c>
      <c r="B1520" s="3" t="s">
        <v>2042</v>
      </c>
      <c r="C1520" s="3" t="s">
        <v>6151</v>
      </c>
      <c r="D1520">
        <v>9500</v>
      </c>
      <c r="E1520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8294</v>
      </c>
      <c r="O1520" s="6">
        <f>KickstarterTable[[#This Row],[pledged]]/KickstarterTable[[#This Row],[goal]]</f>
        <v>1.8186315789473684</v>
      </c>
      <c r="P1520" s="8">
        <f>KickstarterTable[[#This Row],[pledged]]/KickstarterTable[[#This Row],[backers_count]]</f>
        <v>143.97499999999999</v>
      </c>
      <c r="Q1520" t="str">
        <f t="shared" si="138"/>
        <v>technology</v>
      </c>
      <c r="R1520" t="str">
        <f t="shared" si="139"/>
        <v>hardware</v>
      </c>
      <c r="S1520" s="13">
        <f t="shared" si="140"/>
        <v>42654.192442129628</v>
      </c>
      <c r="T1520" s="13">
        <f t="shared" si="141"/>
        <v>42682.150775462964</v>
      </c>
      <c r="U1520">
        <f t="shared" si="142"/>
        <v>2016</v>
      </c>
      <c r="V1520" s="15" t="str">
        <f t="shared" si="143"/>
        <v>Oct</v>
      </c>
    </row>
    <row r="1521" spans="1:22" ht="48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8270</v>
      </c>
      <c r="O1521" s="6">
        <f>KickstarterTable[[#This Row],[pledged]]/KickstarterTable[[#This Row],[goal]]</f>
        <v>1.0037894736842106</v>
      </c>
      <c r="P1521" s="8">
        <f>KickstarterTable[[#This Row],[pledged]]/KickstarterTable[[#This Row],[backers_count]]</f>
        <v>98.30927835051547</v>
      </c>
      <c r="Q1521" t="str">
        <f t="shared" si="138"/>
        <v>theater</v>
      </c>
      <c r="R1521" t="str">
        <f t="shared" si="139"/>
        <v>plays</v>
      </c>
      <c r="S1521" s="13">
        <f t="shared" si="140"/>
        <v>42253.931354166663</v>
      </c>
      <c r="T1521" s="13">
        <f t="shared" si="141"/>
        <v>42277.541666666664</v>
      </c>
      <c r="U1521">
        <f t="shared" si="142"/>
        <v>2015</v>
      </c>
      <c r="V1521" s="15" t="str">
        <f t="shared" si="143"/>
        <v>Sep</v>
      </c>
    </row>
    <row r="1522" spans="1:22" ht="48">
      <c r="A1522">
        <v>2853</v>
      </c>
      <c r="B1522" s="3" t="s">
        <v>2853</v>
      </c>
      <c r="C1522" s="3" t="s">
        <v>6963</v>
      </c>
      <c r="D1522">
        <v>9500</v>
      </c>
      <c r="E1522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8270</v>
      </c>
      <c r="O1522" s="6">
        <f>KickstarterTable[[#This Row],[pledged]]/KickstarterTable[[#This Row],[goal]]</f>
        <v>0</v>
      </c>
      <c r="P1522" s="8" t="e">
        <f>KickstarterTable[[#This Row],[pledged]]/KickstarterTable[[#This Row],[backers_count]]</f>
        <v>#DIV/0!</v>
      </c>
      <c r="Q1522" t="str">
        <f t="shared" si="138"/>
        <v>theater</v>
      </c>
      <c r="R1522" t="str">
        <f t="shared" si="139"/>
        <v>plays</v>
      </c>
      <c r="S1522" s="13">
        <f t="shared" si="140"/>
        <v>41835.85760416666</v>
      </c>
      <c r="T1522" s="13">
        <f t="shared" si="141"/>
        <v>41893.774270833332</v>
      </c>
      <c r="U1522">
        <f t="shared" si="142"/>
        <v>2014</v>
      </c>
      <c r="V1522" s="15" t="str">
        <f t="shared" si="143"/>
        <v>Jul</v>
      </c>
    </row>
    <row r="1523" spans="1:22" ht="48">
      <c r="A1523">
        <v>3209</v>
      </c>
      <c r="B1523" s="3" t="s">
        <v>3209</v>
      </c>
      <c r="C1523" s="3" t="s">
        <v>7319</v>
      </c>
      <c r="D1523">
        <v>9500</v>
      </c>
      <c r="E1523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8270</v>
      </c>
      <c r="O1523" s="6">
        <f>KickstarterTable[[#This Row],[pledged]]/KickstarterTable[[#This Row],[goal]]</f>
        <v>1.1932315789473684</v>
      </c>
      <c r="P1523" s="8">
        <f>KickstarterTable[[#This Row],[pledged]]/KickstarterTable[[#This Row],[backers_count]]</f>
        <v>50.157964601769912</v>
      </c>
      <c r="Q1523" t="str">
        <f t="shared" si="138"/>
        <v>theater</v>
      </c>
      <c r="R1523" t="str">
        <f t="shared" si="139"/>
        <v>plays</v>
      </c>
      <c r="S1523" s="13">
        <f t="shared" si="140"/>
        <v>41778.30391203703</v>
      </c>
      <c r="T1523" s="13">
        <f t="shared" si="141"/>
        <v>41808.541666666672</v>
      </c>
      <c r="U1523">
        <f t="shared" si="142"/>
        <v>2014</v>
      </c>
      <c r="V1523" s="15" t="str">
        <f t="shared" si="143"/>
        <v>May</v>
      </c>
    </row>
    <row r="1524" spans="1:22" ht="48">
      <c r="A1524">
        <v>3433</v>
      </c>
      <c r="B1524" s="3" t="s">
        <v>3432</v>
      </c>
      <c r="C1524" s="3" t="s">
        <v>7543</v>
      </c>
      <c r="D1524">
        <v>9500</v>
      </c>
      <c r="E1524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8270</v>
      </c>
      <c r="O1524" s="6">
        <f>KickstarterTable[[#This Row],[pledged]]/KickstarterTable[[#This Row],[goal]]</f>
        <v>1.0026315789473683</v>
      </c>
      <c r="P1524" s="8">
        <f>KickstarterTable[[#This Row],[pledged]]/KickstarterTable[[#This Row],[backers_count]]</f>
        <v>134.1549295774648</v>
      </c>
      <c r="Q1524" t="str">
        <f t="shared" si="138"/>
        <v>theater</v>
      </c>
      <c r="R1524" t="str">
        <f t="shared" si="139"/>
        <v>plays</v>
      </c>
      <c r="S1524" s="13">
        <f t="shared" si="140"/>
        <v>41775.729803240734</v>
      </c>
      <c r="T1524" s="13">
        <f t="shared" si="141"/>
        <v>41804.708333333336</v>
      </c>
      <c r="U1524">
        <f t="shared" si="142"/>
        <v>2014</v>
      </c>
      <c r="V1524" s="15" t="str">
        <f t="shared" si="143"/>
        <v>May</v>
      </c>
    </row>
    <row r="1525" spans="1:22" ht="48">
      <c r="A1525">
        <v>4063</v>
      </c>
      <c r="B1525" s="3" t="s">
        <v>4059</v>
      </c>
      <c r="C1525" s="3" t="s">
        <v>8167</v>
      </c>
      <c r="D1525">
        <v>9500</v>
      </c>
      <c r="E1525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8270</v>
      </c>
      <c r="O1525" s="6">
        <f>KickstarterTable[[#This Row],[pledged]]/KickstarterTable[[#This Row],[goal]]</f>
        <v>1.4210526315789474E-2</v>
      </c>
      <c r="P1525" s="8">
        <f>KickstarterTable[[#This Row],[pledged]]/KickstarterTable[[#This Row],[backers_count]]</f>
        <v>15</v>
      </c>
      <c r="Q1525" t="str">
        <f t="shared" si="138"/>
        <v>theater</v>
      </c>
      <c r="R1525" t="str">
        <f t="shared" si="139"/>
        <v>plays</v>
      </c>
      <c r="S1525" s="13">
        <f t="shared" si="140"/>
        <v>41787.348194444443</v>
      </c>
      <c r="T1525" s="13">
        <f t="shared" si="141"/>
        <v>41815.264861111114</v>
      </c>
      <c r="U1525">
        <f t="shared" si="142"/>
        <v>2014</v>
      </c>
      <c r="V1525" s="15" t="str">
        <f t="shared" si="143"/>
        <v>May</v>
      </c>
    </row>
    <row r="1526" spans="1:22" ht="48">
      <c r="A1526">
        <v>1144</v>
      </c>
      <c r="B1526" s="3" t="s">
        <v>1145</v>
      </c>
      <c r="C1526" s="3" t="s">
        <v>5254</v>
      </c>
      <c r="D1526">
        <v>9300</v>
      </c>
      <c r="E152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8283</v>
      </c>
      <c r="O1526" s="6">
        <f>KickstarterTable[[#This Row],[pledged]]/KickstarterTable[[#This Row],[goal]]</f>
        <v>0</v>
      </c>
      <c r="P1526" s="8" t="e">
        <f>KickstarterTable[[#This Row],[pledged]]/KickstarterTable[[#This Row],[backers_count]]</f>
        <v>#DIV/0!</v>
      </c>
      <c r="Q1526" t="str">
        <f t="shared" si="138"/>
        <v>food</v>
      </c>
      <c r="R1526" t="str">
        <f t="shared" si="139"/>
        <v>food trucks</v>
      </c>
      <c r="S1526" s="13">
        <f t="shared" si="140"/>
        <v>42092.848611111105</v>
      </c>
      <c r="T1526" s="13">
        <f t="shared" si="141"/>
        <v>42120.765277777777</v>
      </c>
      <c r="U1526">
        <f t="shared" si="142"/>
        <v>2015</v>
      </c>
      <c r="V1526" s="15" t="str">
        <f t="shared" si="143"/>
        <v>Mar</v>
      </c>
    </row>
    <row r="1527" spans="1:22" ht="48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8278</v>
      </c>
      <c r="O1527" s="6">
        <f>KickstarterTable[[#This Row],[pledged]]/KickstarterTable[[#This Row],[goal]]</f>
        <v>1.0171957671957672</v>
      </c>
      <c r="P1527" s="8">
        <f>KickstarterTable[[#This Row],[pledged]]/KickstarterTable[[#This Row],[backers_count]]</f>
        <v>196.34042553191489</v>
      </c>
      <c r="Q1527" t="str">
        <f t="shared" si="138"/>
        <v>music</v>
      </c>
      <c r="R1527" t="str">
        <f t="shared" si="139"/>
        <v>indie rock</v>
      </c>
      <c r="S1527" s="13">
        <f t="shared" si="140"/>
        <v>42267.413449074076</v>
      </c>
      <c r="T1527" s="13">
        <f t="shared" si="141"/>
        <v>42295.330115740748</v>
      </c>
      <c r="U1527">
        <f t="shared" si="142"/>
        <v>2015</v>
      </c>
      <c r="V1527" s="15" t="str">
        <f t="shared" si="143"/>
        <v>Sep</v>
      </c>
    </row>
    <row r="1528" spans="1:22" ht="32">
      <c r="A1528">
        <v>2599</v>
      </c>
      <c r="B1528" s="3" t="s">
        <v>2599</v>
      </c>
      <c r="C1528" s="3" t="s">
        <v>6709</v>
      </c>
      <c r="D1528">
        <v>9041</v>
      </c>
      <c r="E152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8283</v>
      </c>
      <c r="O1528" s="6">
        <f>KickstarterTable[[#This Row],[pledged]]/KickstarterTable[[#This Row],[goal]]</f>
        <v>9.9546510341776348E-3</v>
      </c>
      <c r="P1528" s="8">
        <f>KickstarterTable[[#This Row],[pledged]]/KickstarterTable[[#This Row],[backers_count]]</f>
        <v>18</v>
      </c>
      <c r="Q1528" t="str">
        <f t="shared" si="138"/>
        <v>food</v>
      </c>
      <c r="R1528" t="str">
        <f t="shared" si="139"/>
        <v>food trucks</v>
      </c>
      <c r="S1528" s="13">
        <f t="shared" si="140"/>
        <v>41809.420682870368</v>
      </c>
      <c r="T1528" s="13">
        <f t="shared" si="141"/>
        <v>41852.33734953704</v>
      </c>
      <c r="U1528">
        <f t="shared" si="142"/>
        <v>2014</v>
      </c>
      <c r="V1528" s="15" t="str">
        <f t="shared" si="143"/>
        <v>Jun</v>
      </c>
    </row>
    <row r="1529" spans="1:22" ht="48">
      <c r="A1529">
        <v>7</v>
      </c>
      <c r="B1529" s="3" t="s">
        <v>9</v>
      </c>
      <c r="C1529" s="3" t="s">
        <v>4118</v>
      </c>
      <c r="D1529">
        <v>9000</v>
      </c>
      <c r="E1529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8264</v>
      </c>
      <c r="O1529" s="6">
        <f>KickstarterTable[[#This Row],[pledged]]/KickstarterTable[[#This Row],[goal]]</f>
        <v>1.0122222222222221</v>
      </c>
      <c r="P1529" s="8">
        <f>KickstarterTable[[#This Row],[pledged]]/KickstarterTable[[#This Row],[backers_count]]</f>
        <v>159.82456140350877</v>
      </c>
      <c r="Q1529" t="str">
        <f t="shared" si="138"/>
        <v>film &amp; video</v>
      </c>
      <c r="R1529" t="str">
        <f t="shared" si="139"/>
        <v>television</v>
      </c>
      <c r="S1529" s="13">
        <f t="shared" si="140"/>
        <v>42515.713738425919</v>
      </c>
      <c r="T1529" s="13">
        <f t="shared" si="141"/>
        <v>42553.630405092597</v>
      </c>
      <c r="U1529">
        <f t="shared" si="142"/>
        <v>2016</v>
      </c>
      <c r="V1529" s="15" t="str">
        <f t="shared" si="143"/>
        <v>May</v>
      </c>
    </row>
    <row r="1530" spans="1:22" ht="32">
      <c r="A1530">
        <v>583</v>
      </c>
      <c r="B1530" s="3" t="s">
        <v>584</v>
      </c>
      <c r="C1530" s="3" t="s">
        <v>4693</v>
      </c>
      <c r="D1530">
        <v>9000</v>
      </c>
      <c r="E1530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8271</v>
      </c>
      <c r="O1530" s="6">
        <f>KickstarterTable[[#This Row],[pledged]]/KickstarterTable[[#This Row],[goal]]</f>
        <v>1.1111111111111112E-4</v>
      </c>
      <c r="P1530" s="8">
        <f>KickstarterTable[[#This Row],[pledged]]/KickstarterTable[[#This Row],[backers_count]]</f>
        <v>1</v>
      </c>
      <c r="Q1530" t="str">
        <f t="shared" si="138"/>
        <v>technology</v>
      </c>
      <c r="R1530" t="str">
        <f t="shared" si="139"/>
        <v>web</v>
      </c>
      <c r="S1530" s="13">
        <f t="shared" si="140"/>
        <v>42052.605173611104</v>
      </c>
      <c r="T1530" s="13">
        <f t="shared" si="141"/>
        <v>42080.480173611119</v>
      </c>
      <c r="U1530">
        <f t="shared" si="142"/>
        <v>2015</v>
      </c>
      <c r="V1530" s="15" t="str">
        <f t="shared" si="143"/>
        <v>Feb</v>
      </c>
    </row>
    <row r="1531" spans="1:22" ht="48">
      <c r="A1531">
        <v>585</v>
      </c>
      <c r="B1531" s="3" t="s">
        <v>586</v>
      </c>
      <c r="C1531" s="3" t="s">
        <v>4695</v>
      </c>
      <c r="D1531">
        <v>9000</v>
      </c>
      <c r="E1531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8271</v>
      </c>
      <c r="O1531" s="6">
        <f>KickstarterTable[[#This Row],[pledged]]/KickstarterTable[[#This Row],[goal]]</f>
        <v>0</v>
      </c>
      <c r="P1531" s="8" t="e">
        <f>KickstarterTable[[#This Row],[pledged]]/KickstarterTable[[#This Row],[backers_count]]</f>
        <v>#DIV/0!</v>
      </c>
      <c r="Q1531" t="str">
        <f t="shared" si="138"/>
        <v>technology</v>
      </c>
      <c r="R1531" t="str">
        <f t="shared" si="139"/>
        <v>web</v>
      </c>
      <c r="S1531" s="13">
        <f t="shared" si="140"/>
        <v>42283.057604166665</v>
      </c>
      <c r="T1531" s="13">
        <f t="shared" si="141"/>
        <v>42336.583333333336</v>
      </c>
      <c r="U1531">
        <f t="shared" si="142"/>
        <v>2015</v>
      </c>
      <c r="V1531" s="15" t="str">
        <f t="shared" si="143"/>
        <v>Oct</v>
      </c>
    </row>
    <row r="1532" spans="1:22" ht="48">
      <c r="A1532">
        <v>588</v>
      </c>
      <c r="B1532" s="3" t="s">
        <v>589</v>
      </c>
      <c r="C1532" s="3" t="s">
        <v>4698</v>
      </c>
      <c r="D1532">
        <v>9000</v>
      </c>
      <c r="E1532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8271</v>
      </c>
      <c r="O1532" s="6">
        <f>KickstarterTable[[#This Row],[pledged]]/KickstarterTable[[#This Row],[goal]]</f>
        <v>3.3444444444444443E-2</v>
      </c>
      <c r="P1532" s="8">
        <f>KickstarterTable[[#This Row],[pledged]]/KickstarterTable[[#This Row],[backers_count]]</f>
        <v>150.5</v>
      </c>
      <c r="Q1532" t="str">
        <f t="shared" si="138"/>
        <v>technology</v>
      </c>
      <c r="R1532" t="str">
        <f t="shared" si="139"/>
        <v>web</v>
      </c>
      <c r="S1532" s="13">
        <f t="shared" si="140"/>
        <v>42631.436180555553</v>
      </c>
      <c r="T1532" s="13">
        <f t="shared" si="141"/>
        <v>42689.394513888888</v>
      </c>
      <c r="U1532">
        <f t="shared" si="142"/>
        <v>2016</v>
      </c>
      <c r="V1532" s="15" t="str">
        <f t="shared" si="143"/>
        <v>Sep</v>
      </c>
    </row>
    <row r="1533" spans="1:22" ht="48">
      <c r="A1533">
        <v>940</v>
      </c>
      <c r="B1533" s="3" t="s">
        <v>941</v>
      </c>
      <c r="C1533" s="3" t="s">
        <v>5050</v>
      </c>
      <c r="D1533">
        <v>9000</v>
      </c>
      <c r="E1533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8272</v>
      </c>
      <c r="O1533" s="6">
        <f>KickstarterTable[[#This Row],[pledged]]/KickstarterTable[[#This Row],[goal]]</f>
        <v>0.17155555555555554</v>
      </c>
      <c r="P1533" s="8">
        <f>KickstarterTable[[#This Row],[pledged]]/KickstarterTable[[#This Row],[backers_count]]</f>
        <v>110.28571428571429</v>
      </c>
      <c r="Q1533" t="str">
        <f t="shared" si="138"/>
        <v>technology</v>
      </c>
      <c r="R1533" t="str">
        <f t="shared" si="139"/>
        <v>wearables</v>
      </c>
      <c r="S1533" s="13">
        <f t="shared" si="140"/>
        <v>42181.675069444442</v>
      </c>
      <c r="T1533" s="13">
        <f t="shared" si="141"/>
        <v>42224.591736111113</v>
      </c>
      <c r="U1533">
        <f t="shared" si="142"/>
        <v>2015</v>
      </c>
      <c r="V1533" s="15" t="str">
        <f t="shared" si="143"/>
        <v>Jun</v>
      </c>
    </row>
    <row r="1534" spans="1:22" ht="32">
      <c r="A1534">
        <v>1015</v>
      </c>
      <c r="B1534" s="3" t="s">
        <v>1016</v>
      </c>
      <c r="C1534" s="3" t="s">
        <v>5125</v>
      </c>
      <c r="D1534">
        <v>9000</v>
      </c>
      <c r="E1534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8272</v>
      </c>
      <c r="O1534" s="6">
        <f>KickstarterTable[[#This Row],[pledged]]/KickstarterTable[[#This Row],[goal]]</f>
        <v>2.6666666666666668E-2</v>
      </c>
      <c r="P1534" s="8">
        <f>KickstarterTable[[#This Row],[pledged]]/KickstarterTable[[#This Row],[backers_count]]</f>
        <v>40</v>
      </c>
      <c r="Q1534" t="str">
        <f t="shared" si="138"/>
        <v>technology</v>
      </c>
      <c r="R1534" t="str">
        <f t="shared" si="139"/>
        <v>wearables</v>
      </c>
      <c r="S1534" s="13">
        <f t="shared" si="140"/>
        <v>42303.545081018521</v>
      </c>
      <c r="T1534" s="13">
        <f t="shared" si="141"/>
        <v>42331.50341435185</v>
      </c>
      <c r="U1534">
        <f t="shared" si="142"/>
        <v>2015</v>
      </c>
      <c r="V1534" s="15" t="str">
        <f t="shared" si="143"/>
        <v>Oct</v>
      </c>
    </row>
    <row r="1535" spans="1:22" ht="16">
      <c r="A1535">
        <v>1172</v>
      </c>
      <c r="B1535" s="3" t="s">
        <v>1173</v>
      </c>
      <c r="C1535" s="3" t="s">
        <v>5282</v>
      </c>
      <c r="D1535">
        <v>9000</v>
      </c>
      <c r="E1535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8283</v>
      </c>
      <c r="O1535" s="6">
        <f>KickstarterTable[[#This Row],[pledged]]/KickstarterTable[[#This Row],[goal]]</f>
        <v>0</v>
      </c>
      <c r="P1535" s="8" t="e">
        <f>KickstarterTable[[#This Row],[pledged]]/KickstarterTable[[#This Row],[backers_count]]</f>
        <v>#DIV/0!</v>
      </c>
      <c r="Q1535" t="str">
        <f t="shared" si="138"/>
        <v>food</v>
      </c>
      <c r="R1535" t="str">
        <f t="shared" si="139"/>
        <v>food trucks</v>
      </c>
      <c r="S1535" s="13">
        <f t="shared" si="140"/>
        <v>41841.348981481475</v>
      </c>
      <c r="T1535" s="13">
        <f t="shared" si="141"/>
        <v>41869.265648148154</v>
      </c>
      <c r="U1535">
        <f t="shared" si="142"/>
        <v>2014</v>
      </c>
      <c r="V1535" s="15" t="str">
        <f t="shared" si="143"/>
        <v>Jul</v>
      </c>
    </row>
    <row r="1536" spans="1:22" ht="48">
      <c r="A1536">
        <v>1189</v>
      </c>
      <c r="B1536" s="3" t="s">
        <v>1190</v>
      </c>
      <c r="C1536" s="3" t="s">
        <v>5299</v>
      </c>
      <c r="D1536">
        <v>9000</v>
      </c>
      <c r="E1536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8284</v>
      </c>
      <c r="O1536" s="6">
        <f>KickstarterTable[[#This Row],[pledged]]/KickstarterTable[[#This Row],[goal]]</f>
        <v>1.0777777777777777</v>
      </c>
      <c r="P1536" s="8">
        <f>KickstarterTable[[#This Row],[pledged]]/KickstarterTable[[#This Row],[backers_count]]</f>
        <v>112.79069767441861</v>
      </c>
      <c r="Q1536" t="str">
        <f t="shared" si="138"/>
        <v>photography</v>
      </c>
      <c r="R1536" t="str">
        <f t="shared" si="139"/>
        <v>photobooks</v>
      </c>
      <c r="S1536" s="13">
        <f t="shared" si="140"/>
        <v>42529.645775462959</v>
      </c>
      <c r="T1536" s="13">
        <f t="shared" si="141"/>
        <v>42548.562442129631</v>
      </c>
      <c r="U1536">
        <f t="shared" si="142"/>
        <v>2016</v>
      </c>
      <c r="V1536" s="15" t="str">
        <f t="shared" si="143"/>
        <v>Jun</v>
      </c>
    </row>
    <row r="1537" spans="1:22" ht="48">
      <c r="A1537">
        <v>1218</v>
      </c>
      <c r="B1537" s="3" t="s">
        <v>1219</v>
      </c>
      <c r="C1537" s="3" t="s">
        <v>5328</v>
      </c>
      <c r="D1537">
        <v>9000</v>
      </c>
      <c r="E153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8284</v>
      </c>
      <c r="O1537" s="6">
        <f>KickstarterTable[[#This Row],[pledged]]/KickstarterTable[[#This Row],[goal]]</f>
        <v>1.7227777777777777</v>
      </c>
      <c r="P1537" s="8">
        <f>KickstarterTable[[#This Row],[pledged]]/KickstarterTable[[#This Row],[backers_count]]</f>
        <v>174.2134831460674</v>
      </c>
      <c r="Q1537" t="str">
        <f t="shared" si="138"/>
        <v>photography</v>
      </c>
      <c r="R1537" t="str">
        <f t="shared" si="139"/>
        <v>photobooks</v>
      </c>
      <c r="S1537" s="13">
        <f t="shared" si="140"/>
        <v>42278.328703703701</v>
      </c>
      <c r="T1537" s="13">
        <f t="shared" si="141"/>
        <v>42306.708333333336</v>
      </c>
      <c r="U1537">
        <f t="shared" si="142"/>
        <v>2015</v>
      </c>
      <c r="V1537" s="15" t="str">
        <f t="shared" si="143"/>
        <v>Oct</v>
      </c>
    </row>
    <row r="1538" spans="1:22" ht="48">
      <c r="A1538">
        <v>1399</v>
      </c>
      <c r="B1538" s="3" t="s">
        <v>1400</v>
      </c>
      <c r="C1538" s="3" t="s">
        <v>5509</v>
      </c>
      <c r="D1538">
        <v>9000</v>
      </c>
      <c r="E153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8275</v>
      </c>
      <c r="O1538" s="6">
        <f>KickstarterTable[[#This Row],[pledged]]/KickstarterTable[[#This Row],[goal]]</f>
        <v>1.2614444444444444</v>
      </c>
      <c r="P1538" s="8">
        <f>KickstarterTable[[#This Row],[pledged]]/KickstarterTable[[#This Row],[backers_count]]</f>
        <v>61.701086956521742</v>
      </c>
      <c r="Q1538" t="str">
        <f t="shared" ref="Q1538:Q1601" si="144">LEFT(N1538, SEARCH("/",N1538,1) -1)</f>
        <v>music</v>
      </c>
      <c r="R1538" t="str">
        <f t="shared" ref="R1538:R1601" si="145">MID(N1538,FIND("/",N1538)+1,LEN(N1538))</f>
        <v>rock</v>
      </c>
      <c r="S1538" s="13">
        <f t="shared" ref="S1538:S1601" si="146">(J1538/86400)+25569+(-8/24)</f>
        <v>41888.670983796292</v>
      </c>
      <c r="T1538" s="13">
        <f t="shared" ref="T1538:T1601" si="147">(((I1538/60)/60)/24)+DATE(1970,1,1)+(-58/24)</f>
        <v>41916.587650462963</v>
      </c>
      <c r="U1538">
        <f t="shared" ref="U1538:U1601" si="148">YEAR(T1538)</f>
        <v>2014</v>
      </c>
      <c r="V1538" s="15" t="str">
        <f t="shared" ref="V1538:V1601" si="149">TEXT(S1538,"mmm")</f>
        <v>Sep</v>
      </c>
    </row>
    <row r="1539" spans="1:22" ht="48">
      <c r="A1539">
        <v>1519</v>
      </c>
      <c r="B1539" s="3" t="s">
        <v>1520</v>
      </c>
      <c r="C1539" s="3" t="s">
        <v>5629</v>
      </c>
      <c r="D1539">
        <v>9000</v>
      </c>
      <c r="E1539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8284</v>
      </c>
      <c r="O1539" s="6">
        <f>KickstarterTable[[#This Row],[pledged]]/KickstarterTable[[#This Row],[goal]]</f>
        <v>1.033638888888889</v>
      </c>
      <c r="P1539" s="8">
        <f>KickstarterTable[[#This Row],[pledged]]/KickstarterTable[[#This Row],[backers_count]]</f>
        <v>64.156896551724131</v>
      </c>
      <c r="Q1539" t="str">
        <f t="shared" si="144"/>
        <v>photography</v>
      </c>
      <c r="R1539" t="str">
        <f t="shared" si="145"/>
        <v>photobooks</v>
      </c>
      <c r="S1539" s="13">
        <f t="shared" si="146"/>
        <v>41782.408368055556</v>
      </c>
      <c r="T1539" s="13">
        <f t="shared" si="147"/>
        <v>41808.499305555561</v>
      </c>
      <c r="U1539">
        <f t="shared" si="148"/>
        <v>2014</v>
      </c>
      <c r="V1539" s="15" t="str">
        <f t="shared" si="149"/>
        <v>May</v>
      </c>
    </row>
    <row r="1540" spans="1:22" ht="48">
      <c r="A1540">
        <v>1573</v>
      </c>
      <c r="B1540" s="3" t="s">
        <v>1574</v>
      </c>
      <c r="C1540" s="3" t="s">
        <v>5683</v>
      </c>
      <c r="D1540">
        <v>9000</v>
      </c>
      <c r="E1540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8289</v>
      </c>
      <c r="O1540" s="6">
        <f>KickstarterTable[[#This Row],[pledged]]/KickstarterTable[[#This Row],[goal]]</f>
        <v>2.4777777777777777E-2</v>
      </c>
      <c r="P1540" s="8">
        <f>KickstarterTable[[#This Row],[pledged]]/KickstarterTable[[#This Row],[backers_count]]</f>
        <v>74.333333333333329</v>
      </c>
      <c r="Q1540" t="str">
        <f t="shared" si="144"/>
        <v>publishing</v>
      </c>
      <c r="R1540" t="str">
        <f t="shared" si="145"/>
        <v>art books</v>
      </c>
      <c r="S1540" s="13">
        <f t="shared" si="146"/>
        <v>42785.666689814818</v>
      </c>
      <c r="T1540" s="13">
        <f t="shared" si="147"/>
        <v>42823.749305555561</v>
      </c>
      <c r="U1540">
        <f t="shared" si="148"/>
        <v>2017</v>
      </c>
      <c r="V1540" s="15" t="str">
        <f t="shared" si="149"/>
        <v>Feb</v>
      </c>
    </row>
    <row r="1541" spans="1:22" ht="48">
      <c r="A1541">
        <v>1747</v>
      </c>
      <c r="B1541" s="3" t="s">
        <v>1748</v>
      </c>
      <c r="C1541" s="3" t="s">
        <v>5857</v>
      </c>
      <c r="D1541">
        <v>9000</v>
      </c>
      <c r="E1541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8284</v>
      </c>
      <c r="O1541" s="6">
        <f>KickstarterTable[[#This Row],[pledged]]/KickstarterTable[[#This Row],[goal]]</f>
        <v>1.0495555555555556</v>
      </c>
      <c r="P1541" s="8">
        <f>KickstarterTable[[#This Row],[pledged]]/KickstarterTable[[#This Row],[backers_count]]</f>
        <v>59.408805031446541</v>
      </c>
      <c r="Q1541" t="str">
        <f t="shared" si="144"/>
        <v>photography</v>
      </c>
      <c r="R1541" t="str">
        <f t="shared" si="145"/>
        <v>photobooks</v>
      </c>
      <c r="S1541" s="13">
        <f t="shared" si="146"/>
        <v>42292.10219907407</v>
      </c>
      <c r="T1541" s="13">
        <f t="shared" si="147"/>
        <v>42319.208333333336</v>
      </c>
      <c r="U1541">
        <f t="shared" si="148"/>
        <v>2015</v>
      </c>
      <c r="V1541" s="15" t="str">
        <f t="shared" si="149"/>
        <v>Oct</v>
      </c>
    </row>
    <row r="1542" spans="1:22" ht="48">
      <c r="A1542">
        <v>1794</v>
      </c>
      <c r="B1542" s="3" t="s">
        <v>1795</v>
      </c>
      <c r="C1542" s="3" t="s">
        <v>5904</v>
      </c>
      <c r="D1542">
        <v>9000</v>
      </c>
      <c r="E1542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8284</v>
      </c>
      <c r="O1542" s="6">
        <f>KickstarterTable[[#This Row],[pledged]]/KickstarterTable[[#This Row],[goal]]</f>
        <v>0.11077777777777778</v>
      </c>
      <c r="P1542" s="8">
        <f>KickstarterTable[[#This Row],[pledged]]/KickstarterTable[[#This Row],[backers_count]]</f>
        <v>55.388888888888886</v>
      </c>
      <c r="Q1542" t="str">
        <f t="shared" si="144"/>
        <v>photography</v>
      </c>
      <c r="R1542" t="str">
        <f t="shared" si="145"/>
        <v>photobooks</v>
      </c>
      <c r="S1542" s="13">
        <f t="shared" si="146"/>
        <v>42011.217847222222</v>
      </c>
      <c r="T1542" s="13">
        <f t="shared" si="147"/>
        <v>42044.134513888894</v>
      </c>
      <c r="U1542">
        <f t="shared" si="148"/>
        <v>2015</v>
      </c>
      <c r="V1542" s="15" t="str">
        <f t="shared" si="149"/>
        <v>Jan</v>
      </c>
    </row>
    <row r="1543" spans="1:22" ht="48">
      <c r="A1543">
        <v>1850</v>
      </c>
      <c r="B1543" s="3" t="s">
        <v>1851</v>
      </c>
      <c r="C1543" s="3" t="s">
        <v>5960</v>
      </c>
      <c r="D1543">
        <v>9000</v>
      </c>
      <c r="E1543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8275</v>
      </c>
      <c r="O1543" s="6">
        <f>KickstarterTable[[#This Row],[pledged]]/KickstarterTable[[#This Row],[goal]]</f>
        <v>1.0152222222222222</v>
      </c>
      <c r="P1543" s="8">
        <f>KickstarterTable[[#This Row],[pledged]]/KickstarterTable[[#This Row],[backers_count]]</f>
        <v>51.044692737430168</v>
      </c>
      <c r="Q1543" t="str">
        <f t="shared" si="144"/>
        <v>music</v>
      </c>
      <c r="R1543" t="str">
        <f t="shared" si="145"/>
        <v>rock</v>
      </c>
      <c r="S1543" s="13">
        <f t="shared" si="146"/>
        <v>41800.626157407409</v>
      </c>
      <c r="T1543" s="13">
        <f t="shared" si="147"/>
        <v>41828.54282407408</v>
      </c>
      <c r="U1543">
        <f t="shared" si="148"/>
        <v>2014</v>
      </c>
      <c r="V1543" s="15" t="str">
        <f t="shared" si="149"/>
        <v>Jun</v>
      </c>
    </row>
    <row r="1544" spans="1:22" ht="32">
      <c r="A1544">
        <v>2199</v>
      </c>
      <c r="B1544" s="3" t="s">
        <v>2200</v>
      </c>
      <c r="C1544" s="3" t="s">
        <v>6309</v>
      </c>
      <c r="D1544">
        <v>9000</v>
      </c>
      <c r="E1544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8296</v>
      </c>
      <c r="O1544" s="6">
        <f>KickstarterTable[[#This Row],[pledged]]/KickstarterTable[[#This Row],[goal]]</f>
        <v>1.4697777777777778</v>
      </c>
      <c r="P1544" s="8">
        <f>KickstarterTable[[#This Row],[pledged]]/KickstarterTable[[#This Row],[backers_count]]</f>
        <v>52.701195219123505</v>
      </c>
      <c r="Q1544" t="str">
        <f t="shared" si="144"/>
        <v>games</v>
      </c>
      <c r="R1544" t="str">
        <f t="shared" si="145"/>
        <v>tabletop games</v>
      </c>
      <c r="S1544" s="13">
        <f t="shared" si="146"/>
        <v>42262.083310185182</v>
      </c>
      <c r="T1544" s="13">
        <f t="shared" si="147"/>
        <v>42289.999976851854</v>
      </c>
      <c r="U1544">
        <f t="shared" si="148"/>
        <v>2015</v>
      </c>
      <c r="V1544" s="15" t="str">
        <f t="shared" si="149"/>
        <v>Sep</v>
      </c>
    </row>
    <row r="1545" spans="1:22" ht="48">
      <c r="A1545">
        <v>2252</v>
      </c>
      <c r="B1545" s="3" t="s">
        <v>2253</v>
      </c>
      <c r="C1545" s="3" t="s">
        <v>6362</v>
      </c>
      <c r="D1545">
        <v>9000</v>
      </c>
      <c r="E1545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8296</v>
      </c>
      <c r="O1545" s="6">
        <f>KickstarterTable[[#This Row],[pledged]]/KickstarterTable[[#This Row],[goal]]</f>
        <v>2.722777777777778</v>
      </c>
      <c r="P1545" s="8">
        <f>KickstarterTable[[#This Row],[pledged]]/KickstarterTable[[#This Row],[backers_count]]</f>
        <v>98.413654618473899</v>
      </c>
      <c r="Q1545" t="str">
        <f t="shared" si="144"/>
        <v>games</v>
      </c>
      <c r="R1545" t="str">
        <f t="shared" si="145"/>
        <v>tabletop games</v>
      </c>
      <c r="S1545" s="13">
        <f t="shared" si="146"/>
        <v>42572.994652777772</v>
      </c>
      <c r="T1545" s="13">
        <f t="shared" si="147"/>
        <v>42585.911319444444</v>
      </c>
      <c r="U1545">
        <f t="shared" si="148"/>
        <v>2016</v>
      </c>
      <c r="V1545" s="15" t="str">
        <f t="shared" si="149"/>
        <v>Jul</v>
      </c>
    </row>
    <row r="1546" spans="1:22" ht="48">
      <c r="A1546">
        <v>2311</v>
      </c>
      <c r="B1546" s="3" t="s">
        <v>2312</v>
      </c>
      <c r="C1546" s="3" t="s">
        <v>6421</v>
      </c>
      <c r="D1546">
        <v>9000</v>
      </c>
      <c r="E1546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8278</v>
      </c>
      <c r="O1546" s="6">
        <f>KickstarterTable[[#This Row],[pledged]]/KickstarterTable[[#This Row],[goal]]</f>
        <v>1.0411111111111111</v>
      </c>
      <c r="P1546" s="8">
        <f>KickstarterTable[[#This Row],[pledged]]/KickstarterTable[[#This Row],[backers_count]]</f>
        <v>90.09615384615384</v>
      </c>
      <c r="Q1546" t="str">
        <f t="shared" si="144"/>
        <v>music</v>
      </c>
      <c r="R1546" t="str">
        <f t="shared" si="145"/>
        <v>indie rock</v>
      </c>
      <c r="S1546" s="13">
        <f t="shared" si="146"/>
        <v>41735.671168981477</v>
      </c>
      <c r="T1546" s="13">
        <f t="shared" si="147"/>
        <v>41763.587835648148</v>
      </c>
      <c r="U1546">
        <f t="shared" si="148"/>
        <v>2014</v>
      </c>
      <c r="V1546" s="15" t="str">
        <f t="shared" si="149"/>
        <v>Apr</v>
      </c>
    </row>
    <row r="1547" spans="1:22" ht="48">
      <c r="A1547">
        <v>3082</v>
      </c>
      <c r="B1547" s="3" t="s">
        <v>3082</v>
      </c>
      <c r="C1547" s="3" t="s">
        <v>7192</v>
      </c>
      <c r="D1547">
        <v>9000</v>
      </c>
      <c r="E154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8302</v>
      </c>
      <c r="O1547" s="6">
        <f>KickstarterTable[[#This Row],[pledged]]/KickstarterTable[[#This Row],[goal]]</f>
        <v>0</v>
      </c>
      <c r="P1547" s="8" t="e">
        <f>KickstarterTable[[#This Row],[pledged]]/KickstarterTable[[#This Row],[backers_count]]</f>
        <v>#DIV/0!</v>
      </c>
      <c r="Q1547" t="str">
        <f t="shared" si="144"/>
        <v>theater</v>
      </c>
      <c r="R1547" t="str">
        <f t="shared" si="145"/>
        <v>spaces</v>
      </c>
      <c r="S1547" s="13">
        <f t="shared" si="146"/>
        <v>42293.589652777773</v>
      </c>
      <c r="T1547" s="13">
        <f t="shared" si="147"/>
        <v>42321.547986111116</v>
      </c>
      <c r="U1547">
        <f t="shared" si="148"/>
        <v>2015</v>
      </c>
      <c r="V1547" s="15" t="str">
        <f t="shared" si="149"/>
        <v>Oct</v>
      </c>
    </row>
    <row r="1548" spans="1:22" ht="32">
      <c r="A1548">
        <v>3360</v>
      </c>
      <c r="B1548" s="3" t="s">
        <v>3359</v>
      </c>
      <c r="C1548" s="3" t="s">
        <v>7470</v>
      </c>
      <c r="D1548">
        <v>9000</v>
      </c>
      <c r="E154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8270</v>
      </c>
      <c r="O1548" s="6">
        <f>KickstarterTable[[#This Row],[pledged]]/KickstarterTable[[#This Row],[goal]]</f>
        <v>1.0137777777777779</v>
      </c>
      <c r="P1548" s="8">
        <f>KickstarterTable[[#This Row],[pledged]]/KickstarterTable[[#This Row],[backers_count]]</f>
        <v>126.72222222222223</v>
      </c>
      <c r="Q1548" t="str">
        <f t="shared" si="144"/>
        <v>theater</v>
      </c>
      <c r="R1548" t="str">
        <f t="shared" si="145"/>
        <v>plays</v>
      </c>
      <c r="S1548" s="13">
        <f t="shared" si="146"/>
        <v>42696.749340277776</v>
      </c>
      <c r="T1548" s="13">
        <f t="shared" si="147"/>
        <v>42716.249305555561</v>
      </c>
      <c r="U1548">
        <f t="shared" si="148"/>
        <v>2016</v>
      </c>
      <c r="V1548" s="15" t="str">
        <f t="shared" si="149"/>
        <v>Nov</v>
      </c>
    </row>
    <row r="1549" spans="1:22" ht="48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8270</v>
      </c>
      <c r="O1549" s="6">
        <f>KickstarterTable[[#This Row],[pledged]]/KickstarterTable[[#This Row],[goal]]</f>
        <v>0</v>
      </c>
      <c r="P1549" s="8" t="e">
        <f>KickstarterTable[[#This Row],[pledged]]/KickstarterTable[[#This Row],[backers_count]]</f>
        <v>#DIV/0!</v>
      </c>
      <c r="Q1549" t="str">
        <f t="shared" si="144"/>
        <v>theater</v>
      </c>
      <c r="R1549" t="str">
        <f t="shared" si="145"/>
        <v>plays</v>
      </c>
      <c r="S1549" s="13">
        <f t="shared" si="146"/>
        <v>42418.912835648145</v>
      </c>
      <c r="T1549" s="13">
        <f t="shared" si="147"/>
        <v>42431.829502314817</v>
      </c>
      <c r="U1549">
        <f t="shared" si="148"/>
        <v>2016</v>
      </c>
      <c r="V1549" s="15" t="str">
        <f t="shared" si="149"/>
        <v>Feb</v>
      </c>
    </row>
    <row r="1550" spans="1:22" ht="48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8268</v>
      </c>
      <c r="O1550" s="6">
        <f>KickstarterTable[[#This Row],[pledged]]/KickstarterTable[[#This Row],[goal]]</f>
        <v>1.0133333333333334</v>
      </c>
      <c r="P1550" s="8">
        <f>KickstarterTable[[#This Row],[pledged]]/KickstarterTable[[#This Row],[backers_count]]</f>
        <v>347.84615384615387</v>
      </c>
      <c r="Q1550" t="str">
        <f t="shared" si="144"/>
        <v>film &amp; video</v>
      </c>
      <c r="R1550" t="str">
        <f t="shared" si="145"/>
        <v>documentary</v>
      </c>
      <c r="S1550" s="13">
        <f t="shared" si="146"/>
        <v>40255.41129629629</v>
      </c>
      <c r="T1550" s="13">
        <f t="shared" si="147"/>
        <v>40298.390277777777</v>
      </c>
      <c r="U1550">
        <f t="shared" si="148"/>
        <v>2010</v>
      </c>
      <c r="V1550" s="15" t="str">
        <f t="shared" si="149"/>
        <v>Mar</v>
      </c>
    </row>
    <row r="1551" spans="1:22" ht="48">
      <c r="A1551">
        <v>456</v>
      </c>
      <c r="B1551" s="3" t="s">
        <v>457</v>
      </c>
      <c r="C1551" s="3" t="s">
        <v>4566</v>
      </c>
      <c r="D1551">
        <v>8888</v>
      </c>
      <c r="E1551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8269</v>
      </c>
      <c r="O1551" s="6">
        <f>KickstarterTable[[#This Row],[pledged]]/KickstarterTable[[#This Row],[goal]]</f>
        <v>6.8631863186318634E-3</v>
      </c>
      <c r="P1551" s="8">
        <f>KickstarterTable[[#This Row],[pledged]]/KickstarterTable[[#This Row],[backers_count]]</f>
        <v>20.333333333333332</v>
      </c>
      <c r="Q1551" t="str">
        <f t="shared" si="144"/>
        <v>film &amp; video</v>
      </c>
      <c r="R1551" t="str">
        <f t="shared" si="145"/>
        <v>animation</v>
      </c>
      <c r="S1551" s="13">
        <f t="shared" si="146"/>
        <v>41547.361122685186</v>
      </c>
      <c r="T1551" s="13">
        <f t="shared" si="147"/>
        <v>41566.749305555561</v>
      </c>
      <c r="U1551">
        <f t="shared" si="148"/>
        <v>2013</v>
      </c>
      <c r="V1551" s="15" t="str">
        <f t="shared" si="149"/>
        <v>Sep</v>
      </c>
    </row>
    <row r="1552" spans="1:22" ht="48">
      <c r="A1552">
        <v>1449</v>
      </c>
      <c r="B1552" s="3" t="s">
        <v>1450</v>
      </c>
      <c r="C1552" s="3" t="s">
        <v>5559</v>
      </c>
      <c r="D1552">
        <v>8888</v>
      </c>
      <c r="E1552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8286</v>
      </c>
      <c r="O1552" s="6">
        <f>KickstarterTable[[#This Row],[pledged]]/KickstarterTable[[#This Row],[goal]]</f>
        <v>0</v>
      </c>
      <c r="P1552" s="8" t="e">
        <f>KickstarterTable[[#This Row],[pledged]]/KickstarterTable[[#This Row],[backers_count]]</f>
        <v>#DIV/0!</v>
      </c>
      <c r="Q1552" t="str">
        <f t="shared" si="144"/>
        <v>publishing</v>
      </c>
      <c r="R1552" t="str">
        <f t="shared" si="145"/>
        <v>translations</v>
      </c>
      <c r="S1552" s="13">
        <f t="shared" si="146"/>
        <v>42086.478067129625</v>
      </c>
      <c r="T1552" s="13">
        <f t="shared" si="147"/>
        <v>42132.394733796296</v>
      </c>
      <c r="U1552">
        <f t="shared" si="148"/>
        <v>2015</v>
      </c>
      <c r="V1552" s="15" t="str">
        <f t="shared" si="149"/>
        <v>Mar</v>
      </c>
    </row>
    <row r="1553" spans="1:22" ht="48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8270</v>
      </c>
      <c r="O1553" s="6">
        <f>KickstarterTable[[#This Row],[pledged]]/KickstarterTable[[#This Row],[goal]]</f>
        <v>0</v>
      </c>
      <c r="P1553" s="8" t="e">
        <f>KickstarterTable[[#This Row],[pledged]]/KickstarterTable[[#This Row],[backers_count]]</f>
        <v>#DIV/0!</v>
      </c>
      <c r="Q1553" t="str">
        <f t="shared" si="144"/>
        <v>theater</v>
      </c>
      <c r="R1553" t="str">
        <f t="shared" si="145"/>
        <v>plays</v>
      </c>
      <c r="S1553" s="13">
        <f t="shared" si="146"/>
        <v>42613.507928240739</v>
      </c>
      <c r="T1553" s="13">
        <f t="shared" si="147"/>
        <v>42641.750000000007</v>
      </c>
      <c r="U1553">
        <f t="shared" si="148"/>
        <v>2016</v>
      </c>
      <c r="V1553" s="15" t="str">
        <f t="shared" si="149"/>
        <v>Aug</v>
      </c>
    </row>
    <row r="1554" spans="1:22" ht="48">
      <c r="A1554">
        <v>869</v>
      </c>
      <c r="B1554" s="3" t="s">
        <v>870</v>
      </c>
      <c r="C1554" s="3" t="s">
        <v>4979</v>
      </c>
      <c r="D1554">
        <v>8800</v>
      </c>
      <c r="E155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8277</v>
      </c>
      <c r="O1554" s="6">
        <f>KickstarterTable[[#This Row],[pledged]]/KickstarterTable[[#This Row],[goal]]</f>
        <v>0.11818181818181818</v>
      </c>
      <c r="P1554" s="8">
        <f>KickstarterTable[[#This Row],[pledged]]/KickstarterTable[[#This Row],[backers_count]]</f>
        <v>346.66666666666669</v>
      </c>
      <c r="Q1554" t="str">
        <f t="shared" si="144"/>
        <v>music</v>
      </c>
      <c r="R1554" t="str">
        <f t="shared" si="145"/>
        <v>jazz</v>
      </c>
      <c r="S1554" s="13">
        <f t="shared" si="146"/>
        <v>41342.512233796289</v>
      </c>
      <c r="T1554" s="13">
        <f t="shared" si="147"/>
        <v>41370.387233796297</v>
      </c>
      <c r="U1554">
        <f t="shared" si="148"/>
        <v>2013</v>
      </c>
      <c r="V1554" s="15" t="str">
        <f t="shared" si="149"/>
        <v>Mar</v>
      </c>
    </row>
    <row r="1555" spans="1:22" ht="48">
      <c r="A1555">
        <v>1187</v>
      </c>
      <c r="B1555" s="3" t="s">
        <v>1188</v>
      </c>
      <c r="C1555" s="3" t="s">
        <v>5297</v>
      </c>
      <c r="D1555">
        <v>8750</v>
      </c>
      <c r="E1555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8284</v>
      </c>
      <c r="O1555" s="6">
        <f>KickstarterTable[[#This Row],[pledged]]/KickstarterTable[[#This Row],[goal]]</f>
        <v>1.0412571428571429</v>
      </c>
      <c r="P1555" s="8">
        <f>KickstarterTable[[#This Row],[pledged]]/KickstarterTable[[#This Row],[backers_count]]</f>
        <v>130.15714285714284</v>
      </c>
      <c r="Q1555" t="str">
        <f t="shared" si="144"/>
        <v>photography</v>
      </c>
      <c r="R1555" t="str">
        <f t="shared" si="145"/>
        <v>photobooks</v>
      </c>
      <c r="S1555" s="13">
        <f t="shared" si="146"/>
        <v>42109.561608796292</v>
      </c>
      <c r="T1555" s="13">
        <f t="shared" si="147"/>
        <v>42139.333333333336</v>
      </c>
      <c r="U1555">
        <f t="shared" si="148"/>
        <v>2015</v>
      </c>
      <c r="V1555" s="15" t="str">
        <f t="shared" si="149"/>
        <v>Apr</v>
      </c>
    </row>
    <row r="1556" spans="1:22" ht="48">
      <c r="A1556">
        <v>1813</v>
      </c>
      <c r="B1556" s="3" t="s">
        <v>1814</v>
      </c>
      <c r="C1556" s="3" t="s">
        <v>5923</v>
      </c>
      <c r="D1556">
        <v>8750</v>
      </c>
      <c r="E1556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8284</v>
      </c>
      <c r="O1556" s="6">
        <f>KickstarterTable[[#This Row],[pledged]]/KickstarterTable[[#This Row],[goal]]</f>
        <v>0</v>
      </c>
      <c r="P1556" s="8" t="e">
        <f>KickstarterTable[[#This Row],[pledged]]/KickstarterTable[[#This Row],[backers_count]]</f>
        <v>#DIV/0!</v>
      </c>
      <c r="Q1556" t="str">
        <f t="shared" si="144"/>
        <v>photography</v>
      </c>
      <c r="R1556" t="str">
        <f t="shared" si="145"/>
        <v>photobooks</v>
      </c>
      <c r="S1556" s="13">
        <f t="shared" si="146"/>
        <v>41829.55569444444</v>
      </c>
      <c r="T1556" s="13">
        <f t="shared" si="147"/>
        <v>41857.472361111111</v>
      </c>
      <c r="U1556">
        <f t="shared" si="148"/>
        <v>2014</v>
      </c>
      <c r="V1556" s="15" t="str">
        <f t="shared" si="149"/>
        <v>Jul</v>
      </c>
    </row>
    <row r="1557" spans="1:22" ht="48">
      <c r="A1557">
        <v>1855</v>
      </c>
      <c r="B1557" s="3" t="s">
        <v>1856</v>
      </c>
      <c r="C1557" s="3" t="s">
        <v>5965</v>
      </c>
      <c r="D1557">
        <v>8750</v>
      </c>
      <c r="E155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8275</v>
      </c>
      <c r="O1557" s="6">
        <f>KickstarterTable[[#This Row],[pledged]]/KickstarterTable[[#This Row],[goal]]</f>
        <v>1.5405897142857143</v>
      </c>
      <c r="P1557" s="8">
        <f>KickstarterTable[[#This Row],[pledged]]/KickstarterTable[[#This Row],[backers_count]]</f>
        <v>70.576753926701571</v>
      </c>
      <c r="Q1557" t="str">
        <f t="shared" si="144"/>
        <v>music</v>
      </c>
      <c r="R1557" t="str">
        <f t="shared" si="145"/>
        <v>rock</v>
      </c>
      <c r="S1557" s="13">
        <f t="shared" si="146"/>
        <v>41600.205324074072</v>
      </c>
      <c r="T1557" s="13">
        <f t="shared" si="147"/>
        <v>41643.121990740743</v>
      </c>
      <c r="U1557">
        <f t="shared" si="148"/>
        <v>2014</v>
      </c>
      <c r="V1557" s="15" t="str">
        <f t="shared" si="149"/>
        <v>Nov</v>
      </c>
    </row>
    <row r="1558" spans="1:22" ht="48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8264</v>
      </c>
      <c r="O1558" s="6">
        <f>KickstarterTable[[#This Row],[pledged]]/KickstarterTable[[#This Row],[goal]]</f>
        <v>1.2895348837209302</v>
      </c>
      <c r="P1558" s="8">
        <f>KickstarterTable[[#This Row],[pledged]]/KickstarterTable[[#This Row],[backers_count]]</f>
        <v>128.95348837209303</v>
      </c>
      <c r="Q1558" t="str">
        <f t="shared" si="144"/>
        <v>film &amp; video</v>
      </c>
      <c r="R1558" t="str">
        <f t="shared" si="145"/>
        <v>television</v>
      </c>
      <c r="S1558" s="13">
        <f t="shared" si="146"/>
        <v>42496.635601851849</v>
      </c>
      <c r="T1558" s="13">
        <f t="shared" si="147"/>
        <v>42515.552268518521</v>
      </c>
      <c r="U1558">
        <f t="shared" si="148"/>
        <v>2016</v>
      </c>
      <c r="V1558" s="15" t="str">
        <f t="shared" si="149"/>
        <v>May</v>
      </c>
    </row>
    <row r="1559" spans="1:22" ht="48">
      <c r="A1559">
        <v>0</v>
      </c>
      <c r="B1559" s="3" t="s">
        <v>2</v>
      </c>
      <c r="C1559" s="3" t="s">
        <v>4111</v>
      </c>
      <c r="D1559">
        <v>8500</v>
      </c>
      <c r="E1559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8264</v>
      </c>
      <c r="O1559" s="6">
        <f>KickstarterTable[[#This Row],[pledged]]/KickstarterTable[[#This Row],[goal]]</f>
        <v>1.3685882352941177</v>
      </c>
      <c r="P1559" s="8">
        <f>KickstarterTable[[#This Row],[pledged]]/KickstarterTable[[#This Row],[backers_count]]</f>
        <v>63.917582417582416</v>
      </c>
      <c r="Q1559" t="str">
        <f t="shared" si="144"/>
        <v>film &amp; video</v>
      </c>
      <c r="R1559" t="str">
        <f t="shared" si="145"/>
        <v>television</v>
      </c>
      <c r="S1559" s="13">
        <f t="shared" si="146"/>
        <v>42176.673738425925</v>
      </c>
      <c r="T1559" s="13">
        <f t="shared" si="147"/>
        <v>42205.708333333336</v>
      </c>
      <c r="U1559">
        <f t="shared" si="148"/>
        <v>2015</v>
      </c>
      <c r="V1559" s="15" t="str">
        <f t="shared" si="149"/>
        <v>Jun</v>
      </c>
    </row>
    <row r="1560" spans="1:22" ht="48">
      <c r="A1560">
        <v>324</v>
      </c>
      <c r="B1560" s="3" t="s">
        <v>325</v>
      </c>
      <c r="C1560" s="3" t="s">
        <v>4434</v>
      </c>
      <c r="D1560">
        <v>8500</v>
      </c>
      <c r="E1560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8268</v>
      </c>
      <c r="O1560" s="6">
        <f>KickstarterTable[[#This Row],[pledged]]/KickstarterTable[[#This Row],[goal]]</f>
        <v>1.016</v>
      </c>
      <c r="P1560" s="8">
        <f>KickstarterTable[[#This Row],[pledged]]/KickstarterTable[[#This Row],[backers_count]]</f>
        <v>105.3170731707317</v>
      </c>
      <c r="Q1560" t="str">
        <f t="shared" si="144"/>
        <v>film &amp; video</v>
      </c>
      <c r="R1560" t="str">
        <f t="shared" si="145"/>
        <v>documentary</v>
      </c>
      <c r="S1560" s="13">
        <f t="shared" si="146"/>
        <v>42184.292916666665</v>
      </c>
      <c r="T1560" s="13">
        <f t="shared" si="147"/>
        <v>42215.209583333337</v>
      </c>
      <c r="U1560">
        <f t="shared" si="148"/>
        <v>2015</v>
      </c>
      <c r="V1560" s="15" t="str">
        <f t="shared" si="149"/>
        <v>Jun</v>
      </c>
    </row>
    <row r="1561" spans="1:22" ht="48">
      <c r="A1561">
        <v>335</v>
      </c>
      <c r="B1561" s="3" t="s">
        <v>336</v>
      </c>
      <c r="C1561" s="3" t="s">
        <v>4445</v>
      </c>
      <c r="D1561">
        <v>8500</v>
      </c>
      <c r="E1561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8268</v>
      </c>
      <c r="O1561" s="6">
        <f>KickstarterTable[[#This Row],[pledged]]/KickstarterTable[[#This Row],[goal]]</f>
        <v>1.0276470588235294</v>
      </c>
      <c r="P1561" s="8">
        <f>KickstarterTable[[#This Row],[pledged]]/KickstarterTable[[#This Row],[backers_count]]</f>
        <v>109.1875</v>
      </c>
      <c r="Q1561" t="str">
        <f t="shared" si="144"/>
        <v>film &amp; video</v>
      </c>
      <c r="R1561" t="str">
        <f t="shared" si="145"/>
        <v>documentary</v>
      </c>
      <c r="S1561" s="13">
        <f t="shared" si="146"/>
        <v>42101.404108796291</v>
      </c>
      <c r="T1561" s="13">
        <f t="shared" si="147"/>
        <v>42130.500000000007</v>
      </c>
      <c r="U1561">
        <f t="shared" si="148"/>
        <v>2015</v>
      </c>
      <c r="V1561" s="15" t="str">
        <f t="shared" si="149"/>
        <v>Apr</v>
      </c>
    </row>
    <row r="1562" spans="1:22" ht="32">
      <c r="A1562">
        <v>460</v>
      </c>
      <c r="B1562" s="3" t="s">
        <v>461</v>
      </c>
      <c r="C1562" s="3" t="s">
        <v>4570</v>
      </c>
      <c r="D1562">
        <v>8500</v>
      </c>
      <c r="E1562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8269</v>
      </c>
      <c r="O1562" s="6">
        <f>KickstarterTable[[#This Row],[pledged]]/KickstarterTable[[#This Row],[goal]]</f>
        <v>2.9411764705882353E-3</v>
      </c>
      <c r="P1562" s="8">
        <f>KickstarterTable[[#This Row],[pledged]]/KickstarterTable[[#This Row],[backers_count]]</f>
        <v>12.5</v>
      </c>
      <c r="Q1562" t="str">
        <f t="shared" si="144"/>
        <v>film &amp; video</v>
      </c>
      <c r="R1562" t="str">
        <f t="shared" si="145"/>
        <v>animation</v>
      </c>
      <c r="S1562" s="13">
        <f t="shared" si="146"/>
        <v>41759.209201388883</v>
      </c>
      <c r="T1562" s="13">
        <f t="shared" si="147"/>
        <v>41788.75</v>
      </c>
      <c r="U1562">
        <f t="shared" si="148"/>
        <v>2014</v>
      </c>
      <c r="V1562" s="15" t="str">
        <f t="shared" si="149"/>
        <v>Apr</v>
      </c>
    </row>
    <row r="1563" spans="1:22" ht="32">
      <c r="A1563">
        <v>734</v>
      </c>
      <c r="B1563" s="3" t="s">
        <v>735</v>
      </c>
      <c r="C1563" s="3" t="s">
        <v>4844</v>
      </c>
      <c r="D1563">
        <v>8500</v>
      </c>
      <c r="E1563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8273</v>
      </c>
      <c r="O1563" s="6">
        <f>KickstarterTable[[#This Row],[pledged]]/KickstarterTable[[#This Row],[goal]]</f>
        <v>1.2552941176470589</v>
      </c>
      <c r="P1563" s="8">
        <f>KickstarterTable[[#This Row],[pledged]]/KickstarterTable[[#This Row],[backers_count]]</f>
        <v>187.19298245614036</v>
      </c>
      <c r="Q1563" t="str">
        <f t="shared" si="144"/>
        <v>publishing</v>
      </c>
      <c r="R1563" t="str">
        <f t="shared" si="145"/>
        <v>nonfiction</v>
      </c>
      <c r="S1563" s="13">
        <f t="shared" si="146"/>
        <v>42101.831249999996</v>
      </c>
      <c r="T1563" s="13">
        <f t="shared" si="147"/>
        <v>42130.791666666664</v>
      </c>
      <c r="U1563">
        <f t="shared" si="148"/>
        <v>2015</v>
      </c>
      <c r="V1563" s="15" t="str">
        <f t="shared" si="149"/>
        <v>Apr</v>
      </c>
    </row>
    <row r="1564" spans="1:22" ht="48">
      <c r="A1564">
        <v>1567</v>
      </c>
      <c r="B1564" s="3" t="s">
        <v>1568</v>
      </c>
      <c r="C1564" s="3" t="s">
        <v>5677</v>
      </c>
      <c r="D1564">
        <v>8500</v>
      </c>
      <c r="E1564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8289</v>
      </c>
      <c r="O1564" s="6">
        <f>KickstarterTable[[#This Row],[pledged]]/KickstarterTable[[#This Row],[goal]]</f>
        <v>4.1176470588235294E-2</v>
      </c>
      <c r="P1564" s="8">
        <f>KickstarterTable[[#This Row],[pledged]]/KickstarterTable[[#This Row],[backers_count]]</f>
        <v>26.923076923076923</v>
      </c>
      <c r="Q1564" t="str">
        <f t="shared" si="144"/>
        <v>publishing</v>
      </c>
      <c r="R1564" t="str">
        <f t="shared" si="145"/>
        <v>art books</v>
      </c>
      <c r="S1564" s="13">
        <f t="shared" si="146"/>
        <v>41671.603530092594</v>
      </c>
      <c r="T1564" s="13">
        <f t="shared" si="147"/>
        <v>41684.583333333336</v>
      </c>
      <c r="U1564">
        <f t="shared" si="148"/>
        <v>2014</v>
      </c>
      <c r="V1564" s="15" t="str">
        <f t="shared" si="149"/>
        <v>Feb</v>
      </c>
    </row>
    <row r="1565" spans="1:22" ht="48">
      <c r="A1565">
        <v>1754</v>
      </c>
      <c r="B1565" s="3" t="s">
        <v>1755</v>
      </c>
      <c r="C1565" s="3" t="s">
        <v>5864</v>
      </c>
      <c r="D1565">
        <v>8500</v>
      </c>
      <c r="E1565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8284</v>
      </c>
      <c r="O1565" s="6">
        <f>KickstarterTable[[#This Row],[pledged]]/KickstarterTable[[#This Row],[goal]]</f>
        <v>1.1052941176470588</v>
      </c>
      <c r="P1565" s="8">
        <f>KickstarterTable[[#This Row],[pledged]]/KickstarterTable[[#This Row],[backers_count]]</f>
        <v>104.38888888888889</v>
      </c>
      <c r="Q1565" t="str">
        <f t="shared" si="144"/>
        <v>photography</v>
      </c>
      <c r="R1565" t="str">
        <f t="shared" si="145"/>
        <v>photobooks</v>
      </c>
      <c r="S1565" s="13">
        <f t="shared" si="146"/>
        <v>42067.543437499997</v>
      </c>
      <c r="T1565" s="13">
        <f t="shared" si="147"/>
        <v>42095.418437500004</v>
      </c>
      <c r="U1565">
        <f t="shared" si="148"/>
        <v>2015</v>
      </c>
      <c r="V1565" s="15" t="str">
        <f t="shared" si="149"/>
        <v>Mar</v>
      </c>
    </row>
    <row r="1566" spans="1:22" ht="48">
      <c r="A1566">
        <v>2230</v>
      </c>
      <c r="B1566" s="3" t="s">
        <v>2231</v>
      </c>
      <c r="C1566" s="3" t="s">
        <v>6340</v>
      </c>
      <c r="D1566">
        <v>8500</v>
      </c>
      <c r="E1566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8296</v>
      </c>
      <c r="O1566" s="6">
        <f>KickstarterTable[[#This Row],[pledged]]/KickstarterTable[[#This Row],[goal]]</f>
        <v>1.2595294117647058</v>
      </c>
      <c r="P1566" s="8">
        <f>KickstarterTable[[#This Row],[pledged]]/KickstarterTable[[#This Row],[backers_count]]</f>
        <v>21.497991967871485</v>
      </c>
      <c r="Q1566" t="str">
        <f t="shared" si="144"/>
        <v>games</v>
      </c>
      <c r="R1566" t="str">
        <f t="shared" si="145"/>
        <v>tabletop games</v>
      </c>
      <c r="S1566" s="13">
        <f t="shared" si="146"/>
        <v>41724.547766203701</v>
      </c>
      <c r="T1566" s="13">
        <f t="shared" si="147"/>
        <v>41752.464432870373</v>
      </c>
      <c r="U1566">
        <f t="shared" si="148"/>
        <v>2014</v>
      </c>
      <c r="V1566" s="15" t="str">
        <f t="shared" si="149"/>
        <v>Mar</v>
      </c>
    </row>
    <row r="1567" spans="1:22" ht="48">
      <c r="A1567">
        <v>2251</v>
      </c>
      <c r="B1567" s="3" t="s">
        <v>2252</v>
      </c>
      <c r="C1567" s="3" t="s">
        <v>6361</v>
      </c>
      <c r="D1567">
        <v>8500</v>
      </c>
      <c r="E156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8296</v>
      </c>
      <c r="O1567" s="6">
        <f>KickstarterTable[[#This Row],[pledged]]/KickstarterTable[[#This Row],[goal]]</f>
        <v>1.3444929411764706</v>
      </c>
      <c r="P1567" s="8">
        <f>KickstarterTable[[#This Row],[pledged]]/KickstarterTable[[#This Row],[backers_count]]</f>
        <v>23.808729166666669</v>
      </c>
      <c r="Q1567" t="str">
        <f t="shared" si="144"/>
        <v>games</v>
      </c>
      <c r="R1567" t="str">
        <f t="shared" si="145"/>
        <v>tabletop games</v>
      </c>
      <c r="S1567" s="13">
        <f t="shared" si="146"/>
        <v>41846.012465277774</v>
      </c>
      <c r="T1567" s="13">
        <f t="shared" si="147"/>
        <v>41864.929131944446</v>
      </c>
      <c r="U1567">
        <f t="shared" si="148"/>
        <v>2014</v>
      </c>
      <c r="V1567" s="15" t="str">
        <f t="shared" si="149"/>
        <v>Jul</v>
      </c>
    </row>
    <row r="1568" spans="1:22" ht="48">
      <c r="A1568">
        <v>2277</v>
      </c>
      <c r="B1568" s="3" t="s">
        <v>2278</v>
      </c>
      <c r="C1568" s="3" t="s">
        <v>6387</v>
      </c>
      <c r="D1568">
        <v>8500</v>
      </c>
      <c r="E156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8296</v>
      </c>
      <c r="O1568" s="6">
        <f>KickstarterTable[[#This Row],[pledged]]/KickstarterTable[[#This Row],[goal]]</f>
        <v>1.4108235294117648</v>
      </c>
      <c r="P1568" s="8">
        <f>KickstarterTable[[#This Row],[pledged]]/KickstarterTable[[#This Row],[backers_count]]</f>
        <v>57.932367149758456</v>
      </c>
      <c r="Q1568" t="str">
        <f t="shared" si="144"/>
        <v>games</v>
      </c>
      <c r="R1568" t="str">
        <f t="shared" si="145"/>
        <v>tabletop games</v>
      </c>
      <c r="S1568" s="13">
        <f t="shared" si="146"/>
        <v>40936.345173611109</v>
      </c>
      <c r="T1568" s="13">
        <f t="shared" si="147"/>
        <v>40964.261840277781</v>
      </c>
      <c r="U1568">
        <f t="shared" si="148"/>
        <v>2012</v>
      </c>
      <c r="V1568" s="15" t="str">
        <f t="shared" si="149"/>
        <v>Jan</v>
      </c>
    </row>
    <row r="1569" spans="1:22" ht="48">
      <c r="A1569">
        <v>2460</v>
      </c>
      <c r="B1569" s="3" t="s">
        <v>2461</v>
      </c>
      <c r="C1569" s="3" t="s">
        <v>6570</v>
      </c>
      <c r="D1569">
        <v>8500</v>
      </c>
      <c r="E1569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8297</v>
      </c>
      <c r="O1569" s="6">
        <f>KickstarterTable[[#This Row],[pledged]]/KickstarterTable[[#This Row],[goal]]</f>
        <v>1.0078823529411765</v>
      </c>
      <c r="P1569" s="8">
        <f>KickstarterTable[[#This Row],[pledged]]/KickstarterTable[[#This Row],[backers_count]]</f>
        <v>125.98529411764706</v>
      </c>
      <c r="Q1569" t="str">
        <f t="shared" si="144"/>
        <v>food</v>
      </c>
      <c r="R1569" t="str">
        <f t="shared" si="145"/>
        <v>small batch</v>
      </c>
      <c r="S1569" s="13">
        <f t="shared" si="146"/>
        <v>42703.853784722225</v>
      </c>
      <c r="T1569" s="13">
        <f t="shared" si="147"/>
        <v>42735.761805555558</v>
      </c>
      <c r="U1569">
        <f t="shared" si="148"/>
        <v>2016</v>
      </c>
      <c r="V1569" s="15" t="str">
        <f t="shared" si="149"/>
        <v>Nov</v>
      </c>
    </row>
    <row r="1570" spans="1:22" ht="48">
      <c r="A1570">
        <v>2580</v>
      </c>
      <c r="B1570" s="3" t="s">
        <v>2580</v>
      </c>
      <c r="C1570" s="3" t="s">
        <v>6690</v>
      </c>
      <c r="D1570">
        <v>8500</v>
      </c>
      <c r="E1570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8283</v>
      </c>
      <c r="O1570" s="6">
        <f>KickstarterTable[[#This Row],[pledged]]/KickstarterTable[[#This Row],[goal]]</f>
        <v>6.0000000000000001E-3</v>
      </c>
      <c r="P1570" s="8">
        <f>KickstarterTable[[#This Row],[pledged]]/KickstarterTable[[#This Row],[backers_count]]</f>
        <v>25.5</v>
      </c>
      <c r="Q1570" t="str">
        <f t="shared" si="144"/>
        <v>food</v>
      </c>
      <c r="R1570" t="str">
        <f t="shared" si="145"/>
        <v>food trucks</v>
      </c>
      <c r="S1570" s="13">
        <f t="shared" si="146"/>
        <v>42109.993090277778</v>
      </c>
      <c r="T1570" s="13">
        <f t="shared" si="147"/>
        <v>42137.708333333336</v>
      </c>
      <c r="U1570">
        <f t="shared" si="148"/>
        <v>2015</v>
      </c>
      <c r="V1570" s="15" t="str">
        <f t="shared" si="149"/>
        <v>Apr</v>
      </c>
    </row>
    <row r="1571" spans="1:22" ht="48">
      <c r="A1571">
        <v>2991</v>
      </c>
      <c r="B1571" s="3" t="s">
        <v>2991</v>
      </c>
      <c r="C1571" s="3" t="s">
        <v>7101</v>
      </c>
      <c r="D1571">
        <v>8500</v>
      </c>
      <c r="E1571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8302</v>
      </c>
      <c r="O1571" s="6">
        <f>KickstarterTable[[#This Row],[pledged]]/KickstarterTable[[#This Row],[goal]]</f>
        <v>1.0329411764705883</v>
      </c>
      <c r="P1571" s="8">
        <f>KickstarterTable[[#This Row],[pledged]]/KickstarterTable[[#This Row],[backers_count]]</f>
        <v>94.408602150537632</v>
      </c>
      <c r="Q1571" t="str">
        <f t="shared" si="144"/>
        <v>theater</v>
      </c>
      <c r="R1571" t="str">
        <f t="shared" si="145"/>
        <v>spaces</v>
      </c>
      <c r="S1571" s="13">
        <f t="shared" si="146"/>
        <v>42740.503819444442</v>
      </c>
      <c r="T1571" s="13">
        <f t="shared" si="147"/>
        <v>42760.420486111114</v>
      </c>
      <c r="U1571">
        <f t="shared" si="148"/>
        <v>2017</v>
      </c>
      <c r="V1571" s="15" t="str">
        <f t="shared" si="149"/>
        <v>Jan</v>
      </c>
    </row>
    <row r="1572" spans="1:22" ht="48">
      <c r="A1572">
        <v>3016</v>
      </c>
      <c r="B1572" s="3" t="s">
        <v>3016</v>
      </c>
      <c r="C1572" s="3" t="s">
        <v>7126</v>
      </c>
      <c r="D1572">
        <v>8500</v>
      </c>
      <c r="E1572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8302</v>
      </c>
      <c r="O1572" s="6">
        <f>KickstarterTable[[#This Row],[pledged]]/KickstarterTable[[#This Row],[goal]]</f>
        <v>1.0261176470588236</v>
      </c>
      <c r="P1572" s="8">
        <f>KickstarterTable[[#This Row],[pledged]]/KickstarterTable[[#This Row],[backers_count]]</f>
        <v>242.27777777777777</v>
      </c>
      <c r="Q1572" t="str">
        <f t="shared" si="144"/>
        <v>theater</v>
      </c>
      <c r="R1572" t="str">
        <f t="shared" si="145"/>
        <v>spaces</v>
      </c>
      <c r="S1572" s="13">
        <f t="shared" si="146"/>
        <v>41778.214722222219</v>
      </c>
      <c r="T1572" s="13">
        <f t="shared" si="147"/>
        <v>41836.131388888891</v>
      </c>
      <c r="U1572">
        <f t="shared" si="148"/>
        <v>2014</v>
      </c>
      <c r="V1572" s="15" t="str">
        <f t="shared" si="149"/>
        <v>May</v>
      </c>
    </row>
    <row r="1573" spans="1:22" ht="64">
      <c r="A1573">
        <v>3241</v>
      </c>
      <c r="B1573" s="3" t="s">
        <v>3241</v>
      </c>
      <c r="C1573" s="3" t="s">
        <v>7351</v>
      </c>
      <c r="D1573">
        <v>8500</v>
      </c>
      <c r="E1573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8270</v>
      </c>
      <c r="O1573" s="6">
        <f>KickstarterTable[[#This Row],[pledged]]/KickstarterTable[[#This Row],[goal]]</f>
        <v>1.1530588235294117</v>
      </c>
      <c r="P1573" s="8">
        <f>KickstarterTable[[#This Row],[pledged]]/KickstarterTable[[#This Row],[backers_count]]</f>
        <v>58.688622754491021</v>
      </c>
      <c r="Q1573" t="str">
        <f t="shared" si="144"/>
        <v>theater</v>
      </c>
      <c r="R1573" t="str">
        <f t="shared" si="145"/>
        <v>plays</v>
      </c>
      <c r="S1573" s="13">
        <f t="shared" si="146"/>
        <v>41892.991550925923</v>
      </c>
      <c r="T1573" s="13">
        <f t="shared" si="147"/>
        <v>41923.874305555561</v>
      </c>
      <c r="U1573">
        <f t="shared" si="148"/>
        <v>2014</v>
      </c>
      <c r="V1573" s="15" t="str">
        <f t="shared" si="149"/>
        <v>Sep</v>
      </c>
    </row>
    <row r="1574" spans="1:22" ht="16">
      <c r="A1574">
        <v>3746</v>
      </c>
      <c r="B1574" s="3" t="s">
        <v>3743</v>
      </c>
      <c r="C1574" s="3" t="s">
        <v>7856</v>
      </c>
      <c r="D1574">
        <v>8500</v>
      </c>
      <c r="E1574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8270</v>
      </c>
      <c r="O1574" s="6">
        <f>KickstarterTable[[#This Row],[pledged]]/KickstarterTable[[#This Row],[goal]]</f>
        <v>2.3764705882352941E-2</v>
      </c>
      <c r="P1574" s="8">
        <f>KickstarterTable[[#This Row],[pledged]]/KickstarterTable[[#This Row],[backers_count]]</f>
        <v>202</v>
      </c>
      <c r="Q1574" t="str">
        <f t="shared" si="144"/>
        <v>theater</v>
      </c>
      <c r="R1574" t="str">
        <f t="shared" si="145"/>
        <v>plays</v>
      </c>
      <c r="S1574" s="13">
        <f t="shared" si="146"/>
        <v>42621.05600694444</v>
      </c>
      <c r="T1574" s="13">
        <f t="shared" si="147"/>
        <v>42648.972673611112</v>
      </c>
      <c r="U1574">
        <f t="shared" si="148"/>
        <v>2016</v>
      </c>
      <c r="V1574" s="15" t="str">
        <f t="shared" si="149"/>
        <v>Sep</v>
      </c>
    </row>
    <row r="1575" spans="1:22" ht="48">
      <c r="A1575">
        <v>46</v>
      </c>
      <c r="B1575" s="3" t="s">
        <v>48</v>
      </c>
      <c r="C1575" s="3" t="s">
        <v>4157</v>
      </c>
      <c r="D1575">
        <v>8400</v>
      </c>
      <c r="E1575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8264</v>
      </c>
      <c r="O1575" s="6">
        <f>KickstarterTable[[#This Row],[pledged]]/KickstarterTable[[#This Row],[goal]]</f>
        <v>1.0416666666666667</v>
      </c>
      <c r="P1575" s="8">
        <f>KickstarterTable[[#This Row],[pledged]]/KickstarterTable[[#This Row],[backers_count]]</f>
        <v>194.44444444444446</v>
      </c>
      <c r="Q1575" t="str">
        <f t="shared" si="144"/>
        <v>film &amp; video</v>
      </c>
      <c r="R1575" t="str">
        <f t="shared" si="145"/>
        <v>television</v>
      </c>
      <c r="S1575" s="13">
        <f t="shared" si="146"/>
        <v>42323.631643518514</v>
      </c>
      <c r="T1575" s="13">
        <f t="shared" si="147"/>
        <v>42351.548310185193</v>
      </c>
      <c r="U1575">
        <f t="shared" si="148"/>
        <v>2015</v>
      </c>
      <c r="V1575" s="15" t="str">
        <f t="shared" si="149"/>
        <v>Nov</v>
      </c>
    </row>
    <row r="1576" spans="1:22" ht="16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8270</v>
      </c>
      <c r="O1576" s="6">
        <f>KickstarterTable[[#This Row],[pledged]]/KickstarterTable[[#This Row],[goal]]</f>
        <v>1.0339285714285715</v>
      </c>
      <c r="P1576" s="8">
        <f>KickstarterTable[[#This Row],[pledged]]/KickstarterTable[[#This Row],[backers_count]]</f>
        <v>173.7</v>
      </c>
      <c r="Q1576" t="str">
        <f t="shared" si="144"/>
        <v>theater</v>
      </c>
      <c r="R1576" t="str">
        <f t="shared" si="145"/>
        <v>plays</v>
      </c>
      <c r="S1576" s="13">
        <f t="shared" si="146"/>
        <v>42681.018240740734</v>
      </c>
      <c r="T1576" s="13">
        <f t="shared" si="147"/>
        <v>42708.934907407405</v>
      </c>
      <c r="U1576">
        <f t="shared" si="148"/>
        <v>2016</v>
      </c>
      <c r="V1576" s="15" t="str">
        <f t="shared" si="149"/>
        <v>Nov</v>
      </c>
    </row>
    <row r="1577" spans="1:22" ht="32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8302</v>
      </c>
      <c r="O1577" s="6">
        <f>KickstarterTable[[#This Row],[pledged]]/KickstarterTable[[#This Row],[goal]]</f>
        <v>1.1048192771084338</v>
      </c>
      <c r="P1577" s="8">
        <f>KickstarterTable[[#This Row],[pledged]]/KickstarterTable[[#This Row],[backers_count]]</f>
        <v>96.526315789473685</v>
      </c>
      <c r="Q1577" t="str">
        <f t="shared" si="144"/>
        <v>theater</v>
      </c>
      <c r="R1577" t="str">
        <f t="shared" si="145"/>
        <v>spaces</v>
      </c>
      <c r="S1577" s="13">
        <f t="shared" si="146"/>
        <v>42359.535277777781</v>
      </c>
      <c r="T1577" s="13">
        <f t="shared" si="147"/>
        <v>42387.451944444452</v>
      </c>
      <c r="U1577">
        <f t="shared" si="148"/>
        <v>2016</v>
      </c>
      <c r="V1577" s="15" t="str">
        <f t="shared" si="149"/>
        <v>Dec</v>
      </c>
    </row>
    <row r="1578" spans="1:22" ht="48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8273</v>
      </c>
      <c r="O1578" s="6">
        <f>KickstarterTable[[#This Row],[pledged]]/KickstarterTable[[#This Row],[goal]]</f>
        <v>1.2210975609756098</v>
      </c>
      <c r="P1578" s="8">
        <f>KickstarterTable[[#This Row],[pledged]]/KickstarterTable[[#This Row],[backers_count]]</f>
        <v>84.142857142857139</v>
      </c>
      <c r="Q1578" t="str">
        <f t="shared" si="144"/>
        <v>publishing</v>
      </c>
      <c r="R1578" t="str">
        <f t="shared" si="145"/>
        <v>nonfiction</v>
      </c>
      <c r="S1578" s="13">
        <f t="shared" si="146"/>
        <v>41807.238506944443</v>
      </c>
      <c r="T1578" s="13">
        <f t="shared" si="147"/>
        <v>41850.155173611114</v>
      </c>
      <c r="U1578">
        <f t="shared" si="148"/>
        <v>2014</v>
      </c>
      <c r="V1578" s="15" t="str">
        <f t="shared" si="149"/>
        <v>Jun</v>
      </c>
    </row>
    <row r="1579" spans="1:22" ht="48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8296</v>
      </c>
      <c r="O1579" s="6">
        <f>KickstarterTable[[#This Row],[pledged]]/KickstarterTable[[#This Row],[goal]]</f>
        <v>1.7104755366949576</v>
      </c>
      <c r="P1579" s="8">
        <f>KickstarterTable[[#This Row],[pledged]]/KickstarterTable[[#This Row],[backers_count]]</f>
        <v>25.42547309833024</v>
      </c>
      <c r="Q1579" t="str">
        <f t="shared" si="144"/>
        <v>games</v>
      </c>
      <c r="R1579" t="str">
        <f t="shared" si="145"/>
        <v>tabletop games</v>
      </c>
      <c r="S1579" s="13">
        <f t="shared" si="146"/>
        <v>41484.330914351849</v>
      </c>
      <c r="T1579" s="13">
        <f t="shared" si="147"/>
        <v>41517.75</v>
      </c>
      <c r="U1579">
        <f t="shared" si="148"/>
        <v>2013</v>
      </c>
      <c r="V1579" s="15" t="str">
        <f t="shared" si="149"/>
        <v>Jul</v>
      </c>
    </row>
    <row r="1580" spans="1:22" ht="48">
      <c r="A1580">
        <v>6</v>
      </c>
      <c r="B1580" s="3" t="s">
        <v>8</v>
      </c>
      <c r="C1580" s="3" t="s">
        <v>4117</v>
      </c>
      <c r="D1580">
        <v>8000</v>
      </c>
      <c r="E1580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8264</v>
      </c>
      <c r="O1580" s="6">
        <f>KickstarterTable[[#This Row],[pledged]]/KickstarterTable[[#This Row],[goal]]</f>
        <v>1.064875</v>
      </c>
      <c r="P1580" s="8">
        <f>KickstarterTable[[#This Row],[pledged]]/KickstarterTable[[#This Row],[backers_count]]</f>
        <v>146.87931034482759</v>
      </c>
      <c r="Q1580" t="str">
        <f t="shared" si="144"/>
        <v>film &amp; video</v>
      </c>
      <c r="R1580" t="str">
        <f t="shared" si="145"/>
        <v>television</v>
      </c>
      <c r="S1580" s="13">
        <f t="shared" si="146"/>
        <v>41793.739004629628</v>
      </c>
      <c r="T1580" s="13">
        <f t="shared" si="147"/>
        <v>41801.655671296299</v>
      </c>
      <c r="U1580">
        <f t="shared" si="148"/>
        <v>2014</v>
      </c>
      <c r="V1580" s="15" t="str">
        <f t="shared" si="149"/>
        <v>Jun</v>
      </c>
    </row>
    <row r="1581" spans="1:22" ht="32">
      <c r="A1581">
        <v>56</v>
      </c>
      <c r="B1581" s="3" t="s">
        <v>58</v>
      </c>
      <c r="C1581" s="3" t="s">
        <v>4167</v>
      </c>
      <c r="D1581">
        <v>8000</v>
      </c>
      <c r="E1581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8264</v>
      </c>
      <c r="O1581" s="6">
        <f>KickstarterTable[[#This Row],[pledged]]/KickstarterTable[[#This Row],[goal]]</f>
        <v>1.0726249999999999</v>
      </c>
      <c r="P1581" s="8">
        <f>KickstarterTable[[#This Row],[pledged]]/KickstarterTable[[#This Row],[backers_count]]</f>
        <v>49.316091954022987</v>
      </c>
      <c r="Q1581" t="str">
        <f t="shared" si="144"/>
        <v>film &amp; video</v>
      </c>
      <c r="R1581" t="str">
        <f t="shared" si="145"/>
        <v>television</v>
      </c>
      <c r="S1581" s="13">
        <f t="shared" si="146"/>
        <v>42149.215555555558</v>
      </c>
      <c r="T1581" s="13">
        <f t="shared" si="147"/>
        <v>42161.250000000007</v>
      </c>
      <c r="U1581">
        <f t="shared" si="148"/>
        <v>2015</v>
      </c>
      <c r="V1581" s="15" t="str">
        <f t="shared" si="149"/>
        <v>May</v>
      </c>
    </row>
    <row r="1582" spans="1:22" ht="48">
      <c r="A1582">
        <v>127</v>
      </c>
      <c r="B1582" s="3" t="s">
        <v>129</v>
      </c>
      <c r="C1582" s="3" t="s">
        <v>4238</v>
      </c>
      <c r="D1582">
        <v>8000</v>
      </c>
      <c r="E1582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8266</v>
      </c>
      <c r="O1582" s="6">
        <f>KickstarterTable[[#This Row],[pledged]]/KickstarterTable[[#This Row],[goal]]</f>
        <v>2.375E-2</v>
      </c>
      <c r="P1582" s="8">
        <f>KickstarterTable[[#This Row],[pledged]]/KickstarterTable[[#This Row],[backers_count]]</f>
        <v>47.5</v>
      </c>
      <c r="Q1582" t="str">
        <f t="shared" si="144"/>
        <v>film &amp; video</v>
      </c>
      <c r="R1582" t="str">
        <f t="shared" si="145"/>
        <v>science fiction</v>
      </c>
      <c r="S1582" s="13">
        <f t="shared" si="146"/>
        <v>42067.290983796294</v>
      </c>
      <c r="T1582" s="13">
        <f t="shared" si="147"/>
        <v>42095.165983796302</v>
      </c>
      <c r="U1582">
        <f t="shared" si="148"/>
        <v>2015</v>
      </c>
      <c r="V1582" s="15" t="str">
        <f t="shared" si="149"/>
        <v>Mar</v>
      </c>
    </row>
    <row r="1583" spans="1:22" ht="48">
      <c r="A1583">
        <v>168</v>
      </c>
      <c r="B1583" s="3" t="s">
        <v>170</v>
      </c>
      <c r="C1583" s="3" t="s">
        <v>4278</v>
      </c>
      <c r="D1583">
        <v>8000</v>
      </c>
      <c r="E1583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8267</v>
      </c>
      <c r="O1583" s="6">
        <f>KickstarterTable[[#This Row],[pledged]]/KickstarterTable[[#This Row],[goal]]</f>
        <v>4.0625000000000001E-2</v>
      </c>
      <c r="P1583" s="8">
        <f>KickstarterTable[[#This Row],[pledged]]/KickstarterTable[[#This Row],[backers_count]]</f>
        <v>108.33333333333333</v>
      </c>
      <c r="Q1583" t="str">
        <f t="shared" si="144"/>
        <v>film &amp; video</v>
      </c>
      <c r="R1583" t="str">
        <f t="shared" si="145"/>
        <v>drama</v>
      </c>
      <c r="S1583" s="13">
        <f t="shared" si="146"/>
        <v>42052.501967592594</v>
      </c>
      <c r="T1583" s="13">
        <f t="shared" si="147"/>
        <v>42080.376967592594</v>
      </c>
      <c r="U1583">
        <f t="shared" si="148"/>
        <v>2015</v>
      </c>
      <c r="V1583" s="15" t="str">
        <f t="shared" si="149"/>
        <v>Feb</v>
      </c>
    </row>
    <row r="1584" spans="1:22" ht="48">
      <c r="A1584">
        <v>205</v>
      </c>
      <c r="B1584" s="3" t="s">
        <v>207</v>
      </c>
      <c r="C1584" s="3" t="s">
        <v>4315</v>
      </c>
      <c r="D1584">
        <v>8000</v>
      </c>
      <c r="E1584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8267</v>
      </c>
      <c r="O1584" s="6">
        <f>KickstarterTable[[#This Row],[pledged]]/KickstarterTable[[#This Row],[goal]]</f>
        <v>0.16250000000000001</v>
      </c>
      <c r="P1584" s="8">
        <f>KickstarterTable[[#This Row],[pledged]]/KickstarterTable[[#This Row],[backers_count]]</f>
        <v>76.470588235294116</v>
      </c>
      <c r="Q1584" t="str">
        <f t="shared" si="144"/>
        <v>film &amp; video</v>
      </c>
      <c r="R1584" t="str">
        <f t="shared" si="145"/>
        <v>drama</v>
      </c>
      <c r="S1584" s="13">
        <f t="shared" si="146"/>
        <v>42248.298865740733</v>
      </c>
      <c r="T1584" s="13">
        <f t="shared" si="147"/>
        <v>42281.215532407405</v>
      </c>
      <c r="U1584">
        <f t="shared" si="148"/>
        <v>2015</v>
      </c>
      <c r="V1584" s="15" t="str">
        <f t="shared" si="149"/>
        <v>Sep</v>
      </c>
    </row>
    <row r="1585" spans="1:22" ht="32">
      <c r="A1585">
        <v>228</v>
      </c>
      <c r="B1585" s="3" t="s">
        <v>230</v>
      </c>
      <c r="C1585" s="3" t="s">
        <v>4338</v>
      </c>
      <c r="D1585">
        <v>8000</v>
      </c>
      <c r="E1585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8267</v>
      </c>
      <c r="O1585" s="6">
        <f>KickstarterTable[[#This Row],[pledged]]/KickstarterTable[[#This Row],[goal]]</f>
        <v>0</v>
      </c>
      <c r="P1585" s="8" t="e">
        <f>KickstarterTable[[#This Row],[pledged]]/KickstarterTable[[#This Row],[backers_count]]</f>
        <v>#DIV/0!</v>
      </c>
      <c r="Q1585" t="str">
        <f t="shared" si="144"/>
        <v>film &amp; video</v>
      </c>
      <c r="R1585" t="str">
        <f t="shared" si="145"/>
        <v>drama</v>
      </c>
      <c r="S1585" s="13">
        <f t="shared" si="146"/>
        <v>42096.353067129625</v>
      </c>
      <c r="T1585" s="13">
        <f t="shared" si="147"/>
        <v>42154.269733796296</v>
      </c>
      <c r="U1585">
        <f t="shared" si="148"/>
        <v>2015</v>
      </c>
      <c r="V1585" s="15" t="str">
        <f t="shared" si="149"/>
        <v>Apr</v>
      </c>
    </row>
    <row r="1586" spans="1:22" ht="32">
      <c r="A1586">
        <v>255</v>
      </c>
      <c r="B1586" s="3" t="s">
        <v>256</v>
      </c>
      <c r="C1586" s="3" t="s">
        <v>4365</v>
      </c>
      <c r="D1586">
        <v>8000</v>
      </c>
      <c r="E1586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8268</v>
      </c>
      <c r="O1586" s="6">
        <f>KickstarterTable[[#This Row],[pledged]]/KickstarterTable[[#This Row],[goal]]</f>
        <v>1.0673325</v>
      </c>
      <c r="P1586" s="8">
        <f>KickstarterTable[[#This Row],[pledged]]/KickstarterTable[[#This Row],[backers_count]]</f>
        <v>45.418404255319146</v>
      </c>
      <c r="Q1586" t="str">
        <f t="shared" si="144"/>
        <v>film &amp; video</v>
      </c>
      <c r="R1586" t="str">
        <f t="shared" si="145"/>
        <v>documentary</v>
      </c>
      <c r="S1586" s="13">
        <f t="shared" si="146"/>
        <v>40588.193078703705</v>
      </c>
      <c r="T1586" s="13">
        <f t="shared" si="147"/>
        <v>40616.068078703705</v>
      </c>
      <c r="U1586">
        <f t="shared" si="148"/>
        <v>2011</v>
      </c>
      <c r="V1586" s="15" t="str">
        <f t="shared" si="149"/>
        <v>Feb</v>
      </c>
    </row>
    <row r="1587" spans="1:22" ht="48">
      <c r="A1587">
        <v>312</v>
      </c>
      <c r="B1587" s="3" t="s">
        <v>313</v>
      </c>
      <c r="C1587" s="3" t="s">
        <v>4422</v>
      </c>
      <c r="D1587">
        <v>8000</v>
      </c>
      <c r="E158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8268</v>
      </c>
      <c r="O1587" s="6">
        <f>KickstarterTable[[#This Row],[pledged]]/KickstarterTable[[#This Row],[goal]]</f>
        <v>1.1187499999999999</v>
      </c>
      <c r="P1587" s="8">
        <f>KickstarterTable[[#This Row],[pledged]]/KickstarterTable[[#This Row],[backers_count]]</f>
        <v>61.301369863013697</v>
      </c>
      <c r="Q1587" t="str">
        <f t="shared" si="144"/>
        <v>film &amp; video</v>
      </c>
      <c r="R1587" t="str">
        <f t="shared" si="145"/>
        <v>documentary</v>
      </c>
      <c r="S1587" s="13">
        <f t="shared" si="146"/>
        <v>41348.544351851851</v>
      </c>
      <c r="T1587" s="13">
        <f t="shared" si="147"/>
        <v>41376.461018518523</v>
      </c>
      <c r="U1587">
        <f t="shared" si="148"/>
        <v>2013</v>
      </c>
      <c r="V1587" s="15" t="str">
        <f t="shared" si="149"/>
        <v>Mar</v>
      </c>
    </row>
    <row r="1588" spans="1:22" ht="48">
      <c r="A1588">
        <v>419</v>
      </c>
      <c r="B1588" s="3" t="s">
        <v>420</v>
      </c>
      <c r="C1588" s="3" t="s">
        <v>4529</v>
      </c>
      <c r="D1588">
        <v>8000</v>
      </c>
      <c r="E158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8268</v>
      </c>
      <c r="O1588" s="6">
        <f>KickstarterTable[[#This Row],[pledged]]/KickstarterTable[[#This Row],[goal]]</f>
        <v>1.004375</v>
      </c>
      <c r="P1588" s="8">
        <f>KickstarterTable[[#This Row],[pledged]]/KickstarterTable[[#This Row],[backers_count]]</f>
        <v>110.06849315068493</v>
      </c>
      <c r="Q1588" t="str">
        <f t="shared" si="144"/>
        <v>film &amp; video</v>
      </c>
      <c r="R1588" t="str">
        <f t="shared" si="145"/>
        <v>documentary</v>
      </c>
      <c r="S1588" s="13">
        <f t="shared" si="146"/>
        <v>41394.509108796294</v>
      </c>
      <c r="T1588" s="13">
        <f t="shared" si="147"/>
        <v>41452.425775462965</v>
      </c>
      <c r="U1588">
        <f t="shared" si="148"/>
        <v>2013</v>
      </c>
      <c r="V1588" s="15" t="str">
        <f t="shared" si="149"/>
        <v>Apr</v>
      </c>
    </row>
    <row r="1589" spans="1:22" ht="48">
      <c r="A1589">
        <v>512</v>
      </c>
      <c r="B1589" s="3" t="s">
        <v>513</v>
      </c>
      <c r="C1589" s="3" t="s">
        <v>4622</v>
      </c>
      <c r="D1589">
        <v>8000</v>
      </c>
      <c r="E1589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8269</v>
      </c>
      <c r="O1589" s="6">
        <f>KickstarterTable[[#This Row],[pledged]]/KickstarterTable[[#This Row],[goal]]</f>
        <v>1.3749999999999999E-3</v>
      </c>
      <c r="P1589" s="8">
        <f>KickstarterTable[[#This Row],[pledged]]/KickstarterTable[[#This Row],[backers_count]]</f>
        <v>5.5</v>
      </c>
      <c r="Q1589" t="str">
        <f t="shared" si="144"/>
        <v>film &amp; video</v>
      </c>
      <c r="R1589" t="str">
        <f t="shared" si="145"/>
        <v>animation</v>
      </c>
      <c r="S1589" s="13">
        <f t="shared" si="146"/>
        <v>42649.408877314818</v>
      </c>
      <c r="T1589" s="13">
        <f t="shared" si="147"/>
        <v>42692.367210648146</v>
      </c>
      <c r="U1589">
        <f t="shared" si="148"/>
        <v>2016</v>
      </c>
      <c r="V1589" s="15" t="str">
        <f t="shared" si="149"/>
        <v>Oct</v>
      </c>
    </row>
    <row r="1590" spans="1:22" ht="32">
      <c r="A1590">
        <v>556</v>
      </c>
      <c r="B1590" s="3" t="s">
        <v>557</v>
      </c>
      <c r="C1590" s="3" t="s">
        <v>4666</v>
      </c>
      <c r="D1590">
        <v>8000</v>
      </c>
      <c r="E1590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8271</v>
      </c>
      <c r="O1590" s="6">
        <f>KickstarterTable[[#This Row],[pledged]]/KickstarterTable[[#This Row],[goal]]</f>
        <v>2.5000000000000001E-2</v>
      </c>
      <c r="P1590" s="8">
        <f>KickstarterTable[[#This Row],[pledged]]/KickstarterTable[[#This Row],[backers_count]]</f>
        <v>200</v>
      </c>
      <c r="Q1590" t="str">
        <f t="shared" si="144"/>
        <v>technology</v>
      </c>
      <c r="R1590" t="str">
        <f t="shared" si="145"/>
        <v>web</v>
      </c>
      <c r="S1590" s="13">
        <f t="shared" si="146"/>
        <v>42345.526817129627</v>
      </c>
      <c r="T1590" s="13">
        <f t="shared" si="147"/>
        <v>42373.443483796298</v>
      </c>
      <c r="U1590">
        <f t="shared" si="148"/>
        <v>2016</v>
      </c>
      <c r="V1590" s="15" t="str">
        <f t="shared" si="149"/>
        <v>Dec</v>
      </c>
    </row>
    <row r="1591" spans="1:22" ht="48">
      <c r="A1591">
        <v>655</v>
      </c>
      <c r="B1591" s="3" t="s">
        <v>656</v>
      </c>
      <c r="C1591" s="3" t="s">
        <v>4765</v>
      </c>
      <c r="D1591">
        <v>8000</v>
      </c>
      <c r="E1591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8272</v>
      </c>
      <c r="O1591" s="6">
        <f>KickstarterTable[[#This Row],[pledged]]/KickstarterTable[[#This Row],[goal]]</f>
        <v>1.4688749999999999</v>
      </c>
      <c r="P1591" s="8">
        <f>KickstarterTable[[#This Row],[pledged]]/KickstarterTable[[#This Row],[backers_count]]</f>
        <v>42.886861313868614</v>
      </c>
      <c r="Q1591" t="str">
        <f t="shared" si="144"/>
        <v>technology</v>
      </c>
      <c r="R1591" t="str">
        <f t="shared" si="145"/>
        <v>wearables</v>
      </c>
      <c r="S1591" s="13">
        <f t="shared" si="146"/>
        <v>42045.623981481483</v>
      </c>
      <c r="T1591" s="13">
        <f t="shared" si="147"/>
        <v>42073.498981481483</v>
      </c>
      <c r="U1591">
        <f t="shared" si="148"/>
        <v>2015</v>
      </c>
      <c r="V1591" s="15" t="str">
        <f t="shared" si="149"/>
        <v>Feb</v>
      </c>
    </row>
    <row r="1592" spans="1:22" ht="48">
      <c r="A1592">
        <v>794</v>
      </c>
      <c r="B1592" s="3" t="s">
        <v>795</v>
      </c>
      <c r="C1592" s="3" t="s">
        <v>4904</v>
      </c>
      <c r="D1592">
        <v>8000</v>
      </c>
      <c r="E1592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8275</v>
      </c>
      <c r="O1592" s="6">
        <f>KickstarterTable[[#This Row],[pledged]]/KickstarterTable[[#This Row],[goal]]</f>
        <v>1.0531250000000001</v>
      </c>
      <c r="P1592" s="8">
        <f>KickstarterTable[[#This Row],[pledged]]/KickstarterTable[[#This Row],[backers_count]]</f>
        <v>158.96226415094338</v>
      </c>
      <c r="Q1592" t="str">
        <f t="shared" si="144"/>
        <v>music</v>
      </c>
      <c r="R1592" t="str">
        <f t="shared" si="145"/>
        <v>rock</v>
      </c>
      <c r="S1592" s="13">
        <f t="shared" si="146"/>
        <v>40735.781678240739</v>
      </c>
      <c r="T1592" s="13">
        <f t="shared" si="147"/>
        <v>40789.295833333337</v>
      </c>
      <c r="U1592">
        <f t="shared" si="148"/>
        <v>2011</v>
      </c>
      <c r="V1592" s="15" t="str">
        <f t="shared" si="149"/>
        <v>Jul</v>
      </c>
    </row>
    <row r="1593" spans="1:22" ht="16">
      <c r="A1593">
        <v>806</v>
      </c>
      <c r="B1593" s="3" t="s">
        <v>807</v>
      </c>
      <c r="C1593" s="3" t="s">
        <v>4916</v>
      </c>
      <c r="D1593">
        <v>8000</v>
      </c>
      <c r="E1593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8275</v>
      </c>
      <c r="O1593" s="6">
        <f>KickstarterTable[[#This Row],[pledged]]/KickstarterTable[[#This Row],[goal]]</f>
        <v>1.0443750000000001</v>
      </c>
      <c r="P1593" s="8">
        <f>KickstarterTable[[#This Row],[pledged]]/KickstarterTable[[#This Row],[backers_count]]</f>
        <v>117.67605633802818</v>
      </c>
      <c r="Q1593" t="str">
        <f t="shared" si="144"/>
        <v>music</v>
      </c>
      <c r="R1593" t="str">
        <f t="shared" si="145"/>
        <v>rock</v>
      </c>
      <c r="S1593" s="13">
        <f t="shared" si="146"/>
        <v>40763.358090277776</v>
      </c>
      <c r="T1593" s="13">
        <f t="shared" si="147"/>
        <v>40791.274756944447</v>
      </c>
      <c r="U1593">
        <f t="shared" si="148"/>
        <v>2011</v>
      </c>
      <c r="V1593" s="15" t="str">
        <f t="shared" si="149"/>
        <v>Aug</v>
      </c>
    </row>
    <row r="1594" spans="1:22" ht="48">
      <c r="A1594">
        <v>872</v>
      </c>
      <c r="B1594" s="3" t="s">
        <v>873</v>
      </c>
      <c r="C1594" s="3" t="s">
        <v>4982</v>
      </c>
      <c r="D1594">
        <v>8000</v>
      </c>
      <c r="E1594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8277</v>
      </c>
      <c r="O1594" s="6">
        <f>KickstarterTable[[#This Row],[pledged]]/KickstarterTable[[#This Row],[goal]]</f>
        <v>8.1250000000000003E-3</v>
      </c>
      <c r="P1594" s="8">
        <f>KickstarterTable[[#This Row],[pledged]]/KickstarterTable[[#This Row],[backers_count]]</f>
        <v>32.5</v>
      </c>
      <c r="Q1594" t="str">
        <f t="shared" si="144"/>
        <v>music</v>
      </c>
      <c r="R1594" t="str">
        <f t="shared" si="145"/>
        <v>jazz</v>
      </c>
      <c r="S1594" s="13">
        <f t="shared" si="146"/>
        <v>40567.492210648146</v>
      </c>
      <c r="T1594" s="13">
        <f t="shared" si="147"/>
        <v>40610.408877314818</v>
      </c>
      <c r="U1594">
        <f t="shared" si="148"/>
        <v>2011</v>
      </c>
      <c r="V1594" s="15" t="str">
        <f t="shared" si="149"/>
        <v>Jan</v>
      </c>
    </row>
    <row r="1595" spans="1:22" ht="48">
      <c r="A1595">
        <v>891</v>
      </c>
      <c r="B1595" s="3" t="s">
        <v>892</v>
      </c>
      <c r="C1595" s="3" t="s">
        <v>5001</v>
      </c>
      <c r="D1595">
        <v>8000</v>
      </c>
      <c r="E1595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8278</v>
      </c>
      <c r="O1595" s="6">
        <f>KickstarterTable[[#This Row],[pledged]]/KickstarterTable[[#This Row],[goal]]</f>
        <v>3.2500000000000001E-2</v>
      </c>
      <c r="P1595" s="8">
        <f>KickstarterTable[[#This Row],[pledged]]/KickstarterTable[[#This Row],[backers_count]]</f>
        <v>28.888888888888889</v>
      </c>
      <c r="Q1595" t="str">
        <f t="shared" si="144"/>
        <v>music</v>
      </c>
      <c r="R1595" t="str">
        <f t="shared" si="145"/>
        <v>indie rock</v>
      </c>
      <c r="S1595" s="13">
        <f t="shared" si="146"/>
        <v>41841.698263888888</v>
      </c>
      <c r="T1595" s="13">
        <f t="shared" si="147"/>
        <v>41869.614930555559</v>
      </c>
      <c r="U1595">
        <f t="shared" si="148"/>
        <v>2014</v>
      </c>
      <c r="V1595" s="15" t="str">
        <f t="shared" si="149"/>
        <v>Jul</v>
      </c>
    </row>
    <row r="1596" spans="1:22" ht="48">
      <c r="A1596">
        <v>895</v>
      </c>
      <c r="B1596" s="3" t="s">
        <v>896</v>
      </c>
      <c r="C1596" s="3" t="s">
        <v>5005</v>
      </c>
      <c r="D1596">
        <v>8000</v>
      </c>
      <c r="E1596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8278</v>
      </c>
      <c r="O1596" s="6">
        <f>KickstarterTable[[#This Row],[pledged]]/KickstarterTable[[#This Row],[goal]]</f>
        <v>2.4375000000000001E-2</v>
      </c>
      <c r="P1596" s="8">
        <f>KickstarterTable[[#This Row],[pledged]]/KickstarterTable[[#This Row],[backers_count]]</f>
        <v>27.857142857142858</v>
      </c>
      <c r="Q1596" t="str">
        <f t="shared" si="144"/>
        <v>music</v>
      </c>
      <c r="R1596" t="str">
        <f t="shared" si="145"/>
        <v>indie rock</v>
      </c>
      <c r="S1596" s="13">
        <f t="shared" si="146"/>
        <v>40430.794317129628</v>
      </c>
      <c r="T1596" s="13">
        <f t="shared" si="147"/>
        <v>40473.7109837963</v>
      </c>
      <c r="U1596">
        <f t="shared" si="148"/>
        <v>2010</v>
      </c>
      <c r="V1596" s="15" t="str">
        <f t="shared" si="149"/>
        <v>Sep</v>
      </c>
    </row>
    <row r="1597" spans="1:22" ht="48">
      <c r="A1597">
        <v>896</v>
      </c>
      <c r="B1597" s="3" t="s">
        <v>897</v>
      </c>
      <c r="C1597" s="3" t="s">
        <v>5006</v>
      </c>
      <c r="D1597">
        <v>8000</v>
      </c>
      <c r="E159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8278</v>
      </c>
      <c r="O1597" s="6">
        <f>KickstarterTable[[#This Row],[pledged]]/KickstarterTable[[#This Row],[goal]]</f>
        <v>0.4</v>
      </c>
      <c r="P1597" s="8">
        <f>KickstarterTable[[#This Row],[pledged]]/KickstarterTable[[#This Row],[backers_count]]</f>
        <v>44.444444444444443</v>
      </c>
      <c r="Q1597" t="str">
        <f t="shared" si="144"/>
        <v>music</v>
      </c>
      <c r="R1597" t="str">
        <f t="shared" si="145"/>
        <v>indie rock</v>
      </c>
      <c r="S1597" s="13">
        <f t="shared" si="146"/>
        <v>42218.53965277777</v>
      </c>
      <c r="T1597" s="13">
        <f t="shared" si="147"/>
        <v>42241.750000000007</v>
      </c>
      <c r="U1597">
        <f t="shared" si="148"/>
        <v>2015</v>
      </c>
      <c r="V1597" s="15" t="str">
        <f t="shared" si="149"/>
        <v>Aug</v>
      </c>
    </row>
    <row r="1598" spans="1:22" ht="48">
      <c r="A1598">
        <v>968</v>
      </c>
      <c r="B1598" s="3" t="s">
        <v>969</v>
      </c>
      <c r="C1598" s="3" t="s">
        <v>5078</v>
      </c>
      <c r="D1598">
        <v>8000</v>
      </c>
      <c r="E159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8272</v>
      </c>
      <c r="O1598" s="6">
        <f>KickstarterTable[[#This Row],[pledged]]/KickstarterTable[[#This Row],[goal]]</f>
        <v>1.325E-2</v>
      </c>
      <c r="P1598" s="8">
        <f>KickstarterTable[[#This Row],[pledged]]/KickstarterTable[[#This Row],[backers_count]]</f>
        <v>26.5</v>
      </c>
      <c r="Q1598" t="str">
        <f t="shared" si="144"/>
        <v>technology</v>
      </c>
      <c r="R1598" t="str">
        <f t="shared" si="145"/>
        <v>wearables</v>
      </c>
      <c r="S1598" s="13">
        <f t="shared" si="146"/>
        <v>41836.514282407406</v>
      </c>
      <c r="T1598" s="13">
        <f t="shared" si="147"/>
        <v>41864.430949074078</v>
      </c>
      <c r="U1598">
        <f t="shared" si="148"/>
        <v>2014</v>
      </c>
      <c r="V1598" s="15" t="str">
        <f t="shared" si="149"/>
        <v>Jul</v>
      </c>
    </row>
    <row r="1599" spans="1:22" ht="48">
      <c r="A1599">
        <v>1102</v>
      </c>
      <c r="B1599" s="3" t="s">
        <v>1103</v>
      </c>
      <c r="C1599" s="3" t="s">
        <v>5212</v>
      </c>
      <c r="D1599">
        <v>8000</v>
      </c>
      <c r="E1599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8281</v>
      </c>
      <c r="O1599" s="6">
        <f>KickstarterTable[[#This Row],[pledged]]/KickstarterTable[[#This Row],[goal]]</f>
        <v>5.3124999999999999E-2</v>
      </c>
      <c r="P1599" s="8">
        <f>KickstarterTable[[#This Row],[pledged]]/KickstarterTable[[#This Row],[backers_count]]</f>
        <v>17.708333333333332</v>
      </c>
      <c r="Q1599" t="str">
        <f t="shared" si="144"/>
        <v>games</v>
      </c>
      <c r="R1599" t="str">
        <f t="shared" si="145"/>
        <v>video games</v>
      </c>
      <c r="S1599" s="13">
        <f t="shared" si="146"/>
        <v>41576.712094907409</v>
      </c>
      <c r="T1599" s="13">
        <f t="shared" si="147"/>
        <v>41614.832638888889</v>
      </c>
      <c r="U1599">
        <f t="shared" si="148"/>
        <v>2013</v>
      </c>
      <c r="V1599" s="15" t="str">
        <f t="shared" si="149"/>
        <v>Oct</v>
      </c>
    </row>
    <row r="1600" spans="1:22" ht="48">
      <c r="A1600">
        <v>1139</v>
      </c>
      <c r="B1600" s="3" t="s">
        <v>1140</v>
      </c>
      <c r="C1600" s="3" t="s">
        <v>5249</v>
      </c>
      <c r="D1600">
        <v>8000</v>
      </c>
      <c r="E1600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8282</v>
      </c>
      <c r="O1600" s="6">
        <f>KickstarterTable[[#This Row],[pledged]]/KickstarterTable[[#This Row],[goal]]</f>
        <v>6.2500000000000001E-4</v>
      </c>
      <c r="P1600" s="8">
        <f>KickstarterTable[[#This Row],[pledged]]/KickstarterTable[[#This Row],[backers_count]]</f>
        <v>5</v>
      </c>
      <c r="Q1600" t="str">
        <f t="shared" si="144"/>
        <v>games</v>
      </c>
      <c r="R1600" t="str">
        <f t="shared" si="145"/>
        <v>mobile games</v>
      </c>
      <c r="S1600" s="13">
        <f t="shared" si="146"/>
        <v>41975.014189814814</v>
      </c>
      <c r="T1600" s="13">
        <f t="shared" si="147"/>
        <v>42002.930856481478</v>
      </c>
      <c r="U1600">
        <f t="shared" si="148"/>
        <v>2014</v>
      </c>
      <c r="V1600" s="15" t="str">
        <f t="shared" si="149"/>
        <v>Dec</v>
      </c>
    </row>
    <row r="1601" spans="1:22" ht="32">
      <c r="A1601">
        <v>1153</v>
      </c>
      <c r="B1601" s="3" t="s">
        <v>1154</v>
      </c>
      <c r="C1601" s="3" t="s">
        <v>5263</v>
      </c>
      <c r="D1601">
        <v>8000</v>
      </c>
      <c r="E1601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8283</v>
      </c>
      <c r="O1601" s="6">
        <f>KickstarterTable[[#This Row],[pledged]]/KickstarterTable[[#This Row],[goal]]</f>
        <v>6.2500000000000003E-3</v>
      </c>
      <c r="P1601" s="8">
        <f>KickstarterTable[[#This Row],[pledged]]/KickstarterTable[[#This Row],[backers_count]]</f>
        <v>50</v>
      </c>
      <c r="Q1601" t="str">
        <f t="shared" si="144"/>
        <v>food</v>
      </c>
      <c r="R1601" t="str">
        <f t="shared" si="145"/>
        <v>food trucks</v>
      </c>
      <c r="S1601" s="13">
        <f t="shared" si="146"/>
        <v>42143.380844907406</v>
      </c>
      <c r="T1601" s="13">
        <f t="shared" si="147"/>
        <v>42171.297511574077</v>
      </c>
      <c r="U1601">
        <f t="shared" si="148"/>
        <v>2015</v>
      </c>
      <c r="V1601" s="15" t="str">
        <f t="shared" si="149"/>
        <v>May</v>
      </c>
    </row>
    <row r="1602" spans="1:22" ht="32">
      <c r="A1602">
        <v>1240</v>
      </c>
      <c r="B1602" s="3" t="s">
        <v>1241</v>
      </c>
      <c r="C1602" s="3" t="s">
        <v>5350</v>
      </c>
      <c r="D1602">
        <v>8000</v>
      </c>
      <c r="E1602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8285</v>
      </c>
      <c r="O1602" s="6">
        <f>KickstarterTable[[#This Row],[pledged]]/KickstarterTable[[#This Row],[goal]]</f>
        <v>3.0124999999999999E-2</v>
      </c>
      <c r="P1602" s="8">
        <f>KickstarterTable[[#This Row],[pledged]]/KickstarterTable[[#This Row],[backers_count]]</f>
        <v>30.125</v>
      </c>
      <c r="Q1602" t="str">
        <f t="shared" ref="Q1602:Q1665" si="150">LEFT(N1602, SEARCH("/",N1602,1) -1)</f>
        <v>music</v>
      </c>
      <c r="R1602" t="str">
        <f t="shared" ref="R1602:R1665" si="151">MID(N1602,FIND("/",N1602)+1,LEN(N1602))</f>
        <v>world music</v>
      </c>
      <c r="S1602" s="13">
        <f t="shared" ref="S1602:S1665" si="152">(J1602/86400)+25569+(-8/24)</f>
        <v>41408.706678240742</v>
      </c>
      <c r="T1602" s="13">
        <f t="shared" ref="T1602:T1665" si="153">(((I1602/60)/60)/24)+DATE(1970,1,1)+(-58/24)</f>
        <v>41465.493750000001</v>
      </c>
      <c r="U1602">
        <f t="shared" ref="U1602:U1665" si="154">YEAR(T1602)</f>
        <v>2013</v>
      </c>
      <c r="V1602" s="15" t="str">
        <f t="shared" ref="V1602:V1665" si="155">TEXT(S1602,"mmm")</f>
        <v>May</v>
      </c>
    </row>
    <row r="1603" spans="1:22" ht="48">
      <c r="A1603">
        <v>1382</v>
      </c>
      <c r="B1603" s="3" t="s">
        <v>1383</v>
      </c>
      <c r="C1603" s="3" t="s">
        <v>5492</v>
      </c>
      <c r="D1603">
        <v>8000</v>
      </c>
      <c r="E1603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8275</v>
      </c>
      <c r="O1603" s="6">
        <f>KickstarterTable[[#This Row],[pledged]]/KickstarterTable[[#This Row],[goal]]</f>
        <v>1.043625</v>
      </c>
      <c r="P1603" s="8">
        <f>KickstarterTable[[#This Row],[pledged]]/KickstarterTable[[#This Row],[backers_count]]</f>
        <v>56.412162162162161</v>
      </c>
      <c r="Q1603" t="str">
        <f t="shared" si="150"/>
        <v>music</v>
      </c>
      <c r="R1603" t="str">
        <f t="shared" si="151"/>
        <v>rock</v>
      </c>
      <c r="S1603" s="13">
        <f t="shared" si="152"/>
        <v>41370.466851851852</v>
      </c>
      <c r="T1603" s="13">
        <f t="shared" si="153"/>
        <v>41398.383518518523</v>
      </c>
      <c r="U1603">
        <f t="shared" si="154"/>
        <v>2013</v>
      </c>
      <c r="V1603" s="15" t="str">
        <f t="shared" si="155"/>
        <v>Apr</v>
      </c>
    </row>
    <row r="1604" spans="1:22" ht="48">
      <c r="A1604">
        <v>1385</v>
      </c>
      <c r="B1604" s="3" t="s">
        <v>1386</v>
      </c>
      <c r="C1604" s="3" t="s">
        <v>5495</v>
      </c>
      <c r="D1604">
        <v>8000</v>
      </c>
      <c r="E1604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8275</v>
      </c>
      <c r="O1604" s="6">
        <f>KickstarterTable[[#This Row],[pledged]]/KickstarterTable[[#This Row],[goal]]</f>
        <v>1.10406125</v>
      </c>
      <c r="P1604" s="8">
        <f>KickstarterTable[[#This Row],[pledged]]/KickstarterTable[[#This Row],[backers_count]]</f>
        <v>65.914104477611943</v>
      </c>
      <c r="Q1604" t="str">
        <f t="shared" si="150"/>
        <v>music</v>
      </c>
      <c r="R1604" t="str">
        <f t="shared" si="151"/>
        <v>rock</v>
      </c>
      <c r="S1604" s="13">
        <f t="shared" si="152"/>
        <v>42433.355567129627</v>
      </c>
      <c r="T1604" s="13">
        <f t="shared" si="153"/>
        <v>42487.09097222222</v>
      </c>
      <c r="U1604">
        <f t="shared" si="154"/>
        <v>2016</v>
      </c>
      <c r="V1604" s="15" t="str">
        <f t="shared" si="155"/>
        <v>Mar</v>
      </c>
    </row>
    <row r="1605" spans="1:22" ht="48">
      <c r="A1605">
        <v>1513</v>
      </c>
      <c r="B1605" s="3" t="s">
        <v>1514</v>
      </c>
      <c r="C1605" s="3" t="s">
        <v>5623</v>
      </c>
      <c r="D1605">
        <v>8000</v>
      </c>
      <c r="E1605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8284</v>
      </c>
      <c r="O1605" s="6">
        <f>KickstarterTable[[#This Row],[pledged]]/KickstarterTable[[#This Row],[goal]]</f>
        <v>1.5001875</v>
      </c>
      <c r="P1605" s="8">
        <f>KickstarterTable[[#This Row],[pledged]]/KickstarterTable[[#This Row],[backers_count]]</f>
        <v>55.82093023255814</v>
      </c>
      <c r="Q1605" t="str">
        <f t="shared" si="150"/>
        <v>photography</v>
      </c>
      <c r="R1605" t="str">
        <f t="shared" si="151"/>
        <v>photobooks</v>
      </c>
      <c r="S1605" s="13">
        <f t="shared" si="152"/>
        <v>41806.30400462963</v>
      </c>
      <c r="T1605" s="13">
        <f t="shared" si="153"/>
        <v>41834.220671296302</v>
      </c>
      <c r="U1605">
        <f t="shared" si="154"/>
        <v>2014</v>
      </c>
      <c r="V1605" s="15" t="str">
        <f t="shared" si="155"/>
        <v>Jun</v>
      </c>
    </row>
    <row r="1606" spans="1:22" ht="48">
      <c r="A1606">
        <v>1606</v>
      </c>
      <c r="B1606" s="3" t="s">
        <v>1607</v>
      </c>
      <c r="C1606" s="3" t="s">
        <v>5716</v>
      </c>
      <c r="D1606">
        <v>8000</v>
      </c>
      <c r="E1606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8275</v>
      </c>
      <c r="O1606" s="6">
        <f>KickstarterTable[[#This Row],[pledged]]/KickstarterTable[[#This Row],[goal]]</f>
        <v>1.01004125</v>
      </c>
      <c r="P1606" s="8">
        <f>KickstarterTable[[#This Row],[pledged]]/KickstarterTable[[#This Row],[backers_count]]</f>
        <v>87.829673913043479</v>
      </c>
      <c r="Q1606" t="str">
        <f t="shared" si="150"/>
        <v>music</v>
      </c>
      <c r="R1606" t="str">
        <f t="shared" si="151"/>
        <v>rock</v>
      </c>
      <c r="S1606" s="13">
        <f t="shared" si="152"/>
        <v>40535.778217592589</v>
      </c>
      <c r="T1606" s="13">
        <f t="shared" si="153"/>
        <v>40623.653217592597</v>
      </c>
      <c r="U1606">
        <f t="shared" si="154"/>
        <v>2011</v>
      </c>
      <c r="V1606" s="15" t="str">
        <f t="shared" si="155"/>
        <v>Dec</v>
      </c>
    </row>
    <row r="1607" spans="1:22" ht="48">
      <c r="A1607">
        <v>1615</v>
      </c>
      <c r="B1607" s="3" t="s">
        <v>1616</v>
      </c>
      <c r="C1607" s="3" t="s">
        <v>5725</v>
      </c>
      <c r="D1607">
        <v>8000</v>
      </c>
      <c r="E160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8275</v>
      </c>
      <c r="O1607" s="6">
        <f>KickstarterTable[[#This Row],[pledged]]/KickstarterTable[[#This Row],[goal]]</f>
        <v>1.1412500000000001</v>
      </c>
      <c r="P1607" s="8">
        <f>KickstarterTable[[#This Row],[pledged]]/KickstarterTable[[#This Row],[backers_count]]</f>
        <v>67.132352941176464</v>
      </c>
      <c r="Q1607" t="str">
        <f t="shared" si="150"/>
        <v>music</v>
      </c>
      <c r="R1607" t="str">
        <f t="shared" si="151"/>
        <v>rock</v>
      </c>
      <c r="S1607" s="13">
        <f t="shared" si="152"/>
        <v>40844.717546296291</v>
      </c>
      <c r="T1607" s="13">
        <f t="shared" si="153"/>
        <v>40887.675879629634</v>
      </c>
      <c r="U1607">
        <f t="shared" si="154"/>
        <v>2011</v>
      </c>
      <c r="V1607" s="15" t="str">
        <f t="shared" si="155"/>
        <v>Oct</v>
      </c>
    </row>
    <row r="1608" spans="1:22" ht="48">
      <c r="A1608">
        <v>1626</v>
      </c>
      <c r="B1608" s="3" t="s">
        <v>1627</v>
      </c>
      <c r="C1608" s="3" t="s">
        <v>5736</v>
      </c>
      <c r="D1608">
        <v>8000</v>
      </c>
      <c r="E160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8275</v>
      </c>
      <c r="O1608" s="6">
        <f>KickstarterTable[[#This Row],[pledged]]/KickstarterTable[[#This Row],[goal]]</f>
        <v>1.0118750000000001</v>
      </c>
      <c r="P1608" s="8">
        <f>KickstarterTable[[#This Row],[pledged]]/KickstarterTable[[#This Row],[backers_count]]</f>
        <v>74.953703703703709</v>
      </c>
      <c r="Q1608" t="str">
        <f t="shared" si="150"/>
        <v>music</v>
      </c>
      <c r="R1608" t="str">
        <f t="shared" si="151"/>
        <v>rock</v>
      </c>
      <c r="S1608" s="13">
        <f t="shared" si="152"/>
        <v>41579.514664351846</v>
      </c>
      <c r="T1608" s="13">
        <f t="shared" si="153"/>
        <v>41607.472997685189</v>
      </c>
      <c r="U1608">
        <f t="shared" si="154"/>
        <v>2013</v>
      </c>
      <c r="V1608" s="15" t="str">
        <f t="shared" si="155"/>
        <v>Nov</v>
      </c>
    </row>
    <row r="1609" spans="1:22" ht="48">
      <c r="A1609">
        <v>1662</v>
      </c>
      <c r="B1609" s="3" t="s">
        <v>1663</v>
      </c>
      <c r="C1609" s="3" t="s">
        <v>5772</v>
      </c>
      <c r="D1609">
        <v>8000</v>
      </c>
      <c r="E1609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8291</v>
      </c>
      <c r="O1609" s="6">
        <f>KickstarterTable[[#This Row],[pledged]]/KickstarterTable[[#This Row],[goal]]</f>
        <v>1.026375</v>
      </c>
      <c r="P1609" s="8">
        <f>KickstarterTable[[#This Row],[pledged]]/KickstarterTable[[#This Row],[backers_count]]</f>
        <v>132.43548387096774</v>
      </c>
      <c r="Q1609" t="str">
        <f t="shared" si="150"/>
        <v>music</v>
      </c>
      <c r="R1609" t="str">
        <f t="shared" si="151"/>
        <v>pop</v>
      </c>
      <c r="S1609" s="13">
        <f t="shared" si="152"/>
        <v>40847.864999999998</v>
      </c>
      <c r="T1609" s="13">
        <f t="shared" si="153"/>
        <v>40905.823333333334</v>
      </c>
      <c r="U1609">
        <f t="shared" si="154"/>
        <v>2011</v>
      </c>
      <c r="V1609" s="15" t="str">
        <f t="shared" si="155"/>
        <v>Oct</v>
      </c>
    </row>
    <row r="1610" spans="1:22" ht="48">
      <c r="A1610">
        <v>1668</v>
      </c>
      <c r="B1610" s="3" t="s">
        <v>1669</v>
      </c>
      <c r="C1610" s="3" t="s">
        <v>5778</v>
      </c>
      <c r="D1610">
        <v>8000</v>
      </c>
      <c r="E1610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8291</v>
      </c>
      <c r="O1610" s="6">
        <f>KickstarterTable[[#This Row],[pledged]]/KickstarterTable[[#This Row],[goal]]</f>
        <v>1.026375</v>
      </c>
      <c r="P1610" s="8">
        <f>KickstarterTable[[#This Row],[pledged]]/KickstarterTable[[#This Row],[backers_count]]</f>
        <v>70.784482758620683</v>
      </c>
      <c r="Q1610" t="str">
        <f t="shared" si="150"/>
        <v>music</v>
      </c>
      <c r="R1610" t="str">
        <f t="shared" si="151"/>
        <v>pop</v>
      </c>
      <c r="S1610" s="13">
        <f t="shared" si="152"/>
        <v>40844.816423611112</v>
      </c>
      <c r="T1610" s="13">
        <f t="shared" si="153"/>
        <v>40872.774756944447</v>
      </c>
      <c r="U1610">
        <f t="shared" si="154"/>
        <v>2011</v>
      </c>
      <c r="V1610" s="15" t="str">
        <f t="shared" si="155"/>
        <v>Oct</v>
      </c>
    </row>
    <row r="1611" spans="1:22" ht="32">
      <c r="A1611">
        <v>1684</v>
      </c>
      <c r="B1611" s="3" t="s">
        <v>1685</v>
      </c>
      <c r="C1611" s="3" t="s">
        <v>5794</v>
      </c>
      <c r="D1611">
        <v>8000</v>
      </c>
      <c r="E1611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8292</v>
      </c>
      <c r="O1611" s="6">
        <f>KickstarterTable[[#This Row],[pledged]]/KickstarterTable[[#This Row],[goal]]</f>
        <v>1.0912500000000001</v>
      </c>
      <c r="P1611" s="8">
        <f>KickstarterTable[[#This Row],[pledged]]/KickstarterTable[[#This Row],[backers_count]]</f>
        <v>86.43564356435644</v>
      </c>
      <c r="Q1611" t="str">
        <f t="shared" si="150"/>
        <v>music</v>
      </c>
      <c r="R1611" t="str">
        <f t="shared" si="151"/>
        <v>faith</v>
      </c>
      <c r="S1611" s="13">
        <f t="shared" si="152"/>
        <v>42783.481956018521</v>
      </c>
      <c r="T1611" s="13">
        <f t="shared" si="153"/>
        <v>42809.356956018521</v>
      </c>
      <c r="U1611">
        <f t="shared" si="154"/>
        <v>2017</v>
      </c>
      <c r="V1611" s="15" t="str">
        <f t="shared" si="155"/>
        <v>Feb</v>
      </c>
    </row>
    <row r="1612" spans="1:22" ht="48">
      <c r="A1612">
        <v>1789</v>
      </c>
      <c r="B1612" s="3" t="s">
        <v>1790</v>
      </c>
      <c r="C1612" s="3" t="s">
        <v>5899</v>
      </c>
      <c r="D1612">
        <v>8000</v>
      </c>
      <c r="E1612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8284</v>
      </c>
      <c r="O1612" s="6">
        <f>KickstarterTable[[#This Row],[pledged]]/KickstarterTable[[#This Row],[goal]]</f>
        <v>5.0000000000000001E-3</v>
      </c>
      <c r="P1612" s="8">
        <f>KickstarterTable[[#This Row],[pledged]]/KickstarterTable[[#This Row],[backers_count]]</f>
        <v>10</v>
      </c>
      <c r="Q1612" t="str">
        <f t="shared" si="150"/>
        <v>photography</v>
      </c>
      <c r="R1612" t="str">
        <f t="shared" si="151"/>
        <v>photobooks</v>
      </c>
      <c r="S1612" s="13">
        <f t="shared" si="152"/>
        <v>41955.916701388887</v>
      </c>
      <c r="T1612" s="13">
        <f t="shared" si="153"/>
        <v>42013.833368055559</v>
      </c>
      <c r="U1612">
        <f t="shared" si="154"/>
        <v>2015</v>
      </c>
      <c r="V1612" s="15" t="str">
        <f t="shared" si="155"/>
        <v>Nov</v>
      </c>
    </row>
    <row r="1613" spans="1:22" ht="48">
      <c r="A1613">
        <v>1827</v>
      </c>
      <c r="B1613" s="3" t="s">
        <v>1828</v>
      </c>
      <c r="C1613" s="3" t="s">
        <v>5937</v>
      </c>
      <c r="D1613">
        <v>8000</v>
      </c>
      <c r="E1613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8275</v>
      </c>
      <c r="O1613" s="6">
        <f>KickstarterTable[[#This Row],[pledged]]/KickstarterTable[[#This Row],[goal]]</f>
        <v>1.0066250000000001</v>
      </c>
      <c r="P1613" s="8">
        <f>KickstarterTable[[#This Row],[pledged]]/KickstarterTable[[#This Row],[backers_count]]</f>
        <v>83.885416666666671</v>
      </c>
      <c r="Q1613" t="str">
        <f t="shared" si="150"/>
        <v>music</v>
      </c>
      <c r="R1613" t="str">
        <f t="shared" si="151"/>
        <v>rock</v>
      </c>
      <c r="S1613" s="13">
        <f t="shared" si="152"/>
        <v>40554.992604166662</v>
      </c>
      <c r="T1613" s="13">
        <f t="shared" si="153"/>
        <v>40602.909270833334</v>
      </c>
      <c r="U1613">
        <f t="shared" si="154"/>
        <v>2011</v>
      </c>
      <c r="V1613" s="15" t="str">
        <f t="shared" si="155"/>
        <v>Jan</v>
      </c>
    </row>
    <row r="1614" spans="1:22" ht="48">
      <c r="A1614">
        <v>1873</v>
      </c>
      <c r="B1614" s="3" t="s">
        <v>1874</v>
      </c>
      <c r="C1614" s="3" t="s">
        <v>5983</v>
      </c>
      <c r="D1614">
        <v>8000</v>
      </c>
      <c r="E1614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8282</v>
      </c>
      <c r="O1614" s="6">
        <f>KickstarterTable[[#This Row],[pledged]]/KickstarterTable[[#This Row],[goal]]</f>
        <v>4.4999999999999997E-3</v>
      </c>
      <c r="P1614" s="8">
        <f>KickstarterTable[[#This Row],[pledged]]/KickstarterTable[[#This Row],[backers_count]]</f>
        <v>18</v>
      </c>
      <c r="Q1614" t="str">
        <f t="shared" si="150"/>
        <v>games</v>
      </c>
      <c r="R1614" t="str">
        <f t="shared" si="151"/>
        <v>mobile games</v>
      </c>
      <c r="S1614" s="13">
        <f t="shared" si="152"/>
        <v>42164.282523148147</v>
      </c>
      <c r="T1614" s="13">
        <f t="shared" si="153"/>
        <v>42191.281250000007</v>
      </c>
      <c r="U1614">
        <f t="shared" si="154"/>
        <v>2015</v>
      </c>
      <c r="V1614" s="15" t="str">
        <f t="shared" si="155"/>
        <v>Jun</v>
      </c>
    </row>
    <row r="1615" spans="1:22" ht="48">
      <c r="A1615">
        <v>1878</v>
      </c>
      <c r="B1615" s="3" t="s">
        <v>1879</v>
      </c>
      <c r="C1615" s="3" t="s">
        <v>5988</v>
      </c>
      <c r="D1615">
        <v>8000</v>
      </c>
      <c r="E1615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8282</v>
      </c>
      <c r="O1615" s="6">
        <f>KickstarterTable[[#This Row],[pledged]]/KickstarterTable[[#This Row],[goal]]</f>
        <v>0</v>
      </c>
      <c r="P1615" s="8" t="e">
        <f>KickstarterTable[[#This Row],[pledged]]/KickstarterTable[[#This Row],[backers_count]]</f>
        <v>#DIV/0!</v>
      </c>
      <c r="Q1615" t="str">
        <f t="shared" si="150"/>
        <v>games</v>
      </c>
      <c r="R1615" t="str">
        <f t="shared" si="151"/>
        <v>mobile games</v>
      </c>
      <c r="S1615" s="13">
        <f t="shared" si="152"/>
        <v>41772.675405092588</v>
      </c>
      <c r="T1615" s="13">
        <f t="shared" si="153"/>
        <v>41800.59207175926</v>
      </c>
      <c r="U1615">
        <f t="shared" si="154"/>
        <v>2014</v>
      </c>
      <c r="V1615" s="15" t="str">
        <f t="shared" si="155"/>
        <v>May</v>
      </c>
    </row>
    <row r="1616" spans="1:22" ht="48">
      <c r="A1616">
        <v>2038</v>
      </c>
      <c r="B1616" s="3" t="s">
        <v>2039</v>
      </c>
      <c r="C1616" s="3" t="s">
        <v>6148</v>
      </c>
      <c r="D1616">
        <v>8000</v>
      </c>
      <c r="E1616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8294</v>
      </c>
      <c r="O1616" s="6">
        <f>KickstarterTable[[#This Row],[pledged]]/KickstarterTable[[#This Row],[goal]]</f>
        <v>4.2051249999999998</v>
      </c>
      <c r="P1616" s="8">
        <f>KickstarterTable[[#This Row],[pledged]]/KickstarterTable[[#This Row],[backers_count]]</f>
        <v>164.90686274509804</v>
      </c>
      <c r="Q1616" t="str">
        <f t="shared" si="150"/>
        <v>technology</v>
      </c>
      <c r="R1616" t="str">
        <f t="shared" si="151"/>
        <v>hardware</v>
      </c>
      <c r="S1616" s="13">
        <f t="shared" si="152"/>
        <v>41423.937743055554</v>
      </c>
      <c r="T1616" s="13">
        <f t="shared" si="153"/>
        <v>41454.333333333336</v>
      </c>
      <c r="U1616">
        <f t="shared" si="154"/>
        <v>2013</v>
      </c>
      <c r="V1616" s="15" t="str">
        <f t="shared" si="155"/>
        <v>May</v>
      </c>
    </row>
    <row r="1617" spans="1:22" ht="48">
      <c r="A1617">
        <v>2051</v>
      </c>
      <c r="B1617" s="3" t="s">
        <v>2052</v>
      </c>
      <c r="C1617" s="3" t="s">
        <v>6161</v>
      </c>
      <c r="D1617">
        <v>8000</v>
      </c>
      <c r="E161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8294</v>
      </c>
      <c r="O1617" s="6">
        <f>KickstarterTable[[#This Row],[pledged]]/KickstarterTable[[#This Row],[goal]]</f>
        <v>1.303625</v>
      </c>
      <c r="P1617" s="8">
        <f>KickstarterTable[[#This Row],[pledged]]/KickstarterTable[[#This Row],[backers_count]]</f>
        <v>43.095041322314053</v>
      </c>
      <c r="Q1617" t="str">
        <f t="shared" si="150"/>
        <v>technology</v>
      </c>
      <c r="R1617" t="str">
        <f t="shared" si="151"/>
        <v>hardware</v>
      </c>
      <c r="S1617" s="13">
        <f t="shared" si="152"/>
        <v>41603.689085648148</v>
      </c>
      <c r="T1617" s="13">
        <f t="shared" si="153"/>
        <v>41631.605752314819</v>
      </c>
      <c r="U1617">
        <f t="shared" si="154"/>
        <v>2013</v>
      </c>
      <c r="V1617" s="15" t="str">
        <f t="shared" si="155"/>
        <v>Nov</v>
      </c>
    </row>
    <row r="1618" spans="1:22" ht="48">
      <c r="A1618">
        <v>2090</v>
      </c>
      <c r="B1618" s="3" t="s">
        <v>2091</v>
      </c>
      <c r="C1618" s="3" t="s">
        <v>6200</v>
      </c>
      <c r="D1618">
        <v>8000</v>
      </c>
      <c r="E161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8278</v>
      </c>
      <c r="O1618" s="6">
        <f>KickstarterTable[[#This Row],[pledged]]/KickstarterTable[[#This Row],[goal]]</f>
        <v>1.1504037499999999</v>
      </c>
      <c r="P1618" s="8">
        <f>KickstarterTable[[#This Row],[pledged]]/KickstarterTable[[#This Row],[backers_count]]</f>
        <v>57.520187499999999</v>
      </c>
      <c r="Q1618" t="str">
        <f t="shared" si="150"/>
        <v>music</v>
      </c>
      <c r="R1618" t="str">
        <f t="shared" si="151"/>
        <v>indie rock</v>
      </c>
      <c r="S1618" s="13">
        <f t="shared" si="152"/>
        <v>41299.048090277771</v>
      </c>
      <c r="T1618" s="13">
        <f t="shared" si="153"/>
        <v>41326.96475694445</v>
      </c>
      <c r="U1618">
        <f t="shared" si="154"/>
        <v>2013</v>
      </c>
      <c r="V1618" s="15" t="str">
        <f t="shared" si="155"/>
        <v>Jan</v>
      </c>
    </row>
    <row r="1619" spans="1:22" ht="48">
      <c r="A1619">
        <v>2120</v>
      </c>
      <c r="B1619" s="3" t="s">
        <v>2121</v>
      </c>
      <c r="C1619" s="3" t="s">
        <v>6230</v>
      </c>
      <c r="D1619">
        <v>8000</v>
      </c>
      <c r="E1619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8278</v>
      </c>
      <c r="O1619" s="6">
        <f>KickstarterTable[[#This Row],[pledged]]/KickstarterTable[[#This Row],[goal]]</f>
        <v>1.00880375</v>
      </c>
      <c r="P1619" s="8">
        <f>KickstarterTable[[#This Row],[pledged]]/KickstarterTable[[#This Row],[backers_count]]</f>
        <v>116.96275362318841</v>
      </c>
      <c r="Q1619" t="str">
        <f t="shared" si="150"/>
        <v>music</v>
      </c>
      <c r="R1619" t="str">
        <f t="shared" si="151"/>
        <v>indie rock</v>
      </c>
      <c r="S1619" s="13">
        <f t="shared" si="152"/>
        <v>41591.631203703699</v>
      </c>
      <c r="T1619" s="13">
        <f t="shared" si="153"/>
        <v>41638.54787037037</v>
      </c>
      <c r="U1619">
        <f t="shared" si="154"/>
        <v>2013</v>
      </c>
      <c r="V1619" s="15" t="str">
        <f t="shared" si="155"/>
        <v>Nov</v>
      </c>
    </row>
    <row r="1620" spans="1:22" ht="48">
      <c r="A1620">
        <v>2253</v>
      </c>
      <c r="B1620" s="3" t="s">
        <v>2254</v>
      </c>
      <c r="C1620" s="3" t="s">
        <v>6363</v>
      </c>
      <c r="D1620">
        <v>8000</v>
      </c>
      <c r="E1620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8296</v>
      </c>
      <c r="O1620" s="6">
        <f>KickstarterTable[[#This Row],[pledged]]/KickstarterTable[[#This Row],[goal]]</f>
        <v>1.1268750000000001</v>
      </c>
      <c r="P1620" s="8">
        <f>KickstarterTable[[#This Row],[pledged]]/KickstarterTable[[#This Row],[backers_count]]</f>
        <v>107.32142857142857</v>
      </c>
      <c r="Q1620" t="str">
        <f t="shared" si="150"/>
        <v>games</v>
      </c>
      <c r="R1620" t="str">
        <f t="shared" si="151"/>
        <v>tabletop games</v>
      </c>
      <c r="S1620" s="13">
        <f t="shared" si="152"/>
        <v>42296.297997685186</v>
      </c>
      <c r="T1620" s="13">
        <f t="shared" si="153"/>
        <v>42324.256331018521</v>
      </c>
      <c r="U1620">
        <f t="shared" si="154"/>
        <v>2015</v>
      </c>
      <c r="V1620" s="15" t="str">
        <f t="shared" si="155"/>
        <v>Oct</v>
      </c>
    </row>
    <row r="1621" spans="1:22" ht="48">
      <c r="A1621">
        <v>2331</v>
      </c>
      <c r="B1621" s="3" t="s">
        <v>2332</v>
      </c>
      <c r="C1621" s="3" t="s">
        <v>6441</v>
      </c>
      <c r="D1621">
        <v>8000</v>
      </c>
      <c r="E1621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8297</v>
      </c>
      <c r="O1621" s="6">
        <f>KickstarterTable[[#This Row],[pledged]]/KickstarterTable[[#This Row],[goal]]</f>
        <v>1.4431375</v>
      </c>
      <c r="P1621" s="8">
        <f>KickstarterTable[[#This Row],[pledged]]/KickstarterTable[[#This Row],[backers_count]]</f>
        <v>40.795406360424032</v>
      </c>
      <c r="Q1621" t="str">
        <f t="shared" si="150"/>
        <v>food</v>
      </c>
      <c r="R1621" t="str">
        <f t="shared" si="151"/>
        <v>small batch</v>
      </c>
      <c r="S1621" s="13">
        <f t="shared" si="152"/>
        <v>41838.672337962962</v>
      </c>
      <c r="T1621" s="13">
        <f t="shared" si="153"/>
        <v>41866.589004629634</v>
      </c>
      <c r="U1621">
        <f t="shared" si="154"/>
        <v>2014</v>
      </c>
      <c r="V1621" s="15" t="str">
        <f t="shared" si="155"/>
        <v>Jul</v>
      </c>
    </row>
    <row r="1622" spans="1:22" ht="48">
      <c r="A1622">
        <v>2355</v>
      </c>
      <c r="B1622" s="3" t="s">
        <v>2356</v>
      </c>
      <c r="C1622" s="3" t="s">
        <v>6465</v>
      </c>
      <c r="D1622">
        <v>8000</v>
      </c>
      <c r="E1622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8271</v>
      </c>
      <c r="O1622" s="6">
        <f>KickstarterTable[[#This Row],[pledged]]/KickstarterTable[[#This Row],[goal]]</f>
        <v>6.875E-3</v>
      </c>
      <c r="P1622" s="8">
        <f>KickstarterTable[[#This Row],[pledged]]/KickstarterTable[[#This Row],[backers_count]]</f>
        <v>27.5</v>
      </c>
      <c r="Q1622" t="str">
        <f t="shared" si="150"/>
        <v>technology</v>
      </c>
      <c r="R1622" t="str">
        <f t="shared" si="151"/>
        <v>web</v>
      </c>
      <c r="S1622" s="13">
        <f t="shared" si="152"/>
        <v>42096.584907407407</v>
      </c>
      <c r="T1622" s="13">
        <f t="shared" si="153"/>
        <v>42124.501574074071</v>
      </c>
      <c r="U1622">
        <f t="shared" si="154"/>
        <v>2015</v>
      </c>
      <c r="V1622" s="15" t="str">
        <f t="shared" si="155"/>
        <v>Apr</v>
      </c>
    </row>
    <row r="1623" spans="1:22" ht="48">
      <c r="A1623">
        <v>2412</v>
      </c>
      <c r="B1623" s="3" t="s">
        <v>2413</v>
      </c>
      <c r="C1623" s="3" t="s">
        <v>6522</v>
      </c>
      <c r="D1623">
        <v>8000</v>
      </c>
      <c r="E1623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8283</v>
      </c>
      <c r="O1623" s="6">
        <f>KickstarterTable[[#This Row],[pledged]]/KickstarterTable[[#This Row],[goal]]</f>
        <v>0</v>
      </c>
      <c r="P1623" s="8" t="e">
        <f>KickstarterTable[[#This Row],[pledged]]/KickstarterTable[[#This Row],[backers_count]]</f>
        <v>#DIV/0!</v>
      </c>
      <c r="Q1623" t="str">
        <f t="shared" si="150"/>
        <v>food</v>
      </c>
      <c r="R1623" t="str">
        <f t="shared" si="151"/>
        <v>food trucks</v>
      </c>
      <c r="S1623" s="13">
        <f t="shared" si="152"/>
        <v>42655.403622685182</v>
      </c>
      <c r="T1623" s="13">
        <f t="shared" si="153"/>
        <v>42698.361956018525</v>
      </c>
      <c r="U1623">
        <f t="shared" si="154"/>
        <v>2016</v>
      </c>
      <c r="V1623" s="15" t="str">
        <f t="shared" si="155"/>
        <v>Oct</v>
      </c>
    </row>
    <row r="1624" spans="1:22" ht="48">
      <c r="A1624">
        <v>2437</v>
      </c>
      <c r="B1624" s="3" t="s">
        <v>2438</v>
      </c>
      <c r="C1624" s="3" t="s">
        <v>6547</v>
      </c>
      <c r="D1624">
        <v>8000</v>
      </c>
      <c r="E1624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8283</v>
      </c>
      <c r="O1624" s="6">
        <f>KickstarterTable[[#This Row],[pledged]]/KickstarterTable[[#This Row],[goal]]</f>
        <v>0</v>
      </c>
      <c r="P1624" s="8" t="e">
        <f>KickstarterTable[[#This Row],[pledged]]/KickstarterTable[[#This Row],[backers_count]]</f>
        <v>#DIV/0!</v>
      </c>
      <c r="Q1624" t="str">
        <f t="shared" si="150"/>
        <v>food</v>
      </c>
      <c r="R1624" t="str">
        <f t="shared" si="151"/>
        <v>food trucks</v>
      </c>
      <c r="S1624" s="13">
        <f t="shared" si="152"/>
        <v>42031.631805555553</v>
      </c>
      <c r="T1624" s="13">
        <f t="shared" si="153"/>
        <v>42078.333333333336</v>
      </c>
      <c r="U1624">
        <f t="shared" si="154"/>
        <v>2015</v>
      </c>
      <c r="V1624" s="15" t="str">
        <f t="shared" si="155"/>
        <v>Jan</v>
      </c>
    </row>
    <row r="1625" spans="1:22" ht="48">
      <c r="A1625">
        <v>2478</v>
      </c>
      <c r="B1625" s="3" t="s">
        <v>2478</v>
      </c>
      <c r="C1625" s="3" t="s">
        <v>6588</v>
      </c>
      <c r="D1625">
        <v>8000</v>
      </c>
      <c r="E1625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8278</v>
      </c>
      <c r="O1625" s="6">
        <f>KickstarterTable[[#This Row],[pledged]]/KickstarterTable[[#This Row],[goal]]</f>
        <v>1.2749999999999999</v>
      </c>
      <c r="P1625" s="8">
        <f>KickstarterTable[[#This Row],[pledged]]/KickstarterTable[[#This Row],[backers_count]]</f>
        <v>129.1139240506329</v>
      </c>
      <c r="Q1625" t="str">
        <f t="shared" si="150"/>
        <v>music</v>
      </c>
      <c r="R1625" t="str">
        <f t="shared" si="151"/>
        <v>indie rock</v>
      </c>
      <c r="S1625" s="13">
        <f t="shared" si="152"/>
        <v>41257.617048611108</v>
      </c>
      <c r="T1625" s="13">
        <f t="shared" si="153"/>
        <v>41285.533715277779</v>
      </c>
      <c r="U1625">
        <f t="shared" si="154"/>
        <v>2013</v>
      </c>
      <c r="V1625" s="15" t="str">
        <f t="shared" si="155"/>
        <v>Dec</v>
      </c>
    </row>
    <row r="1626" spans="1:22" ht="48">
      <c r="A1626">
        <v>2525</v>
      </c>
      <c r="B1626" s="3" t="s">
        <v>2525</v>
      </c>
      <c r="C1626" s="3" t="s">
        <v>6635</v>
      </c>
      <c r="D1626">
        <v>8000</v>
      </c>
      <c r="E1626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8299</v>
      </c>
      <c r="O1626" s="6">
        <f>KickstarterTable[[#This Row],[pledged]]/KickstarterTable[[#This Row],[goal]]</f>
        <v>1.00325</v>
      </c>
      <c r="P1626" s="8">
        <f>KickstarterTable[[#This Row],[pledged]]/KickstarterTable[[#This Row],[backers_count]]</f>
        <v>100.325</v>
      </c>
      <c r="Q1626" t="str">
        <f t="shared" si="150"/>
        <v>music</v>
      </c>
      <c r="R1626" t="str">
        <f t="shared" si="151"/>
        <v>classical music</v>
      </c>
      <c r="S1626" s="13">
        <f t="shared" si="152"/>
        <v>41058.511238425919</v>
      </c>
      <c r="T1626" s="13">
        <f t="shared" si="153"/>
        <v>41086.427905092598</v>
      </c>
      <c r="U1626">
        <f t="shared" si="154"/>
        <v>2012</v>
      </c>
      <c r="V1626" s="15" t="str">
        <f t="shared" si="155"/>
        <v>May</v>
      </c>
    </row>
    <row r="1627" spans="1:22" ht="48">
      <c r="A1627">
        <v>2573</v>
      </c>
      <c r="B1627" s="3" t="s">
        <v>2573</v>
      </c>
      <c r="C1627" s="3" t="s">
        <v>6683</v>
      </c>
      <c r="D1627">
        <v>8000</v>
      </c>
      <c r="E162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8283</v>
      </c>
      <c r="O1627" s="6">
        <f>KickstarterTable[[#This Row],[pledged]]/KickstarterTable[[#This Row],[goal]]</f>
        <v>0</v>
      </c>
      <c r="P1627" s="8" t="e">
        <f>KickstarterTable[[#This Row],[pledged]]/KickstarterTable[[#This Row],[backers_count]]</f>
        <v>#DIV/0!</v>
      </c>
      <c r="Q1627" t="str">
        <f t="shared" si="150"/>
        <v>food</v>
      </c>
      <c r="R1627" t="str">
        <f t="shared" si="151"/>
        <v>food trucks</v>
      </c>
      <c r="S1627" s="13">
        <f t="shared" si="152"/>
        <v>41829.258668981478</v>
      </c>
      <c r="T1627" s="13">
        <f t="shared" si="153"/>
        <v>41872.175335648149</v>
      </c>
      <c r="U1627">
        <f t="shared" si="154"/>
        <v>2014</v>
      </c>
      <c r="V1627" s="15" t="str">
        <f t="shared" si="155"/>
        <v>Jul</v>
      </c>
    </row>
    <row r="1628" spans="1:22" ht="48">
      <c r="A1628">
        <v>2607</v>
      </c>
      <c r="B1628" s="3" t="s">
        <v>2607</v>
      </c>
      <c r="C1628" s="3" t="s">
        <v>6717</v>
      </c>
      <c r="D1628">
        <v>8000</v>
      </c>
      <c r="E162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8300</v>
      </c>
      <c r="O1628" s="6">
        <f>KickstarterTable[[#This Row],[pledged]]/KickstarterTable[[#This Row],[goal]]</f>
        <v>4.077</v>
      </c>
      <c r="P1628" s="8">
        <f>KickstarterTable[[#This Row],[pledged]]/KickstarterTable[[#This Row],[backers_count]]</f>
        <v>81.949748743718587</v>
      </c>
      <c r="Q1628" t="str">
        <f t="shared" si="150"/>
        <v>technology</v>
      </c>
      <c r="R1628" t="str">
        <f t="shared" si="151"/>
        <v>space exploration</v>
      </c>
      <c r="S1628" s="13">
        <f t="shared" si="152"/>
        <v>42184.541342592587</v>
      </c>
      <c r="T1628" s="13">
        <f t="shared" si="153"/>
        <v>42225.666666666664</v>
      </c>
      <c r="U1628">
        <f t="shared" si="154"/>
        <v>2015</v>
      </c>
      <c r="V1628" s="15" t="str">
        <f t="shared" si="155"/>
        <v>Jun</v>
      </c>
    </row>
    <row r="1629" spans="1:22" ht="48">
      <c r="A1629">
        <v>2608</v>
      </c>
      <c r="B1629" s="3" t="s">
        <v>2608</v>
      </c>
      <c r="C1629" s="3" t="s">
        <v>6718</v>
      </c>
      <c r="D1629">
        <v>8000</v>
      </c>
      <c r="E1629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8300</v>
      </c>
      <c r="O1629" s="6">
        <f>KickstarterTable[[#This Row],[pledged]]/KickstarterTable[[#This Row],[goal]]</f>
        <v>2.2392500000000002</v>
      </c>
      <c r="P1629" s="8">
        <f>KickstarterTable[[#This Row],[pledged]]/KickstarterTable[[#This Row],[backers_count]]</f>
        <v>58.92763157894737</v>
      </c>
      <c r="Q1629" t="str">
        <f t="shared" si="150"/>
        <v>technology</v>
      </c>
      <c r="R1629" t="str">
        <f t="shared" si="151"/>
        <v>space exploration</v>
      </c>
      <c r="S1629" s="13">
        <f t="shared" si="152"/>
        <v>42767.468379629623</v>
      </c>
      <c r="T1629" s="13">
        <f t="shared" si="153"/>
        <v>42806.583333333336</v>
      </c>
      <c r="U1629">
        <f t="shared" si="154"/>
        <v>2017</v>
      </c>
      <c r="V1629" s="15" t="str">
        <f t="shared" si="155"/>
        <v>Feb</v>
      </c>
    </row>
    <row r="1630" spans="1:22" ht="48">
      <c r="A1630">
        <v>2624</v>
      </c>
      <c r="B1630" s="3" t="s">
        <v>2624</v>
      </c>
      <c r="C1630" s="3" t="s">
        <v>6734</v>
      </c>
      <c r="D1630">
        <v>8000</v>
      </c>
      <c r="E1630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8300</v>
      </c>
      <c r="O1630" s="6">
        <f>KickstarterTable[[#This Row],[pledged]]/KickstarterTable[[#This Row],[goal]]</f>
        <v>13.794206249999998</v>
      </c>
      <c r="P1630" s="8">
        <f>KickstarterTable[[#This Row],[pledged]]/KickstarterTable[[#This Row],[backers_count]]</f>
        <v>31.820544982698959</v>
      </c>
      <c r="Q1630" t="str">
        <f t="shared" si="150"/>
        <v>technology</v>
      </c>
      <c r="R1630" t="str">
        <f t="shared" si="151"/>
        <v>space exploration</v>
      </c>
      <c r="S1630" s="13">
        <f t="shared" si="152"/>
        <v>41144.088217592587</v>
      </c>
      <c r="T1630" s="13">
        <f t="shared" si="153"/>
        <v>41163.004884259266</v>
      </c>
      <c r="U1630">
        <f t="shared" si="154"/>
        <v>2012</v>
      </c>
      <c r="V1630" s="15" t="str">
        <f t="shared" si="155"/>
        <v>Aug</v>
      </c>
    </row>
    <row r="1631" spans="1:22" ht="48">
      <c r="A1631">
        <v>2681</v>
      </c>
      <c r="B1631" s="3" t="s">
        <v>2681</v>
      </c>
      <c r="C1631" s="3" t="s">
        <v>6791</v>
      </c>
      <c r="D1631">
        <v>8000</v>
      </c>
      <c r="E1631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8283</v>
      </c>
      <c r="O1631" s="6">
        <f>KickstarterTable[[#This Row],[pledged]]/KickstarterTable[[#This Row],[goal]]</f>
        <v>6.875E-3</v>
      </c>
      <c r="P1631" s="8">
        <f>KickstarterTable[[#This Row],[pledged]]/KickstarterTable[[#This Row],[backers_count]]</f>
        <v>27.5</v>
      </c>
      <c r="Q1631" t="str">
        <f t="shared" si="150"/>
        <v>food</v>
      </c>
      <c r="R1631" t="str">
        <f t="shared" si="151"/>
        <v>food trucks</v>
      </c>
      <c r="S1631" s="13">
        <f t="shared" si="152"/>
        <v>41805.561921296292</v>
      </c>
      <c r="T1631" s="13">
        <f t="shared" si="153"/>
        <v>41828.478587962964</v>
      </c>
      <c r="U1631">
        <f t="shared" si="154"/>
        <v>2014</v>
      </c>
      <c r="V1631" s="15" t="str">
        <f t="shared" si="155"/>
        <v>Jun</v>
      </c>
    </row>
    <row r="1632" spans="1:22" ht="48">
      <c r="A1632">
        <v>2698</v>
      </c>
      <c r="B1632" s="3" t="s">
        <v>2698</v>
      </c>
      <c r="C1632" s="3" t="s">
        <v>6808</v>
      </c>
      <c r="D1632">
        <v>8000</v>
      </c>
      <c r="E1632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8283</v>
      </c>
      <c r="O1632" s="6">
        <f>KickstarterTable[[#This Row],[pledged]]/KickstarterTable[[#This Row],[goal]]</f>
        <v>3.2512500000000002E-3</v>
      </c>
      <c r="P1632" s="8">
        <f>KickstarterTable[[#This Row],[pledged]]/KickstarterTable[[#This Row],[backers_count]]</f>
        <v>13.005000000000001</v>
      </c>
      <c r="Q1632" t="str">
        <f t="shared" si="150"/>
        <v>food</v>
      </c>
      <c r="R1632" t="str">
        <f t="shared" si="151"/>
        <v>food trucks</v>
      </c>
      <c r="S1632" s="13">
        <f t="shared" si="152"/>
        <v>41787.564907407403</v>
      </c>
      <c r="T1632" s="13">
        <f t="shared" si="153"/>
        <v>41815.481574074074</v>
      </c>
      <c r="U1632">
        <f t="shared" si="154"/>
        <v>2014</v>
      </c>
      <c r="V1632" s="15" t="str">
        <f t="shared" si="155"/>
        <v>May</v>
      </c>
    </row>
    <row r="1633" spans="1:22" ht="48">
      <c r="A1633">
        <v>2707</v>
      </c>
      <c r="B1633" s="3" t="s">
        <v>2707</v>
      </c>
      <c r="C1633" s="3" t="s">
        <v>6817</v>
      </c>
      <c r="D1633">
        <v>8000</v>
      </c>
      <c r="E1633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8302</v>
      </c>
      <c r="O1633" s="6">
        <f>KickstarterTable[[#This Row],[pledged]]/KickstarterTable[[#This Row],[goal]]</f>
        <v>3.50844625</v>
      </c>
      <c r="P1633" s="8">
        <f>KickstarterTable[[#This Row],[pledged]]/KickstarterTable[[#This Row],[backers_count]]</f>
        <v>71.237487309644663</v>
      </c>
      <c r="Q1633" t="str">
        <f t="shared" si="150"/>
        <v>theater</v>
      </c>
      <c r="R1633" t="str">
        <f t="shared" si="151"/>
        <v>spaces</v>
      </c>
      <c r="S1633" s="13">
        <f t="shared" si="152"/>
        <v>41391.449571759258</v>
      </c>
      <c r="T1633" s="13">
        <f t="shared" si="153"/>
        <v>41418.874305555561</v>
      </c>
      <c r="U1633">
        <f t="shared" si="154"/>
        <v>2013</v>
      </c>
      <c r="V1633" s="15" t="str">
        <f t="shared" si="155"/>
        <v>Apr</v>
      </c>
    </row>
    <row r="1634" spans="1:22" ht="64">
      <c r="A1634">
        <v>2736</v>
      </c>
      <c r="B1634" s="3" t="s">
        <v>2736</v>
      </c>
      <c r="C1634" s="3" t="s">
        <v>6846</v>
      </c>
      <c r="D1634">
        <v>8000</v>
      </c>
      <c r="E1634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8294</v>
      </c>
      <c r="O1634" s="6">
        <f>KickstarterTable[[#This Row],[pledged]]/KickstarterTable[[#This Row],[goal]]</f>
        <v>1.2290000000000001</v>
      </c>
      <c r="P1634" s="8">
        <f>KickstarterTable[[#This Row],[pledged]]/KickstarterTable[[#This Row],[backers_count]]</f>
        <v>169.51724137931035</v>
      </c>
      <c r="Q1634" t="str">
        <f t="shared" si="150"/>
        <v>technology</v>
      </c>
      <c r="R1634" t="str">
        <f t="shared" si="151"/>
        <v>hardware</v>
      </c>
      <c r="S1634" s="13">
        <f t="shared" si="152"/>
        <v>41722.333020833328</v>
      </c>
      <c r="T1634" s="13">
        <f t="shared" si="153"/>
        <v>41750.2496875</v>
      </c>
      <c r="U1634">
        <f t="shared" si="154"/>
        <v>2014</v>
      </c>
      <c r="V1634" s="15" t="str">
        <f t="shared" si="155"/>
        <v>Mar</v>
      </c>
    </row>
    <row r="1635" spans="1:22" ht="32">
      <c r="A1635">
        <v>2741</v>
      </c>
      <c r="B1635" s="3" t="s">
        <v>2741</v>
      </c>
      <c r="C1635" s="3" t="s">
        <v>6851</v>
      </c>
      <c r="D1635">
        <v>8000</v>
      </c>
      <c r="E1635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8303</v>
      </c>
      <c r="O1635" s="6">
        <f>KickstarterTable[[#This Row],[pledged]]/KickstarterTable[[#This Row],[goal]]</f>
        <v>4.3750000000000004E-3</v>
      </c>
      <c r="P1635" s="8">
        <f>KickstarterTable[[#This Row],[pledged]]/KickstarterTable[[#This Row],[backers_count]]</f>
        <v>8.75</v>
      </c>
      <c r="Q1635" t="str">
        <f t="shared" si="150"/>
        <v>publishing</v>
      </c>
      <c r="R1635" t="str">
        <f t="shared" si="151"/>
        <v>children's books</v>
      </c>
      <c r="S1635" s="13">
        <f t="shared" si="152"/>
        <v>41911.324097222219</v>
      </c>
      <c r="T1635" s="13">
        <f t="shared" si="153"/>
        <v>41929.671527777777</v>
      </c>
      <c r="U1635">
        <f t="shared" si="154"/>
        <v>2014</v>
      </c>
      <c r="V1635" s="15" t="str">
        <f t="shared" si="155"/>
        <v>Sep</v>
      </c>
    </row>
    <row r="1636" spans="1:22" ht="48">
      <c r="A1636">
        <v>2745</v>
      </c>
      <c r="B1636" s="3" t="s">
        <v>2745</v>
      </c>
      <c r="C1636" s="3" t="s">
        <v>6855</v>
      </c>
      <c r="D1636">
        <v>8000</v>
      </c>
      <c r="E1636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8303</v>
      </c>
      <c r="O1636" s="6">
        <f>KickstarterTable[[#This Row],[pledged]]/KickstarterTable[[#This Row],[goal]]</f>
        <v>0.21887499999999999</v>
      </c>
      <c r="P1636" s="8">
        <f>KickstarterTable[[#This Row],[pledged]]/KickstarterTable[[#This Row],[backers_count]]</f>
        <v>35.734693877551024</v>
      </c>
      <c r="Q1636" t="str">
        <f t="shared" si="150"/>
        <v>publishing</v>
      </c>
      <c r="R1636" t="str">
        <f t="shared" si="151"/>
        <v>children's books</v>
      </c>
      <c r="S1636" s="13">
        <f t="shared" si="152"/>
        <v>41044.654722222222</v>
      </c>
      <c r="T1636" s="13">
        <f t="shared" si="153"/>
        <v>41102.571388888893</v>
      </c>
      <c r="U1636">
        <f t="shared" si="154"/>
        <v>2012</v>
      </c>
      <c r="V1636" s="15" t="str">
        <f t="shared" si="155"/>
        <v>May</v>
      </c>
    </row>
    <row r="1637" spans="1:22" ht="48">
      <c r="A1637">
        <v>2772</v>
      </c>
      <c r="B1637" s="3" t="s">
        <v>2772</v>
      </c>
      <c r="C1637" s="3" t="s">
        <v>6882</v>
      </c>
      <c r="D1637">
        <v>8000</v>
      </c>
      <c r="E163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8303</v>
      </c>
      <c r="O1637" s="6">
        <f>KickstarterTable[[#This Row],[pledged]]/KickstarterTable[[#This Row],[goal]]</f>
        <v>0</v>
      </c>
      <c r="P1637" s="8" t="e">
        <f>KickstarterTable[[#This Row],[pledged]]/KickstarterTable[[#This Row],[backers_count]]</f>
        <v>#DIV/0!</v>
      </c>
      <c r="Q1637" t="str">
        <f t="shared" si="150"/>
        <v>publishing</v>
      </c>
      <c r="R1637" t="str">
        <f t="shared" si="151"/>
        <v>children's books</v>
      </c>
      <c r="S1637" s="13">
        <f t="shared" si="152"/>
        <v>41537.535810185182</v>
      </c>
      <c r="T1637" s="13">
        <f t="shared" si="153"/>
        <v>41550.452476851853</v>
      </c>
      <c r="U1637">
        <f t="shared" si="154"/>
        <v>2013</v>
      </c>
      <c r="V1637" s="15" t="str">
        <f t="shared" si="155"/>
        <v>Sep</v>
      </c>
    </row>
    <row r="1638" spans="1:22" ht="48">
      <c r="A1638">
        <v>2797</v>
      </c>
      <c r="B1638" s="3" t="s">
        <v>2797</v>
      </c>
      <c r="C1638" s="3" t="s">
        <v>6907</v>
      </c>
      <c r="D1638">
        <v>8000</v>
      </c>
      <c r="E163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8270</v>
      </c>
      <c r="O1638" s="6">
        <f>KickstarterTable[[#This Row],[pledged]]/KickstarterTable[[#This Row],[goal]]</f>
        <v>1.02645125</v>
      </c>
      <c r="P1638" s="8">
        <f>KickstarterTable[[#This Row],[pledged]]/KickstarterTable[[#This Row],[backers_count]]</f>
        <v>87.357553191489373</v>
      </c>
      <c r="Q1638" t="str">
        <f t="shared" si="150"/>
        <v>theater</v>
      </c>
      <c r="R1638" t="str">
        <f t="shared" si="151"/>
        <v>plays</v>
      </c>
      <c r="S1638" s="13">
        <f t="shared" si="152"/>
        <v>41798.606944444444</v>
      </c>
      <c r="T1638" s="13">
        <f t="shared" si="153"/>
        <v>41826.523611111115</v>
      </c>
      <c r="U1638">
        <f t="shared" si="154"/>
        <v>2014</v>
      </c>
      <c r="V1638" s="15" t="str">
        <f t="shared" si="155"/>
        <v>Jun</v>
      </c>
    </row>
    <row r="1639" spans="1:22" ht="48">
      <c r="A1639">
        <v>2846</v>
      </c>
      <c r="B1639" s="3" t="s">
        <v>2846</v>
      </c>
      <c r="C1639" s="3" t="s">
        <v>6956</v>
      </c>
      <c r="D1639">
        <v>8000</v>
      </c>
      <c r="E1639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8270</v>
      </c>
      <c r="O1639" s="6">
        <f>KickstarterTable[[#This Row],[pledged]]/KickstarterTable[[#This Row],[goal]]</f>
        <v>0</v>
      </c>
      <c r="P1639" s="8" t="e">
        <f>KickstarterTable[[#This Row],[pledged]]/KickstarterTable[[#This Row],[backers_count]]</f>
        <v>#DIV/0!</v>
      </c>
      <c r="Q1639" t="str">
        <f t="shared" si="150"/>
        <v>theater</v>
      </c>
      <c r="R1639" t="str">
        <f t="shared" si="151"/>
        <v>plays</v>
      </c>
      <c r="S1639" s="13">
        <f t="shared" si="152"/>
        <v>42108.358726851853</v>
      </c>
      <c r="T1639" s="13">
        <f t="shared" si="153"/>
        <v>42151.275393518525</v>
      </c>
      <c r="U1639">
        <f t="shared" si="154"/>
        <v>2015</v>
      </c>
      <c r="V1639" s="15" t="str">
        <f t="shared" si="155"/>
        <v>Apr</v>
      </c>
    </row>
    <row r="1640" spans="1:22" ht="48">
      <c r="A1640">
        <v>2850</v>
      </c>
      <c r="B1640" s="3" t="s">
        <v>2850</v>
      </c>
      <c r="C1640" s="3" t="s">
        <v>6960</v>
      </c>
      <c r="D1640">
        <v>8000</v>
      </c>
      <c r="E1640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8270</v>
      </c>
      <c r="O1640" s="6">
        <f>KickstarterTable[[#This Row],[pledged]]/KickstarterTable[[#This Row],[goal]]</f>
        <v>3.8875E-2</v>
      </c>
      <c r="P1640" s="8">
        <f>KickstarterTable[[#This Row],[pledged]]/KickstarterTable[[#This Row],[backers_count]]</f>
        <v>23.923076923076923</v>
      </c>
      <c r="Q1640" t="str">
        <f t="shared" si="150"/>
        <v>theater</v>
      </c>
      <c r="R1640" t="str">
        <f t="shared" si="151"/>
        <v>plays</v>
      </c>
      <c r="S1640" s="13">
        <f t="shared" si="152"/>
        <v>41857.673738425925</v>
      </c>
      <c r="T1640" s="13">
        <f t="shared" si="153"/>
        <v>41885.590405092596</v>
      </c>
      <c r="U1640">
        <f t="shared" si="154"/>
        <v>2014</v>
      </c>
      <c r="V1640" s="15" t="str">
        <f t="shared" si="155"/>
        <v>Aug</v>
      </c>
    </row>
    <row r="1641" spans="1:22" ht="48">
      <c r="A1641">
        <v>2929</v>
      </c>
      <c r="B1641" s="3" t="s">
        <v>2929</v>
      </c>
      <c r="C1641" s="3" t="s">
        <v>7039</v>
      </c>
      <c r="D1641">
        <v>8000</v>
      </c>
      <c r="E1641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8304</v>
      </c>
      <c r="O1641" s="6">
        <f>KickstarterTable[[#This Row],[pledged]]/KickstarterTable[[#This Row],[goal]]</f>
        <v>1.02069375</v>
      </c>
      <c r="P1641" s="8">
        <f>KickstarterTable[[#This Row],[pledged]]/KickstarterTable[[#This Row],[backers_count]]</f>
        <v>255.17343750000001</v>
      </c>
      <c r="Q1641" t="str">
        <f t="shared" si="150"/>
        <v>theater</v>
      </c>
      <c r="R1641" t="str">
        <f t="shared" si="151"/>
        <v>musical</v>
      </c>
      <c r="S1641" s="13">
        <f t="shared" si="152"/>
        <v>41754.230995370366</v>
      </c>
      <c r="T1641" s="13">
        <f t="shared" si="153"/>
        <v>41782.147662037038</v>
      </c>
      <c r="U1641">
        <f t="shared" si="154"/>
        <v>2014</v>
      </c>
      <c r="V1641" s="15" t="str">
        <f t="shared" si="155"/>
        <v>Apr</v>
      </c>
    </row>
    <row r="1642" spans="1:22" ht="48">
      <c r="A1642">
        <v>2939</v>
      </c>
      <c r="B1642" s="3" t="s">
        <v>2939</v>
      </c>
      <c r="C1642" s="3" t="s">
        <v>7049</v>
      </c>
      <c r="D1642">
        <v>8000</v>
      </c>
      <c r="E1642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8304</v>
      </c>
      <c r="O1642" s="6">
        <f>KickstarterTable[[#This Row],[pledged]]/KickstarterTable[[#This Row],[goal]]</f>
        <v>1.0287500000000001</v>
      </c>
      <c r="P1642" s="8">
        <f>KickstarterTable[[#This Row],[pledged]]/KickstarterTable[[#This Row],[backers_count]]</f>
        <v>329.2</v>
      </c>
      <c r="Q1642" t="str">
        <f t="shared" si="150"/>
        <v>theater</v>
      </c>
      <c r="R1642" t="str">
        <f t="shared" si="151"/>
        <v>musical</v>
      </c>
      <c r="S1642" s="13">
        <f t="shared" si="152"/>
        <v>41845.47583333333</v>
      </c>
      <c r="T1642" s="13">
        <f t="shared" si="153"/>
        <v>41876.625</v>
      </c>
      <c r="U1642">
        <f t="shared" si="154"/>
        <v>2014</v>
      </c>
      <c r="V1642" s="15" t="str">
        <f t="shared" si="155"/>
        <v>Jul</v>
      </c>
    </row>
    <row r="1643" spans="1:22" ht="48">
      <c r="A1643">
        <v>2975</v>
      </c>
      <c r="B1643" s="3" t="s">
        <v>2975</v>
      </c>
      <c r="C1643" s="3" t="s">
        <v>7085</v>
      </c>
      <c r="D1643">
        <v>8000</v>
      </c>
      <c r="E1643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8270</v>
      </c>
      <c r="O1643" s="6">
        <f>KickstarterTable[[#This Row],[pledged]]/KickstarterTable[[#This Row],[goal]]</f>
        <v>1.00125</v>
      </c>
      <c r="P1643" s="8">
        <f>KickstarterTable[[#This Row],[pledged]]/KickstarterTable[[#This Row],[backers_count]]</f>
        <v>70.884955752212392</v>
      </c>
      <c r="Q1643" t="str">
        <f t="shared" si="150"/>
        <v>theater</v>
      </c>
      <c r="R1643" t="str">
        <f t="shared" si="151"/>
        <v>plays</v>
      </c>
      <c r="S1643" s="13">
        <f t="shared" si="152"/>
        <v>41941.350532407407</v>
      </c>
      <c r="T1643" s="13">
        <f t="shared" si="153"/>
        <v>41967.708333333336</v>
      </c>
      <c r="U1643">
        <f t="shared" si="154"/>
        <v>2014</v>
      </c>
      <c r="V1643" s="15" t="str">
        <f t="shared" si="155"/>
        <v>Oct</v>
      </c>
    </row>
    <row r="1644" spans="1:22" ht="32">
      <c r="A1644">
        <v>3006</v>
      </c>
      <c r="B1644" s="3" t="s">
        <v>3006</v>
      </c>
      <c r="C1644" s="3" t="s">
        <v>7116</v>
      </c>
      <c r="D1644">
        <v>8000</v>
      </c>
      <c r="E1644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8302</v>
      </c>
      <c r="O1644" s="6">
        <f>KickstarterTable[[#This Row],[pledged]]/KickstarterTable[[#This Row],[goal]]</f>
        <v>1.0774999999999999</v>
      </c>
      <c r="P1644" s="8">
        <f>KickstarterTable[[#This Row],[pledged]]/KickstarterTable[[#This Row],[backers_count]]</f>
        <v>88.865979381443296</v>
      </c>
      <c r="Q1644" t="str">
        <f t="shared" si="150"/>
        <v>theater</v>
      </c>
      <c r="R1644" t="str">
        <f t="shared" si="151"/>
        <v>spaces</v>
      </c>
      <c r="S1644" s="13">
        <f t="shared" si="152"/>
        <v>41957.42350694444</v>
      </c>
      <c r="T1644" s="13">
        <f t="shared" si="153"/>
        <v>41985.340173611119</v>
      </c>
      <c r="U1644">
        <f t="shared" si="154"/>
        <v>2014</v>
      </c>
      <c r="V1644" s="15" t="str">
        <f t="shared" si="155"/>
        <v>Nov</v>
      </c>
    </row>
    <row r="1645" spans="1:22" ht="48">
      <c r="A1645">
        <v>3067</v>
      </c>
      <c r="B1645" s="3" t="s">
        <v>3067</v>
      </c>
      <c r="C1645" s="3" t="s">
        <v>7177</v>
      </c>
      <c r="D1645">
        <v>8000</v>
      </c>
      <c r="E1645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8302</v>
      </c>
      <c r="O1645" s="6">
        <f>KickstarterTable[[#This Row],[pledged]]/KickstarterTable[[#This Row],[goal]]</f>
        <v>2.5000000000000001E-2</v>
      </c>
      <c r="P1645" s="8">
        <f>KickstarterTable[[#This Row],[pledged]]/KickstarterTable[[#This Row],[backers_count]]</f>
        <v>200</v>
      </c>
      <c r="Q1645" t="str">
        <f t="shared" si="150"/>
        <v>theater</v>
      </c>
      <c r="R1645" t="str">
        <f t="shared" si="151"/>
        <v>spaces</v>
      </c>
      <c r="S1645" s="13">
        <f t="shared" si="152"/>
        <v>42226.605081018519</v>
      </c>
      <c r="T1645" s="13">
        <f t="shared" si="153"/>
        <v>42254.52174768519</v>
      </c>
      <c r="U1645">
        <f t="shared" si="154"/>
        <v>2015</v>
      </c>
      <c r="V1645" s="15" t="str">
        <f t="shared" si="155"/>
        <v>Aug</v>
      </c>
    </row>
    <row r="1646" spans="1:22" ht="32">
      <c r="A1646">
        <v>3169</v>
      </c>
      <c r="B1646" s="3" t="s">
        <v>3169</v>
      </c>
      <c r="C1646" s="3" t="s">
        <v>7279</v>
      </c>
      <c r="D1646">
        <v>8000</v>
      </c>
      <c r="E1646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8270</v>
      </c>
      <c r="O1646" s="6">
        <f>KickstarterTable[[#This Row],[pledged]]/KickstarterTable[[#This Row],[goal]]</f>
        <v>1.030125</v>
      </c>
      <c r="P1646" s="8">
        <f>KickstarterTable[[#This Row],[pledged]]/KickstarterTable[[#This Row],[backers_count]]</f>
        <v>100.5</v>
      </c>
      <c r="Q1646" t="str">
        <f t="shared" si="150"/>
        <v>theater</v>
      </c>
      <c r="R1646" t="str">
        <f t="shared" si="151"/>
        <v>plays</v>
      </c>
      <c r="S1646" s="13">
        <f t="shared" si="152"/>
        <v>41591.404641203699</v>
      </c>
      <c r="T1646" s="13">
        <f t="shared" si="153"/>
        <v>41618.790972222225</v>
      </c>
      <c r="U1646">
        <f t="shared" si="154"/>
        <v>2013</v>
      </c>
      <c r="V1646" s="15" t="str">
        <f t="shared" si="155"/>
        <v>Nov</v>
      </c>
    </row>
    <row r="1647" spans="1:22" ht="48">
      <c r="A1647">
        <v>3205</v>
      </c>
      <c r="B1647" s="3" t="s">
        <v>3205</v>
      </c>
      <c r="C1647" s="3" t="s">
        <v>7315</v>
      </c>
      <c r="D1647">
        <v>8000</v>
      </c>
      <c r="E164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8304</v>
      </c>
      <c r="O1647" s="6">
        <f>KickstarterTable[[#This Row],[pledged]]/KickstarterTable[[#This Row],[goal]]</f>
        <v>3.4125000000000003E-2</v>
      </c>
      <c r="P1647" s="8">
        <f>KickstarterTable[[#This Row],[pledged]]/KickstarterTable[[#This Row],[backers_count]]</f>
        <v>22.75</v>
      </c>
      <c r="Q1647" t="str">
        <f t="shared" si="150"/>
        <v>theater</v>
      </c>
      <c r="R1647" t="str">
        <f t="shared" si="151"/>
        <v>musical</v>
      </c>
      <c r="S1647" s="13">
        <f t="shared" si="152"/>
        <v>42095.041342592587</v>
      </c>
      <c r="T1647" s="13">
        <f t="shared" si="153"/>
        <v>42122.958009259259</v>
      </c>
      <c r="U1647">
        <f t="shared" si="154"/>
        <v>2015</v>
      </c>
      <c r="V1647" s="15" t="str">
        <f t="shared" si="155"/>
        <v>Apr</v>
      </c>
    </row>
    <row r="1648" spans="1:22" ht="48">
      <c r="A1648">
        <v>3243</v>
      </c>
      <c r="B1648" s="3" t="s">
        <v>3243</v>
      </c>
      <c r="C1648" s="3" t="s">
        <v>7353</v>
      </c>
      <c r="D1648">
        <v>8000</v>
      </c>
      <c r="E164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8270</v>
      </c>
      <c r="O1648" s="6">
        <f>KickstarterTable[[#This Row],[pledged]]/KickstarterTable[[#This Row],[goal]]</f>
        <v>1.028375</v>
      </c>
      <c r="P1648" s="8">
        <f>KickstarterTable[[#This Row],[pledged]]/KickstarterTable[[#This Row],[backers_count]]</f>
        <v>115.87323943661971</v>
      </c>
      <c r="Q1648" t="str">
        <f t="shared" si="150"/>
        <v>theater</v>
      </c>
      <c r="R1648" t="str">
        <f t="shared" si="151"/>
        <v>plays</v>
      </c>
      <c r="S1648" s="13">
        <f t="shared" si="152"/>
        <v>42261.763449074067</v>
      </c>
      <c r="T1648" s="13">
        <f t="shared" si="153"/>
        <v>42283.583333333336</v>
      </c>
      <c r="U1648">
        <f t="shared" si="154"/>
        <v>2015</v>
      </c>
      <c r="V1648" s="15" t="str">
        <f t="shared" si="155"/>
        <v>Sep</v>
      </c>
    </row>
    <row r="1649" spans="1:22" ht="48">
      <c r="A1649">
        <v>3269</v>
      </c>
      <c r="B1649" s="3" t="s">
        <v>3269</v>
      </c>
      <c r="C1649" s="3" t="s">
        <v>7379</v>
      </c>
      <c r="D1649">
        <v>8000</v>
      </c>
      <c r="E1649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8270</v>
      </c>
      <c r="O1649" s="6">
        <f>KickstarterTable[[#This Row],[pledged]]/KickstarterTable[[#This Row],[goal]]</f>
        <v>1.0149999999999999</v>
      </c>
      <c r="P1649" s="8">
        <f>KickstarterTable[[#This Row],[pledged]]/KickstarterTable[[#This Row],[backers_count]]</f>
        <v>116</v>
      </c>
      <c r="Q1649" t="str">
        <f t="shared" si="150"/>
        <v>theater</v>
      </c>
      <c r="R1649" t="str">
        <f t="shared" si="151"/>
        <v>plays</v>
      </c>
      <c r="S1649" s="13">
        <f t="shared" si="152"/>
        <v>42137.062465277777</v>
      </c>
      <c r="T1649" s="13">
        <f t="shared" si="153"/>
        <v>42169.041666666664</v>
      </c>
      <c r="U1649">
        <f t="shared" si="154"/>
        <v>2015</v>
      </c>
      <c r="V1649" s="15" t="str">
        <f t="shared" si="155"/>
        <v>May</v>
      </c>
    </row>
    <row r="1650" spans="1:22" ht="48">
      <c r="A1650">
        <v>3326</v>
      </c>
      <c r="B1650" s="3" t="s">
        <v>3326</v>
      </c>
      <c r="C1650" s="3" t="s">
        <v>7436</v>
      </c>
      <c r="D1650">
        <v>8000</v>
      </c>
      <c r="E1650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8270</v>
      </c>
      <c r="O1650" s="6">
        <f>KickstarterTable[[#This Row],[pledged]]/KickstarterTable[[#This Row],[goal]]</f>
        <v>1.0137499999999999</v>
      </c>
      <c r="P1650" s="8">
        <f>KickstarterTable[[#This Row],[pledged]]/KickstarterTable[[#This Row],[backers_count]]</f>
        <v>142.28070175438597</v>
      </c>
      <c r="Q1650" t="str">
        <f t="shared" si="150"/>
        <v>theater</v>
      </c>
      <c r="R1650" t="str">
        <f t="shared" si="151"/>
        <v>plays</v>
      </c>
      <c r="S1650" s="13">
        <f t="shared" si="152"/>
        <v>42041.380844907406</v>
      </c>
      <c r="T1650" s="13">
        <f t="shared" si="153"/>
        <v>42069.255844907406</v>
      </c>
      <c r="U1650">
        <f t="shared" si="154"/>
        <v>2015</v>
      </c>
      <c r="V1650" s="15" t="str">
        <f t="shared" si="155"/>
        <v>Feb</v>
      </c>
    </row>
    <row r="1651" spans="1:22" ht="32">
      <c r="A1651">
        <v>3339</v>
      </c>
      <c r="B1651" s="3" t="s">
        <v>3339</v>
      </c>
      <c r="C1651" s="3" t="s">
        <v>7449</v>
      </c>
      <c r="D1651">
        <v>8000</v>
      </c>
      <c r="E1651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8270</v>
      </c>
      <c r="O1651" s="6">
        <f>KickstarterTable[[#This Row],[pledged]]/KickstarterTable[[#This Row],[goal]]</f>
        <v>1.0435000000000001</v>
      </c>
      <c r="P1651" s="8">
        <f>KickstarterTable[[#This Row],[pledged]]/KickstarterTable[[#This Row],[backers_count]]</f>
        <v>177.61702127659575</v>
      </c>
      <c r="Q1651" t="str">
        <f t="shared" si="150"/>
        <v>theater</v>
      </c>
      <c r="R1651" t="str">
        <f t="shared" si="151"/>
        <v>plays</v>
      </c>
      <c r="S1651" s="13">
        <f t="shared" si="152"/>
        <v>42549.332384259258</v>
      </c>
      <c r="T1651" s="13">
        <f t="shared" si="153"/>
        <v>42577.24905092593</v>
      </c>
      <c r="U1651">
        <f t="shared" si="154"/>
        <v>2016</v>
      </c>
      <c r="V1651" s="15" t="str">
        <f t="shared" si="155"/>
        <v>Jun</v>
      </c>
    </row>
    <row r="1652" spans="1:22" ht="48">
      <c r="A1652">
        <v>3376</v>
      </c>
      <c r="B1652" s="3" t="s">
        <v>3375</v>
      </c>
      <c r="C1652" s="3" t="s">
        <v>7486</v>
      </c>
      <c r="D1652">
        <v>8000</v>
      </c>
      <c r="E1652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8270</v>
      </c>
      <c r="O1652" s="6">
        <f>KickstarterTable[[#This Row],[pledged]]/KickstarterTable[[#This Row],[goal]]</f>
        <v>1.0001249999999999</v>
      </c>
      <c r="P1652" s="8">
        <f>KickstarterTable[[#This Row],[pledged]]/KickstarterTable[[#This Row],[backers_count]]</f>
        <v>421.10526315789474</v>
      </c>
      <c r="Q1652" t="str">
        <f t="shared" si="150"/>
        <v>theater</v>
      </c>
      <c r="R1652" t="str">
        <f t="shared" si="151"/>
        <v>plays</v>
      </c>
      <c r="S1652" s="13">
        <f t="shared" si="152"/>
        <v>42059.367986111109</v>
      </c>
      <c r="T1652" s="13">
        <f t="shared" si="153"/>
        <v>42117.242986111109</v>
      </c>
      <c r="U1652">
        <f t="shared" si="154"/>
        <v>2015</v>
      </c>
      <c r="V1652" s="15" t="str">
        <f t="shared" si="155"/>
        <v>Feb</v>
      </c>
    </row>
    <row r="1653" spans="1:22" ht="48">
      <c r="A1653">
        <v>3377</v>
      </c>
      <c r="B1653" s="3" t="s">
        <v>3376</v>
      </c>
      <c r="C1653" s="3" t="s">
        <v>7487</v>
      </c>
      <c r="D1653">
        <v>8000</v>
      </c>
      <c r="E1653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8270</v>
      </c>
      <c r="O1653" s="6">
        <f>KickstarterTable[[#This Row],[pledged]]/KickstarterTable[[#This Row],[goal]]</f>
        <v>1.0105</v>
      </c>
      <c r="P1653" s="8">
        <f>KickstarterTable[[#This Row],[pledged]]/KickstarterTable[[#This Row],[backers_count]]</f>
        <v>104.98701298701299</v>
      </c>
      <c r="Q1653" t="str">
        <f t="shared" si="150"/>
        <v>theater</v>
      </c>
      <c r="R1653" t="str">
        <f t="shared" si="151"/>
        <v>plays</v>
      </c>
      <c r="S1653" s="13">
        <f t="shared" si="152"/>
        <v>42053.399293981478</v>
      </c>
      <c r="T1653" s="13">
        <f t="shared" si="153"/>
        <v>42081.288888888892</v>
      </c>
      <c r="U1653">
        <f t="shared" si="154"/>
        <v>2015</v>
      </c>
      <c r="V1653" s="15" t="str">
        <f t="shared" si="155"/>
        <v>Feb</v>
      </c>
    </row>
    <row r="1654" spans="1:22" ht="48">
      <c r="A1654">
        <v>3662</v>
      </c>
      <c r="B1654" s="3" t="s">
        <v>3659</v>
      </c>
      <c r="C1654" s="3" t="s">
        <v>7772</v>
      </c>
      <c r="D1654">
        <v>8000</v>
      </c>
      <c r="E1654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8270</v>
      </c>
      <c r="O1654" s="6">
        <f>KickstarterTable[[#This Row],[pledged]]/KickstarterTable[[#This Row],[goal]]</f>
        <v>1.0142500000000001</v>
      </c>
      <c r="P1654" s="8">
        <f>KickstarterTable[[#This Row],[pledged]]/KickstarterTable[[#This Row],[backers_count]]</f>
        <v>202.85</v>
      </c>
      <c r="Q1654" t="str">
        <f t="shared" si="150"/>
        <v>theater</v>
      </c>
      <c r="R1654" t="str">
        <f t="shared" si="151"/>
        <v>plays</v>
      </c>
      <c r="S1654" s="13">
        <f t="shared" si="152"/>
        <v>42063.886736111112</v>
      </c>
      <c r="T1654" s="13">
        <f t="shared" si="153"/>
        <v>42091.761736111112</v>
      </c>
      <c r="U1654">
        <f t="shared" si="154"/>
        <v>2015</v>
      </c>
      <c r="V1654" s="15" t="str">
        <f t="shared" si="155"/>
        <v>Feb</v>
      </c>
    </row>
    <row r="1655" spans="1:22" ht="64">
      <c r="A1655">
        <v>3776</v>
      </c>
      <c r="B1655" s="3" t="s">
        <v>3773</v>
      </c>
      <c r="C1655" s="3" t="s">
        <v>7886</v>
      </c>
      <c r="D1655">
        <v>8000</v>
      </c>
      <c r="E1655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8304</v>
      </c>
      <c r="O1655" s="6">
        <f>KickstarterTable[[#This Row],[pledged]]/KickstarterTable[[#This Row],[goal]]</f>
        <v>1.0671250000000001</v>
      </c>
      <c r="P1655" s="8">
        <f>KickstarterTable[[#This Row],[pledged]]/KickstarterTable[[#This Row],[backers_count]]</f>
        <v>90.819148936170208</v>
      </c>
      <c r="Q1655" t="str">
        <f t="shared" si="150"/>
        <v>theater</v>
      </c>
      <c r="R1655" t="str">
        <f t="shared" si="151"/>
        <v>musical</v>
      </c>
      <c r="S1655" s="13">
        <f t="shared" si="152"/>
        <v>41814.034467592588</v>
      </c>
      <c r="T1655" s="13">
        <f t="shared" si="153"/>
        <v>41849.625</v>
      </c>
      <c r="U1655">
        <f t="shared" si="154"/>
        <v>2014</v>
      </c>
      <c r="V1655" s="15" t="str">
        <f t="shared" si="155"/>
        <v>Jun</v>
      </c>
    </row>
    <row r="1656" spans="1:22" ht="48">
      <c r="A1656">
        <v>3804</v>
      </c>
      <c r="B1656" s="3" t="s">
        <v>3801</v>
      </c>
      <c r="C1656" s="3" t="s">
        <v>7914</v>
      </c>
      <c r="D1656">
        <v>8000</v>
      </c>
      <c r="E1656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8304</v>
      </c>
      <c r="O1656" s="6">
        <f>KickstarterTable[[#This Row],[pledged]]/KickstarterTable[[#This Row],[goal]]</f>
        <v>0</v>
      </c>
      <c r="P1656" s="8" t="e">
        <f>KickstarterTable[[#This Row],[pledged]]/KickstarterTable[[#This Row],[backers_count]]</f>
        <v>#DIV/0!</v>
      </c>
      <c r="Q1656" t="str">
        <f t="shared" si="150"/>
        <v>theater</v>
      </c>
      <c r="R1656" t="str">
        <f t="shared" si="151"/>
        <v>musical</v>
      </c>
      <c r="S1656" s="13">
        <f t="shared" si="152"/>
        <v>42526.676203703704</v>
      </c>
      <c r="T1656" s="13">
        <f t="shared" si="153"/>
        <v>42579.875000000007</v>
      </c>
      <c r="U1656">
        <f t="shared" si="154"/>
        <v>2016</v>
      </c>
      <c r="V1656" s="15" t="str">
        <f t="shared" si="155"/>
        <v>Jun</v>
      </c>
    </row>
    <row r="1657" spans="1:22" ht="48">
      <c r="A1657">
        <v>3889</v>
      </c>
      <c r="B1657" s="3" t="s">
        <v>3886</v>
      </c>
      <c r="C1657" s="3" t="s">
        <v>7997</v>
      </c>
      <c r="D1657">
        <v>8000</v>
      </c>
      <c r="E165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8270</v>
      </c>
      <c r="O1657" s="6">
        <f>KickstarterTable[[#This Row],[pledged]]/KickstarterTable[[#This Row],[goal]]</f>
        <v>1.4749999999999999E-2</v>
      </c>
      <c r="P1657" s="8">
        <f>KickstarterTable[[#This Row],[pledged]]/KickstarterTable[[#This Row],[backers_count]]</f>
        <v>13.111111111111111</v>
      </c>
      <c r="Q1657" t="str">
        <f t="shared" si="150"/>
        <v>theater</v>
      </c>
      <c r="R1657" t="str">
        <f t="shared" si="151"/>
        <v>plays</v>
      </c>
      <c r="S1657" s="13">
        <f t="shared" si="152"/>
        <v>41976.671643518515</v>
      </c>
      <c r="T1657" s="13">
        <f t="shared" si="153"/>
        <v>42006.55972222222</v>
      </c>
      <c r="U1657">
        <f t="shared" si="154"/>
        <v>2015</v>
      </c>
      <c r="V1657" s="15" t="str">
        <f t="shared" si="155"/>
        <v>Dec</v>
      </c>
    </row>
    <row r="1658" spans="1:22" ht="48">
      <c r="A1658">
        <v>3911</v>
      </c>
      <c r="B1658" s="3" t="s">
        <v>3908</v>
      </c>
      <c r="C1658" s="3" t="s">
        <v>8019</v>
      </c>
      <c r="D1658">
        <v>8000</v>
      </c>
      <c r="E165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8270</v>
      </c>
      <c r="O1658" s="6">
        <f>KickstarterTable[[#This Row],[pledged]]/KickstarterTable[[#This Row],[goal]]</f>
        <v>0.37412499999999999</v>
      </c>
      <c r="P1658" s="8">
        <f>KickstarterTable[[#This Row],[pledged]]/KickstarterTable[[#This Row],[backers_count]]</f>
        <v>83.138888888888886</v>
      </c>
      <c r="Q1658" t="str">
        <f t="shared" si="150"/>
        <v>theater</v>
      </c>
      <c r="R1658" t="str">
        <f t="shared" si="151"/>
        <v>plays</v>
      </c>
      <c r="S1658" s="13">
        <f t="shared" si="152"/>
        <v>41939.478900462964</v>
      </c>
      <c r="T1658" s="13">
        <f t="shared" si="153"/>
        <v>41967.4372337963</v>
      </c>
      <c r="U1658">
        <f t="shared" si="154"/>
        <v>2014</v>
      </c>
      <c r="V1658" s="15" t="str">
        <f t="shared" si="155"/>
        <v>Oct</v>
      </c>
    </row>
    <row r="1659" spans="1:22" ht="48">
      <c r="A1659">
        <v>3931</v>
      </c>
      <c r="B1659" s="3" t="s">
        <v>3928</v>
      </c>
      <c r="C1659" s="3" t="s">
        <v>8039</v>
      </c>
      <c r="D1659">
        <v>8000</v>
      </c>
      <c r="E1659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8270</v>
      </c>
      <c r="O1659" s="6">
        <f>KickstarterTable[[#This Row],[pledged]]/KickstarterTable[[#This Row],[goal]]</f>
        <v>0</v>
      </c>
      <c r="P1659" s="8" t="e">
        <f>KickstarterTable[[#This Row],[pledged]]/KickstarterTable[[#This Row],[backers_count]]</f>
        <v>#DIV/0!</v>
      </c>
      <c r="Q1659" t="str">
        <f t="shared" si="150"/>
        <v>theater</v>
      </c>
      <c r="R1659" t="str">
        <f t="shared" si="151"/>
        <v>plays</v>
      </c>
      <c r="S1659" s="13">
        <f t="shared" si="152"/>
        <v>42227.818368055552</v>
      </c>
      <c r="T1659" s="13">
        <f t="shared" si="153"/>
        <v>42250.735034722224</v>
      </c>
      <c r="U1659">
        <f t="shared" si="154"/>
        <v>2015</v>
      </c>
      <c r="V1659" s="15" t="str">
        <f t="shared" si="155"/>
        <v>Aug</v>
      </c>
    </row>
    <row r="1660" spans="1:22" ht="16">
      <c r="A1660">
        <v>4000</v>
      </c>
      <c r="B1660" s="3" t="s">
        <v>3996</v>
      </c>
      <c r="C1660" s="3" t="s">
        <v>8106</v>
      </c>
      <c r="D1660">
        <v>8000</v>
      </c>
      <c r="E1660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8270</v>
      </c>
      <c r="O1660" s="6">
        <f>KickstarterTable[[#This Row],[pledged]]/KickstarterTable[[#This Row],[goal]]</f>
        <v>1.25E-3</v>
      </c>
      <c r="P1660" s="8">
        <f>KickstarterTable[[#This Row],[pledged]]/KickstarterTable[[#This Row],[backers_count]]</f>
        <v>10</v>
      </c>
      <c r="Q1660" t="str">
        <f t="shared" si="150"/>
        <v>theater</v>
      </c>
      <c r="R1660" t="str">
        <f t="shared" si="151"/>
        <v>plays</v>
      </c>
      <c r="S1660" s="13">
        <f t="shared" si="152"/>
        <v>42437.312013888884</v>
      </c>
      <c r="T1660" s="13">
        <f t="shared" si="153"/>
        <v>42495.187013888892</v>
      </c>
      <c r="U1660">
        <f t="shared" si="154"/>
        <v>2016</v>
      </c>
      <c r="V1660" s="15" t="str">
        <f t="shared" si="155"/>
        <v>Mar</v>
      </c>
    </row>
    <row r="1661" spans="1:22" ht="48">
      <c r="A1661">
        <v>4040</v>
      </c>
      <c r="B1661" s="3" t="s">
        <v>4036</v>
      </c>
      <c r="C1661" s="3" t="s">
        <v>8144</v>
      </c>
      <c r="D1661">
        <v>8000</v>
      </c>
      <c r="E1661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8270</v>
      </c>
      <c r="O1661" s="6">
        <f>KickstarterTable[[#This Row],[pledged]]/KickstarterTable[[#This Row],[goal]]</f>
        <v>0.3125</v>
      </c>
      <c r="P1661" s="8">
        <f>KickstarterTable[[#This Row],[pledged]]/KickstarterTable[[#This Row],[backers_count]]</f>
        <v>1250</v>
      </c>
      <c r="Q1661" t="str">
        <f t="shared" si="150"/>
        <v>theater</v>
      </c>
      <c r="R1661" t="str">
        <f t="shared" si="151"/>
        <v>plays</v>
      </c>
      <c r="S1661" s="13">
        <f t="shared" si="152"/>
        <v>42143.898194444446</v>
      </c>
      <c r="T1661" s="13">
        <f t="shared" si="153"/>
        <v>42200.708333333336</v>
      </c>
      <c r="U1661">
        <f t="shared" si="154"/>
        <v>2015</v>
      </c>
      <c r="V1661" s="15" t="str">
        <f t="shared" si="155"/>
        <v>May</v>
      </c>
    </row>
    <row r="1662" spans="1:22" ht="64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8291</v>
      </c>
      <c r="O1662" s="6">
        <f>KickstarterTable[[#This Row],[pledged]]/KickstarterTable[[#This Row],[goal]]</f>
        <v>1.0250632911392406</v>
      </c>
      <c r="P1662" s="8">
        <f>KickstarterTable[[#This Row],[pledged]]/KickstarterTable[[#This Row],[backers_count]]</f>
        <v>80.178217821782184</v>
      </c>
      <c r="Q1662" t="str">
        <f t="shared" si="150"/>
        <v>music</v>
      </c>
      <c r="R1662" t="str">
        <f t="shared" si="151"/>
        <v>pop</v>
      </c>
      <c r="S1662" s="13">
        <f t="shared" si="152"/>
        <v>42343.664710648147</v>
      </c>
      <c r="T1662" s="13">
        <f t="shared" si="153"/>
        <v>42384.458333333336</v>
      </c>
      <c r="U1662">
        <f t="shared" si="154"/>
        <v>2016</v>
      </c>
      <c r="V1662" s="15" t="str">
        <f t="shared" si="155"/>
        <v>Dec</v>
      </c>
    </row>
    <row r="1663" spans="1:22" ht="48">
      <c r="A1663">
        <v>2956</v>
      </c>
      <c r="B1663" s="3" t="s">
        <v>2956</v>
      </c>
      <c r="C1663" s="3" t="s">
        <v>7066</v>
      </c>
      <c r="D1663">
        <v>7900</v>
      </c>
      <c r="E1663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8302</v>
      </c>
      <c r="O1663" s="6">
        <f>KickstarterTable[[#This Row],[pledged]]/KickstarterTable[[#This Row],[goal]]</f>
        <v>0.16734177215189874</v>
      </c>
      <c r="P1663" s="8">
        <f>KickstarterTable[[#This Row],[pledged]]/KickstarterTable[[#This Row],[backers_count]]</f>
        <v>66.099999999999994</v>
      </c>
      <c r="Q1663" t="str">
        <f t="shared" si="150"/>
        <v>theater</v>
      </c>
      <c r="R1663" t="str">
        <f t="shared" si="151"/>
        <v>spaces</v>
      </c>
      <c r="S1663" s="13">
        <f t="shared" si="152"/>
        <v>42464.625578703701</v>
      </c>
      <c r="T1663" s="13">
        <f t="shared" si="153"/>
        <v>42492.542245370372</v>
      </c>
      <c r="U1663">
        <f t="shared" si="154"/>
        <v>2016</v>
      </c>
      <c r="V1663" s="15" t="str">
        <f t="shared" si="155"/>
        <v>Apr</v>
      </c>
    </row>
    <row r="1664" spans="1:22" ht="48">
      <c r="A1664">
        <v>3046</v>
      </c>
      <c r="B1664" s="3" t="s">
        <v>3046</v>
      </c>
      <c r="C1664" s="3" t="s">
        <v>7156</v>
      </c>
      <c r="D1664">
        <v>7900</v>
      </c>
      <c r="E1664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8302</v>
      </c>
      <c r="O1664" s="6">
        <f>KickstarterTable[[#This Row],[pledged]]/KickstarterTable[[#This Row],[goal]]</f>
        <v>1.9084810126582279</v>
      </c>
      <c r="P1664" s="8">
        <f>KickstarterTable[[#This Row],[pledged]]/KickstarterTable[[#This Row],[backers_count]]</f>
        <v>259.94827586206895</v>
      </c>
      <c r="Q1664" t="str">
        <f t="shared" si="150"/>
        <v>theater</v>
      </c>
      <c r="R1664" t="str">
        <f t="shared" si="151"/>
        <v>spaces</v>
      </c>
      <c r="S1664" s="13">
        <f t="shared" si="152"/>
        <v>41862.46974537037</v>
      </c>
      <c r="T1664" s="13">
        <f t="shared" si="153"/>
        <v>41889.786111111112</v>
      </c>
      <c r="U1664">
        <f t="shared" si="154"/>
        <v>2014</v>
      </c>
      <c r="V1664" s="15" t="str">
        <f t="shared" si="155"/>
        <v>Aug</v>
      </c>
    </row>
    <row r="1665" spans="1:22" ht="48">
      <c r="A1665">
        <v>958</v>
      </c>
      <c r="B1665" s="3" t="s">
        <v>959</v>
      </c>
      <c r="C1665" s="3" t="s">
        <v>5068</v>
      </c>
      <c r="D1665">
        <v>7777</v>
      </c>
      <c r="E1665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8272</v>
      </c>
      <c r="O1665" s="6">
        <f>KickstarterTable[[#This Row],[pledged]]/KickstarterTable[[#This Row],[goal]]</f>
        <v>0.11328275684711328</v>
      </c>
      <c r="P1665" s="8">
        <f>KickstarterTable[[#This Row],[pledged]]/KickstarterTable[[#This Row],[backers_count]]</f>
        <v>51.823529411764703</v>
      </c>
      <c r="Q1665" t="str">
        <f t="shared" si="150"/>
        <v>technology</v>
      </c>
      <c r="R1665" t="str">
        <f t="shared" si="151"/>
        <v>wearables</v>
      </c>
      <c r="S1665" s="13">
        <f t="shared" si="152"/>
        <v>42082.469479166662</v>
      </c>
      <c r="T1665" s="13">
        <f t="shared" si="153"/>
        <v>42101.790972222225</v>
      </c>
      <c r="U1665">
        <f t="shared" si="154"/>
        <v>2015</v>
      </c>
      <c r="V1665" s="15" t="str">
        <f t="shared" si="155"/>
        <v>Mar</v>
      </c>
    </row>
    <row r="1666" spans="1:22" ht="32">
      <c r="A1666">
        <v>2103</v>
      </c>
      <c r="B1666" s="3" t="s">
        <v>2104</v>
      </c>
      <c r="C1666" s="3" t="s">
        <v>6213</v>
      </c>
      <c r="D1666">
        <v>7777</v>
      </c>
      <c r="E166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8278</v>
      </c>
      <c r="O1666" s="6">
        <f>KickstarterTable[[#This Row],[pledged]]/KickstarterTable[[#This Row],[goal]]</f>
        <v>1.4612318374694613</v>
      </c>
      <c r="P1666" s="8">
        <f>KickstarterTable[[#This Row],[pledged]]/KickstarterTable[[#This Row],[backers_count]]</f>
        <v>98.817391304347822</v>
      </c>
      <c r="Q1666" t="str">
        <f t="shared" ref="Q1666:Q1729" si="156">LEFT(N1666, SEARCH("/",N1666,1) -1)</f>
        <v>music</v>
      </c>
      <c r="R1666" t="str">
        <f t="shared" ref="R1666:R1729" si="157">MID(N1666,FIND("/",N1666)+1,LEN(N1666))</f>
        <v>indie rock</v>
      </c>
      <c r="S1666" s="13">
        <f t="shared" ref="S1666:S1729" si="158">(J1666/86400)+25569+(-8/24)</f>
        <v>41192.421608796292</v>
      </c>
      <c r="T1666" s="13">
        <f t="shared" ref="T1666:T1729" si="159">(((I1666/60)/60)/24)+DATE(1970,1,1)+(-58/24)</f>
        <v>41220.379942129635</v>
      </c>
      <c r="U1666">
        <f t="shared" ref="U1666:U1729" si="160">YEAR(T1666)</f>
        <v>2012</v>
      </c>
      <c r="V1666" s="15" t="str">
        <f t="shared" ref="V1666:V1729" si="161">TEXT(S1666,"mmm")</f>
        <v>Oct</v>
      </c>
    </row>
    <row r="1667" spans="1:22" ht="48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8270</v>
      </c>
      <c r="O1667" s="6">
        <f>KickstarterTable[[#This Row],[pledged]]/KickstarterTable[[#This Row],[goal]]</f>
        <v>1.0141935483870967</v>
      </c>
      <c r="P1667" s="8">
        <f>KickstarterTable[[#This Row],[pledged]]/KickstarterTable[[#This Row],[backers_count]]</f>
        <v>302.30769230769232</v>
      </c>
      <c r="Q1667" t="str">
        <f t="shared" si="156"/>
        <v>theater</v>
      </c>
      <c r="R1667" t="str">
        <f t="shared" si="157"/>
        <v>plays</v>
      </c>
      <c r="S1667" s="13">
        <f t="shared" si="158"/>
        <v>41851.438020833331</v>
      </c>
      <c r="T1667" s="13">
        <f t="shared" si="159"/>
        <v>41868.25</v>
      </c>
      <c r="U1667">
        <f t="shared" si="160"/>
        <v>2014</v>
      </c>
      <c r="V1667" s="15" t="str">
        <f t="shared" si="161"/>
        <v>Jul</v>
      </c>
    </row>
    <row r="1668" spans="1:22" ht="48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8285</v>
      </c>
      <c r="O1668" s="6">
        <f>KickstarterTable[[#This Row],[pledged]]/KickstarterTable[[#This Row],[goal]]</f>
        <v>2.787363950092912E-2</v>
      </c>
      <c r="P1668" s="8">
        <f>KickstarterTable[[#This Row],[pledged]]/KickstarterTable[[#This Row],[backers_count]]</f>
        <v>35</v>
      </c>
      <c r="Q1668" t="str">
        <f t="shared" si="156"/>
        <v>music</v>
      </c>
      <c r="R1668" t="str">
        <f t="shared" si="157"/>
        <v>world music</v>
      </c>
      <c r="S1668" s="13">
        <f t="shared" si="158"/>
        <v>41582.802071759259</v>
      </c>
      <c r="T1668" s="13">
        <f t="shared" si="159"/>
        <v>41620.71873842593</v>
      </c>
      <c r="U1668">
        <f t="shared" si="160"/>
        <v>2013</v>
      </c>
      <c r="V1668" s="15" t="str">
        <f t="shared" si="161"/>
        <v>Nov</v>
      </c>
    </row>
    <row r="1669" spans="1:22" ht="48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8279</v>
      </c>
      <c r="O1669" s="6">
        <f>KickstarterTable[[#This Row],[pledged]]/KickstarterTable[[#This Row],[goal]]</f>
        <v>1.0309292094387414</v>
      </c>
      <c r="P1669" s="8">
        <f>KickstarterTable[[#This Row],[pledged]]/KickstarterTable[[#This Row],[backers_count]]</f>
        <v>69.666666666666671</v>
      </c>
      <c r="Q1669" t="str">
        <f t="shared" si="156"/>
        <v>music</v>
      </c>
      <c r="R1669" t="str">
        <f t="shared" si="157"/>
        <v>electronic music</v>
      </c>
      <c r="S1669" s="13">
        <f t="shared" si="158"/>
        <v>41904.700775462959</v>
      </c>
      <c r="T1669" s="13">
        <f t="shared" si="159"/>
        <v>41932.617442129631</v>
      </c>
      <c r="U1669">
        <f t="shared" si="160"/>
        <v>2014</v>
      </c>
      <c r="V1669" s="15" t="str">
        <f t="shared" si="161"/>
        <v>Sep</v>
      </c>
    </row>
    <row r="1670" spans="1:22" ht="48">
      <c r="A1670">
        <v>107</v>
      </c>
      <c r="B1670" s="3" t="s">
        <v>109</v>
      </c>
      <c r="C1670" s="3" t="s">
        <v>4218</v>
      </c>
      <c r="D1670">
        <v>7500</v>
      </c>
      <c r="E1670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8265</v>
      </c>
      <c r="O1670" s="6">
        <f>KickstarterTable[[#This Row],[pledged]]/KickstarterTable[[#This Row],[goal]]</f>
        <v>1.0246666666666666</v>
      </c>
      <c r="P1670" s="8">
        <f>KickstarterTable[[#This Row],[pledged]]/KickstarterTable[[#This Row],[backers_count]]</f>
        <v>111.37681159420291</v>
      </c>
      <c r="Q1670" t="str">
        <f t="shared" si="156"/>
        <v>film &amp; video</v>
      </c>
      <c r="R1670" t="str">
        <f t="shared" si="157"/>
        <v>shorts</v>
      </c>
      <c r="S1670" s="13">
        <f t="shared" si="158"/>
        <v>40635.649155092593</v>
      </c>
      <c r="T1670" s="13">
        <f t="shared" si="159"/>
        <v>40655.565821759265</v>
      </c>
      <c r="U1670">
        <f t="shared" si="160"/>
        <v>2011</v>
      </c>
      <c r="V1670" s="15" t="str">
        <f t="shared" si="161"/>
        <v>Apr</v>
      </c>
    </row>
    <row r="1671" spans="1:22" ht="48">
      <c r="A1671">
        <v>144</v>
      </c>
      <c r="B1671" s="3" t="s">
        <v>146</v>
      </c>
      <c r="C1671" s="3" t="s">
        <v>4254</v>
      </c>
      <c r="D1671">
        <v>7500</v>
      </c>
      <c r="E1671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8266</v>
      </c>
      <c r="O1671" s="6">
        <f>KickstarterTable[[#This Row],[pledged]]/KickstarterTable[[#This Row],[goal]]</f>
        <v>0.27600000000000002</v>
      </c>
      <c r="P1671" s="8">
        <f>KickstarterTable[[#This Row],[pledged]]/KickstarterTable[[#This Row],[backers_count]]</f>
        <v>55.945945945945944</v>
      </c>
      <c r="Q1671" t="str">
        <f t="shared" si="156"/>
        <v>film &amp; video</v>
      </c>
      <c r="R1671" t="str">
        <f t="shared" si="157"/>
        <v>science fiction</v>
      </c>
      <c r="S1671" s="13">
        <f t="shared" si="158"/>
        <v>42047.429074074076</v>
      </c>
      <c r="T1671" s="13">
        <f t="shared" si="159"/>
        <v>42105.304074074076</v>
      </c>
      <c r="U1671">
        <f t="shared" si="160"/>
        <v>2015</v>
      </c>
      <c r="V1671" s="15" t="str">
        <f t="shared" si="161"/>
        <v>Feb</v>
      </c>
    </row>
    <row r="1672" spans="1:22" ht="32">
      <c r="A1672">
        <v>305</v>
      </c>
      <c r="B1672" s="3" t="s">
        <v>306</v>
      </c>
      <c r="C1672" s="3" t="s">
        <v>4415</v>
      </c>
      <c r="D1672">
        <v>7500</v>
      </c>
      <c r="E1672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8268</v>
      </c>
      <c r="O1672" s="6">
        <f>KickstarterTable[[#This Row],[pledged]]/KickstarterTable[[#This Row],[goal]]</f>
        <v>1.3033333333333332</v>
      </c>
      <c r="P1672" s="8">
        <f>KickstarterTable[[#This Row],[pledged]]/KickstarterTable[[#This Row],[backers_count]]</f>
        <v>51.719576719576722</v>
      </c>
      <c r="Q1672" t="str">
        <f t="shared" si="156"/>
        <v>film &amp; video</v>
      </c>
      <c r="R1672" t="str">
        <f t="shared" si="157"/>
        <v>documentary</v>
      </c>
      <c r="S1672" s="13">
        <f t="shared" si="158"/>
        <v>40948.296863425923</v>
      </c>
      <c r="T1672" s="13">
        <f t="shared" si="159"/>
        <v>40976.213530092595</v>
      </c>
      <c r="U1672">
        <f t="shared" si="160"/>
        <v>2012</v>
      </c>
      <c r="V1672" s="15" t="str">
        <f t="shared" si="161"/>
        <v>Feb</v>
      </c>
    </row>
    <row r="1673" spans="1:22" ht="32">
      <c r="A1673">
        <v>356</v>
      </c>
      <c r="B1673" s="3" t="s">
        <v>357</v>
      </c>
      <c r="C1673" s="3" t="s">
        <v>4466</v>
      </c>
      <c r="D1673">
        <v>7500</v>
      </c>
      <c r="E1673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8268</v>
      </c>
      <c r="O1673" s="6">
        <f>KickstarterTable[[#This Row],[pledged]]/KickstarterTable[[#This Row],[goal]]</f>
        <v>1.0269239999999999</v>
      </c>
      <c r="P1673" s="8">
        <f>KickstarterTable[[#This Row],[pledged]]/KickstarterTable[[#This Row],[backers_count]]</f>
        <v>79.401340206185566</v>
      </c>
      <c r="Q1673" t="str">
        <f t="shared" si="156"/>
        <v>film &amp; video</v>
      </c>
      <c r="R1673" t="str">
        <f t="shared" si="157"/>
        <v>documentary</v>
      </c>
      <c r="S1673" s="13">
        <f t="shared" si="158"/>
        <v>42415.469826388886</v>
      </c>
      <c r="T1673" s="13">
        <f t="shared" si="159"/>
        <v>42443.344826388893</v>
      </c>
      <c r="U1673">
        <f t="shared" si="160"/>
        <v>2016</v>
      </c>
      <c r="V1673" s="15" t="str">
        <f t="shared" si="161"/>
        <v>Feb</v>
      </c>
    </row>
    <row r="1674" spans="1:22" ht="48">
      <c r="A1674">
        <v>373</v>
      </c>
      <c r="B1674" s="3" t="s">
        <v>374</v>
      </c>
      <c r="C1674" s="3" t="s">
        <v>4483</v>
      </c>
      <c r="D1674">
        <v>7500</v>
      </c>
      <c r="E1674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8268</v>
      </c>
      <c r="O1674" s="6">
        <f>KickstarterTable[[#This Row],[pledged]]/KickstarterTable[[#This Row],[goal]]</f>
        <v>1.0666666666666667</v>
      </c>
      <c r="P1674" s="8">
        <f>KickstarterTable[[#This Row],[pledged]]/KickstarterTable[[#This Row],[backers_count]]</f>
        <v>89.887640449438209</v>
      </c>
      <c r="Q1674" t="str">
        <f t="shared" si="156"/>
        <v>film &amp; video</v>
      </c>
      <c r="R1674" t="str">
        <f t="shared" si="157"/>
        <v>documentary</v>
      </c>
      <c r="S1674" s="13">
        <f t="shared" si="158"/>
        <v>41078.578680555554</v>
      </c>
      <c r="T1674" s="13">
        <f t="shared" si="159"/>
        <v>41106.495347222226</v>
      </c>
      <c r="U1674">
        <f t="shared" si="160"/>
        <v>2012</v>
      </c>
      <c r="V1674" s="15" t="str">
        <f t="shared" si="161"/>
        <v>Jun</v>
      </c>
    </row>
    <row r="1675" spans="1:22" ht="48">
      <c r="A1675">
        <v>398</v>
      </c>
      <c r="B1675" s="3" t="s">
        <v>399</v>
      </c>
      <c r="C1675" s="3" t="s">
        <v>4508</v>
      </c>
      <c r="D1675">
        <v>7500</v>
      </c>
      <c r="E1675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8268</v>
      </c>
      <c r="O1675" s="6">
        <f>KickstarterTable[[#This Row],[pledged]]/KickstarterTable[[#This Row],[goal]]</f>
        <v>1.2516</v>
      </c>
      <c r="P1675" s="8">
        <f>KickstarterTable[[#This Row],[pledged]]/KickstarterTable[[#This Row],[backers_count]]</f>
        <v>140.1044776119403</v>
      </c>
      <c r="Q1675" t="str">
        <f t="shared" si="156"/>
        <v>film &amp; video</v>
      </c>
      <c r="R1675" t="str">
        <f t="shared" si="157"/>
        <v>documentary</v>
      </c>
      <c r="S1675" s="13">
        <f t="shared" si="158"/>
        <v>42078.459791666661</v>
      </c>
      <c r="T1675" s="13">
        <f t="shared" si="159"/>
        <v>42121.376458333332</v>
      </c>
      <c r="U1675">
        <f t="shared" si="160"/>
        <v>2015</v>
      </c>
      <c r="V1675" s="15" t="str">
        <f t="shared" si="161"/>
        <v>Mar</v>
      </c>
    </row>
    <row r="1676" spans="1:22" ht="48">
      <c r="A1676">
        <v>468</v>
      </c>
      <c r="B1676" s="3" t="s">
        <v>469</v>
      </c>
      <c r="C1676" s="3" t="s">
        <v>4578</v>
      </c>
      <c r="D1676">
        <v>7500</v>
      </c>
      <c r="E1676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8269</v>
      </c>
      <c r="O1676" s="6">
        <f>KickstarterTable[[#This Row],[pledged]]/KickstarterTable[[#This Row],[goal]]</f>
        <v>0</v>
      </c>
      <c r="P1676" s="8" t="e">
        <f>KickstarterTable[[#This Row],[pledged]]/KickstarterTable[[#This Row],[backers_count]]</f>
        <v>#DIV/0!</v>
      </c>
      <c r="Q1676" t="str">
        <f t="shared" si="156"/>
        <v>film &amp; video</v>
      </c>
      <c r="R1676" t="str">
        <f t="shared" si="157"/>
        <v>animation</v>
      </c>
      <c r="S1676" s="13">
        <f t="shared" si="158"/>
        <v>41040.834293981483</v>
      </c>
      <c r="T1676" s="13">
        <f t="shared" si="159"/>
        <v>41098.743807870371</v>
      </c>
      <c r="U1676">
        <f t="shared" si="160"/>
        <v>2012</v>
      </c>
      <c r="V1676" s="15" t="str">
        <f t="shared" si="161"/>
        <v>May</v>
      </c>
    </row>
    <row r="1677" spans="1:22" ht="48">
      <c r="A1677">
        <v>547</v>
      </c>
      <c r="B1677" s="3" t="s">
        <v>548</v>
      </c>
      <c r="C1677" s="3" t="s">
        <v>4657</v>
      </c>
      <c r="D1677">
        <v>7500</v>
      </c>
      <c r="E167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8271</v>
      </c>
      <c r="O1677" s="6">
        <f>KickstarterTable[[#This Row],[pledged]]/KickstarterTable[[#This Row],[goal]]</f>
        <v>0</v>
      </c>
      <c r="P1677" s="8" t="e">
        <f>KickstarterTable[[#This Row],[pledged]]/KickstarterTable[[#This Row],[backers_count]]</f>
        <v>#DIV/0!</v>
      </c>
      <c r="Q1677" t="str">
        <f t="shared" si="156"/>
        <v>technology</v>
      </c>
      <c r="R1677" t="str">
        <f t="shared" si="157"/>
        <v>web</v>
      </c>
      <c r="S1677" s="13">
        <f t="shared" si="158"/>
        <v>42380.363009259258</v>
      </c>
      <c r="T1677" s="13">
        <f t="shared" si="159"/>
        <v>42408.279675925929</v>
      </c>
      <c r="U1677">
        <f t="shared" si="160"/>
        <v>2016</v>
      </c>
      <c r="V1677" s="15" t="str">
        <f t="shared" si="161"/>
        <v>Jan</v>
      </c>
    </row>
    <row r="1678" spans="1:22" ht="48">
      <c r="A1678">
        <v>555</v>
      </c>
      <c r="B1678" s="3" t="s">
        <v>556</v>
      </c>
      <c r="C1678" s="3" t="s">
        <v>4665</v>
      </c>
      <c r="D1678">
        <v>7500</v>
      </c>
      <c r="E167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8271</v>
      </c>
      <c r="O1678" s="6">
        <f>KickstarterTable[[#This Row],[pledged]]/KickstarterTable[[#This Row],[goal]]</f>
        <v>0</v>
      </c>
      <c r="P1678" s="8" t="e">
        <f>KickstarterTable[[#This Row],[pledged]]/KickstarterTable[[#This Row],[backers_count]]</f>
        <v>#DIV/0!</v>
      </c>
      <c r="Q1678" t="str">
        <f t="shared" si="156"/>
        <v>technology</v>
      </c>
      <c r="R1678" t="str">
        <f t="shared" si="157"/>
        <v>web</v>
      </c>
      <c r="S1678" s="13">
        <f t="shared" si="158"/>
        <v>42503.020173611112</v>
      </c>
      <c r="T1678" s="13">
        <f t="shared" si="159"/>
        <v>42530.936840277784</v>
      </c>
      <c r="U1678">
        <f t="shared" si="160"/>
        <v>2016</v>
      </c>
      <c r="V1678" s="15" t="str">
        <f t="shared" si="161"/>
        <v>May</v>
      </c>
    </row>
    <row r="1679" spans="1:22" ht="16">
      <c r="A1679">
        <v>589</v>
      </c>
      <c r="B1679" s="3" t="s">
        <v>590</v>
      </c>
      <c r="C1679" s="3" t="s">
        <v>4699</v>
      </c>
      <c r="D1679">
        <v>7500</v>
      </c>
      <c r="E1679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8271</v>
      </c>
      <c r="O1679" s="6">
        <f>KickstarterTable[[#This Row],[pledged]]/KickstarterTable[[#This Row],[goal]]</f>
        <v>1.3333333333333334E-4</v>
      </c>
      <c r="P1679" s="8">
        <f>KickstarterTable[[#This Row],[pledged]]/KickstarterTable[[#This Row],[backers_count]]</f>
        <v>1</v>
      </c>
      <c r="Q1679" t="str">
        <f t="shared" si="156"/>
        <v>technology</v>
      </c>
      <c r="R1679" t="str">
        <f t="shared" si="157"/>
        <v>web</v>
      </c>
      <c r="S1679" s="13">
        <f t="shared" si="158"/>
        <v>42178.281238425923</v>
      </c>
      <c r="T1679" s="13">
        <f t="shared" si="159"/>
        <v>42191.197905092595</v>
      </c>
      <c r="U1679">
        <f t="shared" si="160"/>
        <v>2015</v>
      </c>
      <c r="V1679" s="15" t="str">
        <f t="shared" si="161"/>
        <v>Jun</v>
      </c>
    </row>
    <row r="1680" spans="1:22" ht="48">
      <c r="A1680">
        <v>592</v>
      </c>
      <c r="B1680" s="3" t="s">
        <v>593</v>
      </c>
      <c r="C1680" s="3" t="s">
        <v>4702</v>
      </c>
      <c r="D1680">
        <v>7500</v>
      </c>
      <c r="E1680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8271</v>
      </c>
      <c r="O1680" s="6">
        <f>KickstarterTable[[#This Row],[pledged]]/KickstarterTable[[#This Row],[goal]]</f>
        <v>3.3333333333333333E-2</v>
      </c>
      <c r="P1680" s="8">
        <f>KickstarterTable[[#This Row],[pledged]]/KickstarterTable[[#This Row],[backers_count]]</f>
        <v>250</v>
      </c>
      <c r="Q1680" t="str">
        <f t="shared" si="156"/>
        <v>technology</v>
      </c>
      <c r="R1680" t="str">
        <f t="shared" si="157"/>
        <v>web</v>
      </c>
      <c r="S1680" s="13">
        <f t="shared" si="158"/>
        <v>41945.898842592593</v>
      </c>
      <c r="T1680" s="13">
        <f t="shared" si="159"/>
        <v>41973.815509259257</v>
      </c>
      <c r="U1680">
        <f t="shared" si="160"/>
        <v>2014</v>
      </c>
      <c r="V1680" s="15" t="str">
        <f t="shared" si="161"/>
        <v>Nov</v>
      </c>
    </row>
    <row r="1681" spans="1:22" ht="48">
      <c r="A1681">
        <v>597</v>
      </c>
      <c r="B1681" s="3" t="s">
        <v>598</v>
      </c>
      <c r="C1681" s="3" t="s">
        <v>4707</v>
      </c>
      <c r="D1681">
        <v>7500</v>
      </c>
      <c r="E1681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8271</v>
      </c>
      <c r="O1681" s="6">
        <f>KickstarterTable[[#This Row],[pledged]]/KickstarterTable[[#This Row],[goal]]</f>
        <v>2.6666666666666666E-3</v>
      </c>
      <c r="P1681" s="8">
        <f>KickstarterTable[[#This Row],[pledged]]/KickstarterTable[[#This Row],[backers_count]]</f>
        <v>10</v>
      </c>
      <c r="Q1681" t="str">
        <f t="shared" si="156"/>
        <v>technology</v>
      </c>
      <c r="R1681" t="str">
        <f t="shared" si="157"/>
        <v>web</v>
      </c>
      <c r="S1681" s="13">
        <f t="shared" si="158"/>
        <v>42545.371932870366</v>
      </c>
      <c r="T1681" s="13">
        <f t="shared" si="159"/>
        <v>42580.250000000007</v>
      </c>
      <c r="U1681">
        <f t="shared" si="160"/>
        <v>2016</v>
      </c>
      <c r="V1681" s="15" t="str">
        <f t="shared" si="161"/>
        <v>Jun</v>
      </c>
    </row>
    <row r="1682" spans="1:22" ht="48">
      <c r="A1682">
        <v>728</v>
      </c>
      <c r="B1682" s="3" t="s">
        <v>729</v>
      </c>
      <c r="C1682" s="3" t="s">
        <v>4838</v>
      </c>
      <c r="D1682">
        <v>7500</v>
      </c>
      <c r="E1682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8273</v>
      </c>
      <c r="O1682" s="6">
        <f>KickstarterTable[[#This Row],[pledged]]/KickstarterTable[[#This Row],[goal]]</f>
        <v>1.05566</v>
      </c>
      <c r="P1682" s="8">
        <f>KickstarterTable[[#This Row],[pledged]]/KickstarterTable[[#This Row],[backers_count]]</f>
        <v>60.903461538461535</v>
      </c>
      <c r="Q1682" t="str">
        <f t="shared" si="156"/>
        <v>publishing</v>
      </c>
      <c r="R1682" t="str">
        <f t="shared" si="157"/>
        <v>nonfiction</v>
      </c>
      <c r="S1682" s="13">
        <f t="shared" si="158"/>
        <v>40731.504131944443</v>
      </c>
      <c r="T1682" s="13">
        <f t="shared" si="159"/>
        <v>40774.420798611114</v>
      </c>
      <c r="U1682">
        <f t="shared" si="160"/>
        <v>2011</v>
      </c>
      <c r="V1682" s="15" t="str">
        <f t="shared" si="161"/>
        <v>Jul</v>
      </c>
    </row>
    <row r="1683" spans="1:22" ht="48">
      <c r="A1683">
        <v>791</v>
      </c>
      <c r="B1683" s="3" t="s">
        <v>792</v>
      </c>
      <c r="C1683" s="3" t="s">
        <v>4901</v>
      </c>
      <c r="D1683">
        <v>7500</v>
      </c>
      <c r="E1683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8275</v>
      </c>
      <c r="O1683" s="6">
        <f>KickstarterTable[[#This Row],[pledged]]/KickstarterTable[[#This Row],[goal]]</f>
        <v>1.0386666666666666</v>
      </c>
      <c r="P1683" s="8">
        <f>KickstarterTable[[#This Row],[pledged]]/KickstarterTable[[#This Row],[backers_count]]</f>
        <v>60.859375</v>
      </c>
      <c r="Q1683" t="str">
        <f t="shared" si="156"/>
        <v>music</v>
      </c>
      <c r="R1683" t="str">
        <f t="shared" si="157"/>
        <v>rock</v>
      </c>
      <c r="S1683" s="13">
        <f t="shared" si="158"/>
        <v>41557.447291666664</v>
      </c>
      <c r="T1683" s="13">
        <f t="shared" si="159"/>
        <v>41588.832638888889</v>
      </c>
      <c r="U1683">
        <f t="shared" si="160"/>
        <v>2013</v>
      </c>
      <c r="V1683" s="15" t="str">
        <f t="shared" si="161"/>
        <v>Oct</v>
      </c>
    </row>
    <row r="1684" spans="1:22" ht="48">
      <c r="A1684">
        <v>942</v>
      </c>
      <c r="B1684" s="3" t="s">
        <v>943</v>
      </c>
      <c r="C1684" s="3" t="s">
        <v>5052</v>
      </c>
      <c r="D1684">
        <v>7500</v>
      </c>
      <c r="E1684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8272</v>
      </c>
      <c r="O1684" s="6">
        <f>KickstarterTable[[#This Row],[pledged]]/KickstarterTable[[#This Row],[goal]]</f>
        <v>8.9066666666666669E-2</v>
      </c>
      <c r="P1684" s="8">
        <f>KickstarterTable[[#This Row],[pledged]]/KickstarterTable[[#This Row],[backers_count]]</f>
        <v>41.75</v>
      </c>
      <c r="Q1684" t="str">
        <f t="shared" si="156"/>
        <v>technology</v>
      </c>
      <c r="R1684" t="str">
        <f t="shared" si="157"/>
        <v>wearables</v>
      </c>
      <c r="S1684" s="13">
        <f t="shared" si="158"/>
        <v>42382.509953703702</v>
      </c>
      <c r="T1684" s="13">
        <f t="shared" si="159"/>
        <v>42416.426620370366</v>
      </c>
      <c r="U1684">
        <f t="shared" si="160"/>
        <v>2016</v>
      </c>
      <c r="V1684" s="15" t="str">
        <f t="shared" si="161"/>
        <v>Jan</v>
      </c>
    </row>
    <row r="1685" spans="1:22" ht="48">
      <c r="A1685">
        <v>1158</v>
      </c>
      <c r="B1685" s="3" t="s">
        <v>1159</v>
      </c>
      <c r="C1685" s="3" t="s">
        <v>5268</v>
      </c>
      <c r="D1685">
        <v>7500</v>
      </c>
      <c r="E1685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8283</v>
      </c>
      <c r="O1685" s="6">
        <f>KickstarterTable[[#This Row],[pledged]]/KickstarterTable[[#This Row],[goal]]</f>
        <v>4.6666666666666671E-3</v>
      </c>
      <c r="P1685" s="8">
        <f>KickstarterTable[[#This Row],[pledged]]/KickstarterTable[[#This Row],[backers_count]]</f>
        <v>11.666666666666666</v>
      </c>
      <c r="Q1685" t="str">
        <f t="shared" si="156"/>
        <v>food</v>
      </c>
      <c r="R1685" t="str">
        <f t="shared" si="157"/>
        <v>food trucks</v>
      </c>
      <c r="S1685" s="13">
        <f t="shared" si="158"/>
        <v>41951.758425925924</v>
      </c>
      <c r="T1685" s="13">
        <f t="shared" si="159"/>
        <v>41979.675092592595</v>
      </c>
      <c r="U1685">
        <f t="shared" si="160"/>
        <v>2014</v>
      </c>
      <c r="V1685" s="15" t="str">
        <f t="shared" si="161"/>
        <v>Nov</v>
      </c>
    </row>
    <row r="1686" spans="1:22" ht="48">
      <c r="A1686">
        <v>1186</v>
      </c>
      <c r="B1686" s="3" t="s">
        <v>1187</v>
      </c>
      <c r="C1686" s="3" t="s">
        <v>5296</v>
      </c>
      <c r="D1686">
        <v>7500</v>
      </c>
      <c r="E1686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8284</v>
      </c>
      <c r="O1686" s="6">
        <f>KickstarterTable[[#This Row],[pledged]]/KickstarterTable[[#This Row],[goal]]</f>
        <v>1.0673333333333332</v>
      </c>
      <c r="P1686" s="8">
        <f>KickstarterTable[[#This Row],[pledged]]/KickstarterTable[[#This Row],[backers_count]]</f>
        <v>65.081300813008127</v>
      </c>
      <c r="Q1686" t="str">
        <f t="shared" si="156"/>
        <v>photography</v>
      </c>
      <c r="R1686" t="str">
        <f t="shared" si="157"/>
        <v>photobooks</v>
      </c>
      <c r="S1686" s="13">
        <f t="shared" si="158"/>
        <v>42123.530034722215</v>
      </c>
      <c r="T1686" s="13">
        <f t="shared" si="159"/>
        <v>42154.529166666667</v>
      </c>
      <c r="U1686">
        <f t="shared" si="160"/>
        <v>2015</v>
      </c>
      <c r="V1686" s="15" t="str">
        <f t="shared" si="161"/>
        <v>Apr</v>
      </c>
    </row>
    <row r="1687" spans="1:22" ht="48">
      <c r="A1687">
        <v>1271</v>
      </c>
      <c r="B1687" s="3" t="s">
        <v>1272</v>
      </c>
      <c r="C1687" s="3" t="s">
        <v>5381</v>
      </c>
      <c r="D1687">
        <v>7500</v>
      </c>
      <c r="E168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8275</v>
      </c>
      <c r="O1687" s="6">
        <f>KickstarterTable[[#This Row],[pledged]]/KickstarterTable[[#This Row],[goal]]</f>
        <v>1.018</v>
      </c>
      <c r="P1687" s="8">
        <f>KickstarterTable[[#This Row],[pledged]]/KickstarterTable[[#This Row],[backers_count]]</f>
        <v>246.29032258064515</v>
      </c>
      <c r="Q1687" t="str">
        <f t="shared" si="156"/>
        <v>music</v>
      </c>
      <c r="R1687" t="str">
        <f t="shared" si="157"/>
        <v>rock</v>
      </c>
      <c r="S1687" s="13">
        <f t="shared" si="158"/>
        <v>41561.350219907406</v>
      </c>
      <c r="T1687" s="13">
        <f t="shared" si="159"/>
        <v>41589.308553240742</v>
      </c>
      <c r="U1687">
        <f t="shared" si="160"/>
        <v>2013</v>
      </c>
      <c r="V1687" s="15" t="str">
        <f t="shared" si="161"/>
        <v>Oct</v>
      </c>
    </row>
    <row r="1688" spans="1:22" ht="48">
      <c r="A1688">
        <v>1365</v>
      </c>
      <c r="B1688" s="3" t="s">
        <v>1366</v>
      </c>
      <c r="C1688" s="3" t="s">
        <v>5475</v>
      </c>
      <c r="D1688">
        <v>7500</v>
      </c>
      <c r="E168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8275</v>
      </c>
      <c r="O1688" s="6">
        <f>KickstarterTable[[#This Row],[pledged]]/KickstarterTable[[#This Row],[goal]]</f>
        <v>1.0026666666666666</v>
      </c>
      <c r="P1688" s="8">
        <f>KickstarterTable[[#This Row],[pledged]]/KickstarterTable[[#This Row],[backers_count]]</f>
        <v>81.739130434782609</v>
      </c>
      <c r="Q1688" t="str">
        <f t="shared" si="156"/>
        <v>music</v>
      </c>
      <c r="R1688" t="str">
        <f t="shared" si="157"/>
        <v>rock</v>
      </c>
      <c r="S1688" s="13">
        <f t="shared" si="158"/>
        <v>42049.399907407402</v>
      </c>
      <c r="T1688" s="13">
        <f t="shared" si="159"/>
        <v>42077.274907407409</v>
      </c>
      <c r="U1688">
        <f t="shared" si="160"/>
        <v>2015</v>
      </c>
      <c r="V1688" s="15" t="str">
        <f t="shared" si="161"/>
        <v>Feb</v>
      </c>
    </row>
    <row r="1689" spans="1:22" ht="16">
      <c r="A1689">
        <v>1366</v>
      </c>
      <c r="B1689" s="3" t="s">
        <v>1367</v>
      </c>
      <c r="C1689" s="3" t="s">
        <v>5476</v>
      </c>
      <c r="D1689">
        <v>7500</v>
      </c>
      <c r="E1689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8275</v>
      </c>
      <c r="O1689" s="6">
        <f>KickstarterTable[[#This Row],[pledged]]/KickstarterTable[[#This Row],[goal]]</f>
        <v>1.2648920000000001</v>
      </c>
      <c r="P1689" s="8">
        <f>KickstarterTable[[#This Row],[pledged]]/KickstarterTable[[#This Row],[backers_count]]</f>
        <v>64.535306122448986</v>
      </c>
      <c r="Q1689" t="str">
        <f t="shared" si="156"/>
        <v>music</v>
      </c>
      <c r="R1689" t="str">
        <f t="shared" si="157"/>
        <v>rock</v>
      </c>
      <c r="S1689" s="13">
        <f t="shared" si="158"/>
        <v>41924.662766203699</v>
      </c>
      <c r="T1689" s="13">
        <f t="shared" si="159"/>
        <v>41967.621099537042</v>
      </c>
      <c r="U1689">
        <f t="shared" si="160"/>
        <v>2014</v>
      </c>
      <c r="V1689" s="15" t="str">
        <f t="shared" si="161"/>
        <v>Oct</v>
      </c>
    </row>
    <row r="1690" spans="1:22" ht="48">
      <c r="A1690">
        <v>1424</v>
      </c>
      <c r="B1690" s="3" t="s">
        <v>1425</v>
      </c>
      <c r="C1690" s="3" t="s">
        <v>5534</v>
      </c>
      <c r="D1690">
        <v>7500</v>
      </c>
      <c r="E1690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8286</v>
      </c>
      <c r="O1690" s="6">
        <f>KickstarterTable[[#This Row],[pledged]]/KickstarterTable[[#This Row],[goal]]</f>
        <v>0.2036</v>
      </c>
      <c r="P1690" s="8">
        <f>KickstarterTable[[#This Row],[pledged]]/KickstarterTable[[#This Row],[backers_count]]</f>
        <v>109.07142857142857</v>
      </c>
      <c r="Q1690" t="str">
        <f t="shared" si="156"/>
        <v>publishing</v>
      </c>
      <c r="R1690" t="str">
        <f t="shared" si="157"/>
        <v>translations</v>
      </c>
      <c r="S1690" s="13">
        <f t="shared" si="158"/>
        <v>42676.384282407402</v>
      </c>
      <c r="T1690" s="13">
        <f t="shared" si="159"/>
        <v>42687.342615740745</v>
      </c>
      <c r="U1690">
        <f t="shared" si="160"/>
        <v>2016</v>
      </c>
      <c r="V1690" s="15" t="str">
        <f t="shared" si="161"/>
        <v>Nov</v>
      </c>
    </row>
    <row r="1691" spans="1:22" ht="48">
      <c r="A1691">
        <v>1534</v>
      </c>
      <c r="B1691" s="3" t="s">
        <v>1535</v>
      </c>
      <c r="C1691" s="3" t="s">
        <v>5644</v>
      </c>
      <c r="D1691">
        <v>7500</v>
      </c>
      <c r="E1691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8284</v>
      </c>
      <c r="O1691" s="6">
        <f>KickstarterTable[[#This Row],[pledged]]/KickstarterTable[[#This Row],[goal]]</f>
        <v>4.1773333333333333</v>
      </c>
      <c r="P1691" s="8">
        <f>KickstarterTable[[#This Row],[pledged]]/KickstarterTable[[#This Row],[backers_count]]</f>
        <v>84.905149051490511</v>
      </c>
      <c r="Q1691" t="str">
        <f t="shared" si="156"/>
        <v>photography</v>
      </c>
      <c r="R1691" t="str">
        <f t="shared" si="157"/>
        <v>photobooks</v>
      </c>
      <c r="S1691" s="13">
        <f t="shared" si="158"/>
        <v>42221.340995370367</v>
      </c>
      <c r="T1691" s="13">
        <f t="shared" si="159"/>
        <v>42249.257662037046</v>
      </c>
      <c r="U1691">
        <f t="shared" si="160"/>
        <v>2015</v>
      </c>
      <c r="V1691" s="15" t="str">
        <f t="shared" si="161"/>
        <v>Aug</v>
      </c>
    </row>
    <row r="1692" spans="1:22" ht="48">
      <c r="A1692">
        <v>1587</v>
      </c>
      <c r="B1692" s="3" t="s">
        <v>1588</v>
      </c>
      <c r="C1692" s="3" t="s">
        <v>5697</v>
      </c>
      <c r="D1692">
        <v>7500</v>
      </c>
      <c r="E1692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8290</v>
      </c>
      <c r="O1692" s="6">
        <f>KickstarterTable[[#This Row],[pledged]]/KickstarterTable[[#This Row],[goal]]</f>
        <v>1.3333333333333334E-4</v>
      </c>
      <c r="P1692" s="8">
        <f>KickstarterTable[[#This Row],[pledged]]/KickstarterTable[[#This Row],[backers_count]]</f>
        <v>1</v>
      </c>
      <c r="Q1692" t="str">
        <f t="shared" si="156"/>
        <v>photography</v>
      </c>
      <c r="R1692" t="str">
        <f t="shared" si="157"/>
        <v>places</v>
      </c>
      <c r="S1692" s="13">
        <f t="shared" si="158"/>
        <v>41956.617650462962</v>
      </c>
      <c r="T1692" s="13">
        <f t="shared" si="159"/>
        <v>41984.534317129634</v>
      </c>
      <c r="U1692">
        <f t="shared" si="160"/>
        <v>2014</v>
      </c>
      <c r="V1692" s="15" t="str">
        <f t="shared" si="161"/>
        <v>Nov</v>
      </c>
    </row>
    <row r="1693" spans="1:22" ht="48">
      <c r="A1693">
        <v>1625</v>
      </c>
      <c r="B1693" s="3" t="s">
        <v>1626</v>
      </c>
      <c r="C1693" s="3" t="s">
        <v>5735</v>
      </c>
      <c r="D1693">
        <v>7500</v>
      </c>
      <c r="E1693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8275</v>
      </c>
      <c r="O1693" s="6">
        <f>KickstarterTable[[#This Row],[pledged]]/KickstarterTable[[#This Row],[goal]]</f>
        <v>1.5533333333333332</v>
      </c>
      <c r="P1693" s="8">
        <f>KickstarterTable[[#This Row],[pledged]]/KickstarterTable[[#This Row],[backers_count]]</f>
        <v>112.01923076923077</v>
      </c>
      <c r="Q1693" t="str">
        <f t="shared" si="156"/>
        <v>music</v>
      </c>
      <c r="R1693" t="str">
        <f t="shared" si="157"/>
        <v>rock</v>
      </c>
      <c r="S1693" s="13">
        <f t="shared" si="158"/>
        <v>41135.366354166668</v>
      </c>
      <c r="T1693" s="13">
        <f t="shared" si="159"/>
        <v>41161.28302083334</v>
      </c>
      <c r="U1693">
        <f t="shared" si="160"/>
        <v>2012</v>
      </c>
      <c r="V1693" s="15" t="str">
        <f t="shared" si="161"/>
        <v>Aug</v>
      </c>
    </row>
    <row r="1694" spans="1:22" ht="64">
      <c r="A1694">
        <v>1656</v>
      </c>
      <c r="B1694" s="3" t="s">
        <v>1657</v>
      </c>
      <c r="C1694" s="3" t="s">
        <v>5766</v>
      </c>
      <c r="D1694">
        <v>7500</v>
      </c>
      <c r="E1694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8291</v>
      </c>
      <c r="O1694" s="6">
        <f>KickstarterTable[[#This Row],[pledged]]/KickstarterTable[[#This Row],[goal]]</f>
        <v>1.0033493333333334</v>
      </c>
      <c r="P1694" s="8">
        <f>KickstarterTable[[#This Row],[pledged]]/KickstarterTable[[#This Row],[backers_count]]</f>
        <v>156.77333333333334</v>
      </c>
      <c r="Q1694" t="str">
        <f t="shared" si="156"/>
        <v>music</v>
      </c>
      <c r="R1694" t="str">
        <f t="shared" si="157"/>
        <v>pop</v>
      </c>
      <c r="S1694" s="13">
        <f t="shared" si="158"/>
        <v>41226.595509259256</v>
      </c>
      <c r="T1694" s="13">
        <f t="shared" si="159"/>
        <v>41254.512175925927</v>
      </c>
      <c r="U1694">
        <f t="shared" si="160"/>
        <v>2012</v>
      </c>
      <c r="V1694" s="15" t="str">
        <f t="shared" si="161"/>
        <v>Nov</v>
      </c>
    </row>
    <row r="1695" spans="1:22" ht="48">
      <c r="A1695">
        <v>1936</v>
      </c>
      <c r="B1695" s="3" t="s">
        <v>1937</v>
      </c>
      <c r="C1695" s="3" t="s">
        <v>6046</v>
      </c>
      <c r="D1695">
        <v>7500</v>
      </c>
      <c r="E1695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8278</v>
      </c>
      <c r="O1695" s="6">
        <f>KickstarterTable[[#This Row],[pledged]]/KickstarterTable[[#This Row],[goal]]</f>
        <v>1.1652013333333333</v>
      </c>
      <c r="P1695" s="8">
        <f>KickstarterTable[[#This Row],[pledged]]/KickstarterTable[[#This Row],[backers_count]]</f>
        <v>60.26903448275862</v>
      </c>
      <c r="Q1695" t="str">
        <f t="shared" si="156"/>
        <v>music</v>
      </c>
      <c r="R1695" t="str">
        <f t="shared" si="157"/>
        <v>indie rock</v>
      </c>
      <c r="S1695" s="13">
        <f t="shared" si="158"/>
        <v>40852.55636574074</v>
      </c>
      <c r="T1695" s="13">
        <f t="shared" si="159"/>
        <v>40880.832638888889</v>
      </c>
      <c r="U1695">
        <f t="shared" si="160"/>
        <v>2011</v>
      </c>
      <c r="V1695" s="15" t="str">
        <f t="shared" si="161"/>
        <v>Nov</v>
      </c>
    </row>
    <row r="1696" spans="1:22" ht="48">
      <c r="A1696">
        <v>1946</v>
      </c>
      <c r="B1696" s="3" t="s">
        <v>1947</v>
      </c>
      <c r="C1696" s="3" t="s">
        <v>6056</v>
      </c>
      <c r="D1696">
        <v>7500</v>
      </c>
      <c r="E1696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8294</v>
      </c>
      <c r="O1696" s="6">
        <f>KickstarterTable[[#This Row],[pledged]]/KickstarterTable[[#This Row],[goal]]</f>
        <v>1.4974666666666667</v>
      </c>
      <c r="P1696" s="8">
        <f>KickstarterTable[[#This Row],[pledged]]/KickstarterTable[[#This Row],[backers_count]]</f>
        <v>160.44285714285715</v>
      </c>
      <c r="Q1696" t="str">
        <f t="shared" si="156"/>
        <v>technology</v>
      </c>
      <c r="R1696" t="str">
        <f t="shared" si="157"/>
        <v>hardware</v>
      </c>
      <c r="S1696" s="13">
        <f t="shared" si="158"/>
        <v>41688.816678240742</v>
      </c>
      <c r="T1696" s="13">
        <f t="shared" si="159"/>
        <v>41746.691678240742</v>
      </c>
      <c r="U1696">
        <f t="shared" si="160"/>
        <v>2014</v>
      </c>
      <c r="V1696" s="15" t="str">
        <f t="shared" si="161"/>
        <v>Feb</v>
      </c>
    </row>
    <row r="1697" spans="1:22" ht="48">
      <c r="A1697">
        <v>1981</v>
      </c>
      <c r="B1697" s="3" t="s">
        <v>1982</v>
      </c>
      <c r="C1697" s="3" t="s">
        <v>6091</v>
      </c>
      <c r="D1697">
        <v>7500</v>
      </c>
      <c r="E169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8295</v>
      </c>
      <c r="O1697" s="6">
        <f>KickstarterTable[[#This Row],[pledged]]/KickstarterTable[[#This Row],[goal]]</f>
        <v>5.0799999999999998E-2</v>
      </c>
      <c r="P1697" s="8">
        <f>KickstarterTable[[#This Row],[pledged]]/KickstarterTable[[#This Row],[backers_count]]</f>
        <v>31.75</v>
      </c>
      <c r="Q1697" t="str">
        <f t="shared" si="156"/>
        <v>photography</v>
      </c>
      <c r="R1697" t="str">
        <f t="shared" si="157"/>
        <v>people</v>
      </c>
      <c r="S1697" s="13">
        <f t="shared" si="158"/>
        <v>41799.391956018517</v>
      </c>
      <c r="T1697" s="13">
        <f t="shared" si="159"/>
        <v>41827.308622685188</v>
      </c>
      <c r="U1697">
        <f t="shared" si="160"/>
        <v>2014</v>
      </c>
      <c r="V1697" s="15" t="str">
        <f t="shared" si="161"/>
        <v>Jun</v>
      </c>
    </row>
    <row r="1698" spans="1:22" ht="48">
      <c r="A1698">
        <v>2221</v>
      </c>
      <c r="B1698" s="3" t="s">
        <v>2222</v>
      </c>
      <c r="C1698" s="3" t="s">
        <v>6331</v>
      </c>
      <c r="D1698">
        <v>7500</v>
      </c>
      <c r="E169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8296</v>
      </c>
      <c r="O1698" s="6">
        <f>KickstarterTable[[#This Row],[pledged]]/KickstarterTable[[#This Row],[goal]]</f>
        <v>1.0811999999999999</v>
      </c>
      <c r="P1698" s="8">
        <f>KickstarterTable[[#This Row],[pledged]]/KickstarterTable[[#This Row],[backers_count]]</f>
        <v>37.197247706422019</v>
      </c>
      <c r="Q1698" t="str">
        <f t="shared" si="156"/>
        <v>games</v>
      </c>
      <c r="R1698" t="str">
        <f t="shared" si="157"/>
        <v>tabletop games</v>
      </c>
      <c r="S1698" s="13">
        <f t="shared" si="158"/>
        <v>42452.333437499998</v>
      </c>
      <c r="T1698" s="13">
        <f t="shared" si="159"/>
        <v>42480.583333333336</v>
      </c>
      <c r="U1698">
        <f t="shared" si="160"/>
        <v>2016</v>
      </c>
      <c r="V1698" s="15" t="str">
        <f t="shared" si="161"/>
        <v>Mar</v>
      </c>
    </row>
    <row r="1699" spans="1:22" ht="48">
      <c r="A1699">
        <v>2263</v>
      </c>
      <c r="B1699" s="3" t="s">
        <v>2264</v>
      </c>
      <c r="C1699" s="3" t="s">
        <v>6373</v>
      </c>
      <c r="D1699">
        <v>7500</v>
      </c>
      <c r="E1699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8296</v>
      </c>
      <c r="O1699" s="6">
        <f>KickstarterTable[[#This Row],[pledged]]/KickstarterTable[[#This Row],[goal]]</f>
        <v>1.1554666666666666</v>
      </c>
      <c r="P1699" s="8">
        <f>KickstarterTable[[#This Row],[pledged]]/KickstarterTable[[#This Row],[backers_count]]</f>
        <v>144.43333333333334</v>
      </c>
      <c r="Q1699" t="str">
        <f t="shared" si="156"/>
        <v>games</v>
      </c>
      <c r="R1699" t="str">
        <f t="shared" si="157"/>
        <v>tabletop games</v>
      </c>
      <c r="S1699" s="13">
        <f t="shared" si="158"/>
        <v>42014.498993055553</v>
      </c>
      <c r="T1699" s="13">
        <f t="shared" si="159"/>
        <v>42033.415659722225</v>
      </c>
      <c r="U1699">
        <f t="shared" si="160"/>
        <v>2015</v>
      </c>
      <c r="V1699" s="15" t="str">
        <f t="shared" si="161"/>
        <v>Jan</v>
      </c>
    </row>
    <row r="1700" spans="1:22" ht="32">
      <c r="A1700">
        <v>2324</v>
      </c>
      <c r="B1700" s="3" t="s">
        <v>2325</v>
      </c>
      <c r="C1700" s="3" t="s">
        <v>6434</v>
      </c>
      <c r="D1700">
        <v>7500</v>
      </c>
      <c r="E1700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8297</v>
      </c>
      <c r="O1700" s="6">
        <f>KickstarterTable[[#This Row],[pledged]]/KickstarterTable[[#This Row],[goal]]</f>
        <v>0.20733333333333334</v>
      </c>
      <c r="P1700" s="8">
        <f>KickstarterTable[[#This Row],[pledged]]/KickstarterTable[[#This Row],[backers_count]]</f>
        <v>25.491803278688526</v>
      </c>
      <c r="Q1700" t="str">
        <f t="shared" si="156"/>
        <v>food</v>
      </c>
      <c r="R1700" t="str">
        <f t="shared" si="157"/>
        <v>small batch</v>
      </c>
      <c r="S1700" s="13">
        <f t="shared" si="158"/>
        <v>42790.55190972222</v>
      </c>
      <c r="T1700" s="13">
        <f t="shared" si="159"/>
        <v>42818.42690972222</v>
      </c>
      <c r="U1700">
        <f t="shared" si="160"/>
        <v>2017</v>
      </c>
      <c r="V1700" s="15" t="str">
        <f t="shared" si="161"/>
        <v>Feb</v>
      </c>
    </row>
    <row r="1701" spans="1:22" ht="48">
      <c r="A1701">
        <v>2359</v>
      </c>
      <c r="B1701" s="3" t="s">
        <v>2360</v>
      </c>
      <c r="C1701" s="3" t="s">
        <v>6469</v>
      </c>
      <c r="D1701">
        <v>7500</v>
      </c>
      <c r="E1701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8271</v>
      </c>
      <c r="O1701" s="6">
        <f>KickstarterTable[[#This Row],[pledged]]/KickstarterTable[[#This Row],[goal]]</f>
        <v>0.14680000000000001</v>
      </c>
      <c r="P1701" s="8">
        <f>KickstarterTable[[#This Row],[pledged]]/KickstarterTable[[#This Row],[backers_count]]</f>
        <v>367</v>
      </c>
      <c r="Q1701" t="str">
        <f t="shared" si="156"/>
        <v>technology</v>
      </c>
      <c r="R1701" t="str">
        <f t="shared" si="157"/>
        <v>web</v>
      </c>
      <c r="S1701" s="13">
        <f t="shared" si="158"/>
        <v>42159.316249999996</v>
      </c>
      <c r="T1701" s="13">
        <f t="shared" si="159"/>
        <v>42217.232916666668</v>
      </c>
      <c r="U1701">
        <f t="shared" si="160"/>
        <v>2015</v>
      </c>
      <c r="V1701" s="15" t="str">
        <f t="shared" si="161"/>
        <v>Jun</v>
      </c>
    </row>
    <row r="1702" spans="1:22" ht="32">
      <c r="A1702">
        <v>2441</v>
      </c>
      <c r="B1702" s="3" t="s">
        <v>2442</v>
      </c>
      <c r="C1702" s="3" t="s">
        <v>6551</v>
      </c>
      <c r="D1702">
        <v>7500</v>
      </c>
      <c r="E1702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8297</v>
      </c>
      <c r="O1702" s="6">
        <f>KickstarterTable[[#This Row],[pledged]]/KickstarterTable[[#This Row],[goal]]</f>
        <v>1.0788</v>
      </c>
      <c r="P1702" s="8">
        <f>KickstarterTable[[#This Row],[pledged]]/KickstarterTable[[#This Row],[backers_count]]</f>
        <v>74.22935779816514</v>
      </c>
      <c r="Q1702" t="str">
        <f t="shared" si="156"/>
        <v>food</v>
      </c>
      <c r="R1702" t="str">
        <f t="shared" si="157"/>
        <v>small batch</v>
      </c>
      <c r="S1702" s="13">
        <f t="shared" si="158"/>
        <v>42186.792291666665</v>
      </c>
      <c r="T1702" s="13">
        <f t="shared" si="159"/>
        <v>42205.790972222225</v>
      </c>
      <c r="U1702">
        <f t="shared" si="160"/>
        <v>2015</v>
      </c>
      <c r="V1702" s="15" t="str">
        <f t="shared" si="161"/>
        <v>Jul</v>
      </c>
    </row>
    <row r="1703" spans="1:22" ht="48">
      <c r="A1703">
        <v>2461</v>
      </c>
      <c r="B1703" s="3" t="s">
        <v>2462</v>
      </c>
      <c r="C1703" s="3" t="s">
        <v>6571</v>
      </c>
      <c r="D1703">
        <v>7500</v>
      </c>
      <c r="E1703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8278</v>
      </c>
      <c r="O1703" s="6">
        <f>KickstarterTable[[#This Row],[pledged]]/KickstarterTable[[#This Row],[goal]]</f>
        <v>1.038</v>
      </c>
      <c r="P1703" s="8">
        <f>KickstarterTable[[#This Row],[pledged]]/KickstarterTable[[#This Row],[backers_count]]</f>
        <v>90.523255813953483</v>
      </c>
      <c r="Q1703" t="str">
        <f t="shared" si="156"/>
        <v>music</v>
      </c>
      <c r="R1703" t="str">
        <f t="shared" si="157"/>
        <v>indie rock</v>
      </c>
      <c r="S1703" s="13">
        <f t="shared" si="158"/>
        <v>40783.679363425923</v>
      </c>
      <c r="T1703" s="13">
        <f t="shared" si="159"/>
        <v>40814.708333333336</v>
      </c>
      <c r="U1703">
        <f t="shared" si="160"/>
        <v>2011</v>
      </c>
      <c r="V1703" s="15" t="str">
        <f t="shared" si="161"/>
        <v>Aug</v>
      </c>
    </row>
    <row r="1704" spans="1:22" ht="48">
      <c r="A1704">
        <v>2472</v>
      </c>
      <c r="B1704" s="3" t="s">
        <v>2473</v>
      </c>
      <c r="C1704" s="3" t="s">
        <v>6582</v>
      </c>
      <c r="D1704">
        <v>7500</v>
      </c>
      <c r="E1704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8278</v>
      </c>
      <c r="O1704" s="6">
        <f>KickstarterTable[[#This Row],[pledged]]/KickstarterTable[[#This Row],[goal]]</f>
        <v>1.3576026666666667</v>
      </c>
      <c r="P1704" s="8">
        <f>KickstarterTable[[#This Row],[pledged]]/KickstarterTable[[#This Row],[backers_count]]</f>
        <v>97.904038461538462</v>
      </c>
      <c r="Q1704" t="str">
        <f t="shared" si="156"/>
        <v>music</v>
      </c>
      <c r="R1704" t="str">
        <f t="shared" si="157"/>
        <v>indie rock</v>
      </c>
      <c r="S1704" s="13">
        <f t="shared" si="158"/>
        <v>40353.782175925924</v>
      </c>
      <c r="T1704" s="13">
        <f t="shared" si="159"/>
        <v>40422.627083333333</v>
      </c>
      <c r="U1704">
        <f t="shared" si="160"/>
        <v>2010</v>
      </c>
      <c r="V1704" s="15" t="str">
        <f t="shared" si="161"/>
        <v>Jun</v>
      </c>
    </row>
    <row r="1705" spans="1:22" ht="32">
      <c r="A1705">
        <v>2524</v>
      </c>
      <c r="B1705" s="3" t="s">
        <v>2524</v>
      </c>
      <c r="C1705" s="3" t="s">
        <v>6634</v>
      </c>
      <c r="D1705">
        <v>7500</v>
      </c>
      <c r="E1705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8299</v>
      </c>
      <c r="O1705" s="6">
        <f>KickstarterTable[[#This Row],[pledged]]/KickstarterTable[[#This Row],[goal]]</f>
        <v>1.016</v>
      </c>
      <c r="P1705" s="8">
        <f>KickstarterTable[[#This Row],[pledged]]/KickstarterTable[[#This Row],[backers_count]]</f>
        <v>177.2093023255814</v>
      </c>
      <c r="Q1705" t="str">
        <f t="shared" si="156"/>
        <v>music</v>
      </c>
      <c r="R1705" t="str">
        <f t="shared" si="157"/>
        <v>classical music</v>
      </c>
      <c r="S1705" s="13">
        <f t="shared" si="158"/>
        <v>41961.474039351851</v>
      </c>
      <c r="T1705" s="13">
        <f t="shared" si="159"/>
        <v>41991.770833333336</v>
      </c>
      <c r="U1705">
        <f t="shared" si="160"/>
        <v>2014</v>
      </c>
      <c r="V1705" s="15" t="str">
        <f t="shared" si="161"/>
        <v>Nov</v>
      </c>
    </row>
    <row r="1706" spans="1:22" ht="48">
      <c r="A1706">
        <v>2533</v>
      </c>
      <c r="B1706" s="3" t="s">
        <v>2533</v>
      </c>
      <c r="C1706" s="3" t="s">
        <v>6643</v>
      </c>
      <c r="D1706">
        <v>7500</v>
      </c>
      <c r="E170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8299</v>
      </c>
      <c r="O1706" s="6">
        <f>KickstarterTable[[#This Row],[pledged]]/KickstarterTable[[#This Row],[goal]]</f>
        <v>1.1066666666666667</v>
      </c>
      <c r="P1706" s="8">
        <f>KickstarterTable[[#This Row],[pledged]]/KickstarterTable[[#This Row],[backers_count]]</f>
        <v>61.029411764705884</v>
      </c>
      <c r="Q1706" t="str">
        <f t="shared" si="156"/>
        <v>music</v>
      </c>
      <c r="R1706" t="str">
        <f t="shared" si="157"/>
        <v>classical music</v>
      </c>
      <c r="S1706" s="13">
        <f t="shared" si="158"/>
        <v>41304.417951388888</v>
      </c>
      <c r="T1706" s="13">
        <f t="shared" si="159"/>
        <v>41332.334120370375</v>
      </c>
      <c r="U1706">
        <f t="shared" si="160"/>
        <v>2013</v>
      </c>
      <c r="V1706" s="15" t="str">
        <f t="shared" si="161"/>
        <v>Jan</v>
      </c>
    </row>
    <row r="1707" spans="1:22" ht="48">
      <c r="A1707">
        <v>2613</v>
      </c>
      <c r="B1707" s="3" t="s">
        <v>2613</v>
      </c>
      <c r="C1707" s="3" t="s">
        <v>6723</v>
      </c>
      <c r="D1707">
        <v>7500</v>
      </c>
      <c r="E170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8300</v>
      </c>
      <c r="O1707" s="6">
        <f>KickstarterTable[[#This Row],[pledged]]/KickstarterTable[[#This Row],[goal]]</f>
        <v>1.0101333333333333</v>
      </c>
      <c r="P1707" s="8">
        <f>KickstarterTable[[#This Row],[pledged]]/KickstarterTable[[#This Row],[backers_count]]</f>
        <v>270.57142857142856</v>
      </c>
      <c r="Q1707" t="str">
        <f t="shared" si="156"/>
        <v>technology</v>
      </c>
      <c r="R1707" t="str">
        <f t="shared" si="157"/>
        <v>space exploration</v>
      </c>
      <c r="S1707" s="13">
        <f t="shared" si="158"/>
        <v>41143.484884259255</v>
      </c>
      <c r="T1707" s="13">
        <f t="shared" si="159"/>
        <v>41171.401550925926</v>
      </c>
      <c r="U1707">
        <f t="shared" si="160"/>
        <v>2012</v>
      </c>
      <c r="V1707" s="15" t="str">
        <f t="shared" si="161"/>
        <v>Aug</v>
      </c>
    </row>
    <row r="1708" spans="1:22" ht="32">
      <c r="A1708">
        <v>2729</v>
      </c>
      <c r="B1708" s="3" t="s">
        <v>2729</v>
      </c>
      <c r="C1708" s="3" t="s">
        <v>6839</v>
      </c>
      <c r="D1708">
        <v>7500</v>
      </c>
      <c r="E170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8294</v>
      </c>
      <c r="O1708" s="6">
        <f>KickstarterTable[[#This Row],[pledged]]/KickstarterTable[[#This Row],[goal]]</f>
        <v>1.0444</v>
      </c>
      <c r="P1708" s="8">
        <f>KickstarterTable[[#This Row],[pledged]]/KickstarterTable[[#This Row],[backers_count]]</f>
        <v>340.56521739130437</v>
      </c>
      <c r="Q1708" t="str">
        <f t="shared" si="156"/>
        <v>technology</v>
      </c>
      <c r="R1708" t="str">
        <f t="shared" si="157"/>
        <v>hardware</v>
      </c>
      <c r="S1708" s="13">
        <f t="shared" si="158"/>
        <v>42094.907372685186</v>
      </c>
      <c r="T1708" s="13">
        <f t="shared" si="159"/>
        <v>42122.824039351857</v>
      </c>
      <c r="U1708">
        <f t="shared" si="160"/>
        <v>2015</v>
      </c>
      <c r="V1708" s="15" t="str">
        <f t="shared" si="161"/>
        <v>Mar</v>
      </c>
    </row>
    <row r="1709" spans="1:22" ht="48">
      <c r="A1709">
        <v>2845</v>
      </c>
      <c r="B1709" s="3" t="s">
        <v>2845</v>
      </c>
      <c r="C1709" s="3" t="s">
        <v>6955</v>
      </c>
      <c r="D1709">
        <v>7500</v>
      </c>
      <c r="E1709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8270</v>
      </c>
      <c r="O1709" s="6">
        <f>KickstarterTable[[#This Row],[pledged]]/KickstarterTable[[#This Row],[goal]]</f>
        <v>0.31546666666666667</v>
      </c>
      <c r="P1709" s="8">
        <f>KickstarterTable[[#This Row],[pledged]]/KickstarterTable[[#This Row],[backers_count]]</f>
        <v>60.666666666666664</v>
      </c>
      <c r="Q1709" t="str">
        <f t="shared" si="156"/>
        <v>theater</v>
      </c>
      <c r="R1709" t="str">
        <f t="shared" si="157"/>
        <v>plays</v>
      </c>
      <c r="S1709" s="13">
        <f t="shared" si="158"/>
        <v>42102.683252314811</v>
      </c>
      <c r="T1709" s="13">
        <f t="shared" si="159"/>
        <v>42160.599918981483</v>
      </c>
      <c r="U1709">
        <f t="shared" si="160"/>
        <v>2015</v>
      </c>
      <c r="V1709" s="15" t="str">
        <f t="shared" si="161"/>
        <v>Apr</v>
      </c>
    </row>
    <row r="1710" spans="1:22" ht="48">
      <c r="A1710">
        <v>2898</v>
      </c>
      <c r="B1710" s="3" t="s">
        <v>2898</v>
      </c>
      <c r="C1710" s="3" t="s">
        <v>7008</v>
      </c>
      <c r="D1710">
        <v>7500</v>
      </c>
      <c r="E1710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8270</v>
      </c>
      <c r="O1710" s="6">
        <f>KickstarterTable[[#This Row],[pledged]]/KickstarterTable[[#This Row],[goal]]</f>
        <v>4.2133333333333335E-2</v>
      </c>
      <c r="P1710" s="8">
        <f>KickstarterTable[[#This Row],[pledged]]/KickstarterTable[[#This Row],[backers_count]]</f>
        <v>26.333333333333332</v>
      </c>
      <c r="Q1710" t="str">
        <f t="shared" si="156"/>
        <v>theater</v>
      </c>
      <c r="R1710" t="str">
        <f t="shared" si="157"/>
        <v>plays</v>
      </c>
      <c r="S1710" s="13">
        <f t="shared" si="158"/>
        <v>42278.331631944442</v>
      </c>
      <c r="T1710" s="13">
        <f t="shared" si="159"/>
        <v>42306.248298611114</v>
      </c>
      <c r="U1710">
        <f t="shared" si="160"/>
        <v>2015</v>
      </c>
      <c r="V1710" s="15" t="str">
        <f t="shared" si="161"/>
        <v>Oct</v>
      </c>
    </row>
    <row r="1711" spans="1:22" ht="16">
      <c r="A1711">
        <v>3586</v>
      </c>
      <c r="B1711" s="3" t="s">
        <v>3585</v>
      </c>
      <c r="C1711" s="3" t="s">
        <v>7696</v>
      </c>
      <c r="D1711">
        <v>7500</v>
      </c>
      <c r="E1711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8270</v>
      </c>
      <c r="O1711" s="6">
        <f>KickstarterTable[[#This Row],[pledged]]/KickstarterTable[[#This Row],[goal]]</f>
        <v>1.0942666666666667</v>
      </c>
      <c r="P1711" s="8">
        <f>KickstarterTable[[#This Row],[pledged]]/KickstarterTable[[#This Row],[backers_count]]</f>
        <v>151.9814814814815</v>
      </c>
      <c r="Q1711" t="str">
        <f t="shared" si="156"/>
        <v>theater</v>
      </c>
      <c r="R1711" t="str">
        <f t="shared" si="157"/>
        <v>plays</v>
      </c>
      <c r="S1711" s="13">
        <f t="shared" si="158"/>
        <v>42576.364236111105</v>
      </c>
      <c r="T1711" s="13">
        <f t="shared" si="159"/>
        <v>42634.280902777777</v>
      </c>
      <c r="U1711">
        <f t="shared" si="160"/>
        <v>2016</v>
      </c>
      <c r="V1711" s="15" t="str">
        <f t="shared" si="161"/>
        <v>Jul</v>
      </c>
    </row>
    <row r="1712" spans="1:22" ht="48">
      <c r="A1712">
        <v>3712</v>
      </c>
      <c r="B1712" s="3" t="s">
        <v>3709</v>
      </c>
      <c r="C1712" s="3" t="s">
        <v>7822</v>
      </c>
      <c r="D1712">
        <v>7500</v>
      </c>
      <c r="E1712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8270</v>
      </c>
      <c r="O1712" s="6">
        <f>KickstarterTable[[#This Row],[pledged]]/KickstarterTable[[#This Row],[goal]]</f>
        <v>1.5373333333333334</v>
      </c>
      <c r="P1712" s="8">
        <f>KickstarterTable[[#This Row],[pledged]]/KickstarterTable[[#This Row],[backers_count]]</f>
        <v>110.86538461538461</v>
      </c>
      <c r="Q1712" t="str">
        <f t="shared" si="156"/>
        <v>theater</v>
      </c>
      <c r="R1712" t="str">
        <f t="shared" si="157"/>
        <v>plays</v>
      </c>
      <c r="S1712" s="13">
        <f t="shared" si="158"/>
        <v>42133.838738425919</v>
      </c>
      <c r="T1712" s="13">
        <f t="shared" si="159"/>
        <v>42152.874305555561</v>
      </c>
      <c r="U1712">
        <f t="shared" si="160"/>
        <v>2015</v>
      </c>
      <c r="V1712" s="15" t="str">
        <f t="shared" si="161"/>
        <v>May</v>
      </c>
    </row>
    <row r="1713" spans="1:22" ht="48">
      <c r="A1713">
        <v>3806</v>
      </c>
      <c r="B1713" s="3" t="s">
        <v>3803</v>
      </c>
      <c r="C1713" s="3" t="s">
        <v>7916</v>
      </c>
      <c r="D1713">
        <v>7500</v>
      </c>
      <c r="E1713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8304</v>
      </c>
      <c r="O1713" s="6">
        <f>KickstarterTable[[#This Row],[pledged]]/KickstarterTable[[#This Row],[goal]]</f>
        <v>6.6666666666666664E-4</v>
      </c>
      <c r="P1713" s="8">
        <f>KickstarterTable[[#This Row],[pledged]]/KickstarterTable[[#This Row],[backers_count]]</f>
        <v>5</v>
      </c>
      <c r="Q1713" t="str">
        <f t="shared" si="156"/>
        <v>theater</v>
      </c>
      <c r="R1713" t="str">
        <f t="shared" si="157"/>
        <v>musical</v>
      </c>
      <c r="S1713" s="13">
        <f t="shared" si="158"/>
        <v>41798.925706018512</v>
      </c>
      <c r="T1713" s="13">
        <f t="shared" si="159"/>
        <v>41816.842372685183</v>
      </c>
      <c r="U1713">
        <f t="shared" si="160"/>
        <v>2014</v>
      </c>
      <c r="V1713" s="15" t="str">
        <f t="shared" si="161"/>
        <v>Jun</v>
      </c>
    </row>
    <row r="1714" spans="1:22" ht="32">
      <c r="A1714">
        <v>3862</v>
      </c>
      <c r="B1714" s="3" t="s">
        <v>3859</v>
      </c>
      <c r="C1714" s="3" t="s">
        <v>7971</v>
      </c>
      <c r="D1714">
        <v>7500</v>
      </c>
      <c r="E1714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8270</v>
      </c>
      <c r="O1714" s="6">
        <f>KickstarterTable[[#This Row],[pledged]]/KickstarterTable[[#This Row],[goal]]</f>
        <v>1.3333333333333334E-4</v>
      </c>
      <c r="P1714" s="8">
        <f>KickstarterTable[[#This Row],[pledged]]/KickstarterTable[[#This Row],[backers_count]]</f>
        <v>1</v>
      </c>
      <c r="Q1714" t="str">
        <f t="shared" si="156"/>
        <v>theater</v>
      </c>
      <c r="R1714" t="str">
        <f t="shared" si="157"/>
        <v>plays</v>
      </c>
      <c r="S1714" s="13">
        <f t="shared" si="158"/>
        <v>42610.927731481475</v>
      </c>
      <c r="T1714" s="13">
        <f t="shared" si="159"/>
        <v>42623.290972222225</v>
      </c>
      <c r="U1714">
        <f t="shared" si="160"/>
        <v>2016</v>
      </c>
      <c r="V1714" s="15" t="str">
        <f t="shared" si="161"/>
        <v>Aug</v>
      </c>
    </row>
    <row r="1715" spans="1:22" ht="48">
      <c r="A1715">
        <v>3880</v>
      </c>
      <c r="B1715" s="3" t="s">
        <v>3877</v>
      </c>
      <c r="C1715" s="3" t="s">
        <v>7989</v>
      </c>
      <c r="D1715">
        <v>7500</v>
      </c>
      <c r="E1715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8304</v>
      </c>
      <c r="O1715" s="6">
        <f>KickstarterTable[[#This Row],[pledged]]/KickstarterTable[[#This Row],[goal]]</f>
        <v>0.13066666666666665</v>
      </c>
      <c r="P1715" s="8">
        <f>KickstarterTable[[#This Row],[pledged]]/KickstarterTable[[#This Row],[backers_count]]</f>
        <v>57.647058823529413</v>
      </c>
      <c r="Q1715" t="str">
        <f t="shared" si="156"/>
        <v>theater</v>
      </c>
      <c r="R1715" t="str">
        <f t="shared" si="157"/>
        <v>musical</v>
      </c>
      <c r="S1715" s="13">
        <f t="shared" si="158"/>
        <v>41815.481712962959</v>
      </c>
      <c r="T1715" s="13">
        <f t="shared" si="159"/>
        <v>41848.541666666672</v>
      </c>
      <c r="U1715">
        <f t="shared" si="160"/>
        <v>2014</v>
      </c>
      <c r="V1715" s="15" t="str">
        <f t="shared" si="161"/>
        <v>Jun</v>
      </c>
    </row>
    <row r="1716" spans="1:22" ht="48">
      <c r="A1716">
        <v>3966</v>
      </c>
      <c r="B1716" s="3" t="s">
        <v>3963</v>
      </c>
      <c r="C1716" s="3" t="s">
        <v>8073</v>
      </c>
      <c r="D1716">
        <v>7500</v>
      </c>
      <c r="E1716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8270</v>
      </c>
      <c r="O1716" s="6">
        <f>KickstarterTable[[#This Row],[pledged]]/KickstarterTable[[#This Row],[goal]]</f>
        <v>6.0000000000000001E-3</v>
      </c>
      <c r="P1716" s="8">
        <f>KickstarterTable[[#This Row],[pledged]]/KickstarterTable[[#This Row],[backers_count]]</f>
        <v>22.5</v>
      </c>
      <c r="Q1716" t="str">
        <f t="shared" si="156"/>
        <v>theater</v>
      </c>
      <c r="R1716" t="str">
        <f t="shared" si="157"/>
        <v>plays</v>
      </c>
      <c r="S1716" s="13">
        <f t="shared" si="158"/>
        <v>41801.378217592588</v>
      </c>
      <c r="T1716" s="13">
        <f t="shared" si="159"/>
        <v>41841.707638888889</v>
      </c>
      <c r="U1716">
        <f t="shared" si="160"/>
        <v>2014</v>
      </c>
      <c r="V1716" s="15" t="str">
        <f t="shared" si="161"/>
        <v>Jun</v>
      </c>
    </row>
    <row r="1717" spans="1:22" ht="48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8302</v>
      </c>
      <c r="O1717" s="6">
        <f>KickstarterTable[[#This Row],[pledged]]/KickstarterTable[[#This Row],[goal]]</f>
        <v>3.1869988910451896</v>
      </c>
      <c r="P1717" s="8">
        <f>KickstarterTable[[#This Row],[pledged]]/KickstarterTable[[#This Row],[backers_count]]</f>
        <v>131.37719999999999</v>
      </c>
      <c r="Q1717" t="str">
        <f t="shared" si="156"/>
        <v>theater</v>
      </c>
      <c r="R1717" t="str">
        <f t="shared" si="157"/>
        <v>spaces</v>
      </c>
      <c r="S1717" s="13">
        <f t="shared" si="158"/>
        <v>42534.562291666669</v>
      </c>
      <c r="T1717" s="13">
        <f t="shared" si="159"/>
        <v>42562.47895833334</v>
      </c>
      <c r="U1717">
        <f t="shared" si="160"/>
        <v>2016</v>
      </c>
      <c r="V1717" s="15" t="str">
        <f t="shared" si="161"/>
        <v>Jun</v>
      </c>
    </row>
    <row r="1718" spans="1:22" ht="48">
      <c r="A1718">
        <v>2015</v>
      </c>
      <c r="B1718" s="3" t="s">
        <v>2016</v>
      </c>
      <c r="C1718" s="3" t="s">
        <v>6125</v>
      </c>
      <c r="D1718">
        <v>7200</v>
      </c>
      <c r="E171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8294</v>
      </c>
      <c r="O1718" s="6">
        <f>KickstarterTable[[#This Row],[pledged]]/KickstarterTable[[#This Row],[goal]]</f>
        <v>1.1300013888888889</v>
      </c>
      <c r="P1718" s="8">
        <f>KickstarterTable[[#This Row],[pledged]]/KickstarterTable[[#This Row],[backers_count]]</f>
        <v>50.222283950617282</v>
      </c>
      <c r="Q1718" t="str">
        <f t="shared" si="156"/>
        <v>technology</v>
      </c>
      <c r="R1718" t="str">
        <f t="shared" si="157"/>
        <v>hardware</v>
      </c>
      <c r="S1718" s="13">
        <f t="shared" si="158"/>
        <v>40765.543553240735</v>
      </c>
      <c r="T1718" s="13">
        <f t="shared" si="159"/>
        <v>40793.460219907407</v>
      </c>
      <c r="U1718">
        <f t="shared" si="160"/>
        <v>2011</v>
      </c>
      <c r="V1718" s="15" t="str">
        <f t="shared" si="161"/>
        <v>Aug</v>
      </c>
    </row>
    <row r="1719" spans="1:22" ht="48">
      <c r="A1719">
        <v>4010</v>
      </c>
      <c r="B1719" s="3" t="s">
        <v>4006</v>
      </c>
      <c r="C1719" s="3" t="s">
        <v>8115</v>
      </c>
      <c r="D1719">
        <v>7200</v>
      </c>
      <c r="E1719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8270</v>
      </c>
      <c r="O1719" s="6">
        <f>KickstarterTable[[#This Row],[pledged]]/KickstarterTable[[#This Row],[goal]]</f>
        <v>0.24194444444444443</v>
      </c>
      <c r="P1719" s="8">
        <f>KickstarterTable[[#This Row],[pledged]]/KickstarterTable[[#This Row],[backers_count]]</f>
        <v>45.842105263157897</v>
      </c>
      <c r="Q1719" t="str">
        <f t="shared" si="156"/>
        <v>theater</v>
      </c>
      <c r="R1719" t="str">
        <f t="shared" si="157"/>
        <v>plays</v>
      </c>
      <c r="S1719" s="13">
        <f t="shared" si="158"/>
        <v>41921.437106481477</v>
      </c>
      <c r="T1719" s="13">
        <f t="shared" si="159"/>
        <v>41936.353773148148</v>
      </c>
      <c r="U1719">
        <f t="shared" si="160"/>
        <v>2014</v>
      </c>
      <c r="V1719" s="15" t="str">
        <f t="shared" si="161"/>
        <v>Oct</v>
      </c>
    </row>
    <row r="1720" spans="1:22" ht="48">
      <c r="A1720">
        <v>518</v>
      </c>
      <c r="B1720" s="3" t="s">
        <v>519</v>
      </c>
      <c r="C1720" s="3" t="s">
        <v>4628</v>
      </c>
      <c r="D1720">
        <v>7175</v>
      </c>
      <c r="E1720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8269</v>
      </c>
      <c r="O1720" s="6">
        <f>KickstarterTable[[#This Row],[pledged]]/KickstarterTable[[#This Row],[goal]]</f>
        <v>0</v>
      </c>
      <c r="P1720" s="8" t="e">
        <f>KickstarterTable[[#This Row],[pledged]]/KickstarterTable[[#This Row],[backers_count]]</f>
        <v>#DIV/0!</v>
      </c>
      <c r="Q1720" t="str">
        <f t="shared" si="156"/>
        <v>film &amp; video</v>
      </c>
      <c r="R1720" t="str">
        <f t="shared" si="157"/>
        <v>animation</v>
      </c>
      <c r="S1720" s="13">
        <f t="shared" si="158"/>
        <v>42223.282685185179</v>
      </c>
      <c r="T1720" s="13">
        <f t="shared" si="159"/>
        <v>42251.198611111111</v>
      </c>
      <c r="U1720">
        <f t="shared" si="160"/>
        <v>2015</v>
      </c>
      <c r="V1720" s="15" t="str">
        <f t="shared" si="161"/>
        <v>Aug</v>
      </c>
    </row>
    <row r="1721" spans="1:22" ht="32">
      <c r="A1721">
        <v>65</v>
      </c>
      <c r="B1721" s="3" t="s">
        <v>67</v>
      </c>
      <c r="C1721" s="3" t="s">
        <v>4176</v>
      </c>
      <c r="D1721">
        <v>7000</v>
      </c>
      <c r="E1721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8265</v>
      </c>
      <c r="O1721" s="6">
        <f>KickstarterTable[[#This Row],[pledged]]/KickstarterTable[[#This Row],[goal]]</f>
        <v>1.0752857142857142</v>
      </c>
      <c r="P1721" s="8">
        <f>KickstarterTable[[#This Row],[pledged]]/KickstarterTable[[#This Row],[backers_count]]</f>
        <v>132.05263157894737</v>
      </c>
      <c r="Q1721" t="str">
        <f t="shared" si="156"/>
        <v>film &amp; video</v>
      </c>
      <c r="R1721" t="str">
        <f t="shared" si="157"/>
        <v>shorts</v>
      </c>
      <c r="S1721" s="13">
        <f t="shared" si="158"/>
        <v>41835.487893518519</v>
      </c>
      <c r="T1721" s="13">
        <f t="shared" si="159"/>
        <v>41859.832638888889</v>
      </c>
      <c r="U1721">
        <f t="shared" si="160"/>
        <v>2014</v>
      </c>
      <c r="V1721" s="15" t="str">
        <f t="shared" si="161"/>
        <v>Jul</v>
      </c>
    </row>
    <row r="1722" spans="1:22" ht="32">
      <c r="A1722">
        <v>147</v>
      </c>
      <c r="B1722" s="3" t="s">
        <v>149</v>
      </c>
      <c r="C1722" s="3" t="s">
        <v>4257</v>
      </c>
      <c r="D1722">
        <v>7000</v>
      </c>
      <c r="E1722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8266</v>
      </c>
      <c r="O1722" s="6">
        <f>KickstarterTable[[#This Row],[pledged]]/KickstarterTable[[#This Row],[goal]]</f>
        <v>0</v>
      </c>
      <c r="P1722" s="8" t="e">
        <f>KickstarterTable[[#This Row],[pledged]]/KickstarterTable[[#This Row],[backers_count]]</f>
        <v>#DIV/0!</v>
      </c>
      <c r="Q1722" t="str">
        <f t="shared" si="156"/>
        <v>film &amp; video</v>
      </c>
      <c r="R1722" t="str">
        <f t="shared" si="157"/>
        <v>science fiction</v>
      </c>
      <c r="S1722" s="13">
        <f t="shared" si="158"/>
        <v>41969.434490740743</v>
      </c>
      <c r="T1722" s="13">
        <f t="shared" si="159"/>
        <v>42010.345833333333</v>
      </c>
      <c r="U1722">
        <f t="shared" si="160"/>
        <v>2015</v>
      </c>
      <c r="V1722" s="15" t="str">
        <f t="shared" si="161"/>
        <v>Nov</v>
      </c>
    </row>
    <row r="1723" spans="1:22" ht="48">
      <c r="A1723">
        <v>364</v>
      </c>
      <c r="B1723" s="3" t="s">
        <v>365</v>
      </c>
      <c r="C1723" s="3" t="s">
        <v>4474</v>
      </c>
      <c r="D1723">
        <v>7000</v>
      </c>
      <c r="E1723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8268</v>
      </c>
      <c r="O1723" s="6">
        <f>KickstarterTable[[#This Row],[pledged]]/KickstarterTable[[#This Row],[goal]]</f>
        <v>1.1016142857142857</v>
      </c>
      <c r="P1723" s="8">
        <f>KickstarterTable[[#This Row],[pledged]]/KickstarterTable[[#This Row],[backers_count]]</f>
        <v>68.24159292035398</v>
      </c>
      <c r="Q1723" t="str">
        <f t="shared" si="156"/>
        <v>film &amp; video</v>
      </c>
      <c r="R1723" t="str">
        <f t="shared" si="157"/>
        <v>documentary</v>
      </c>
      <c r="S1723" s="13">
        <f t="shared" si="158"/>
        <v>41780.526296296295</v>
      </c>
      <c r="T1723" s="13">
        <f t="shared" si="159"/>
        <v>41808.749305555561</v>
      </c>
      <c r="U1723">
        <f t="shared" si="160"/>
        <v>2014</v>
      </c>
      <c r="V1723" s="15" t="str">
        <f t="shared" si="161"/>
        <v>May</v>
      </c>
    </row>
    <row r="1724" spans="1:22" ht="48">
      <c r="A1724">
        <v>437</v>
      </c>
      <c r="B1724" s="3" t="s">
        <v>438</v>
      </c>
      <c r="C1724" s="3" t="s">
        <v>4547</v>
      </c>
      <c r="D1724">
        <v>7000</v>
      </c>
      <c r="E1724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8269</v>
      </c>
      <c r="O1724" s="6">
        <f>KickstarterTable[[#This Row],[pledged]]/KickstarterTable[[#This Row],[goal]]</f>
        <v>0</v>
      </c>
      <c r="P1724" s="8" t="e">
        <f>KickstarterTable[[#This Row],[pledged]]/KickstarterTable[[#This Row],[backers_count]]</f>
        <v>#DIV/0!</v>
      </c>
      <c r="Q1724" t="str">
        <f t="shared" si="156"/>
        <v>film &amp; video</v>
      </c>
      <c r="R1724" t="str">
        <f t="shared" si="157"/>
        <v>animation</v>
      </c>
      <c r="S1724" s="13">
        <f t="shared" si="158"/>
        <v>42590.985254629624</v>
      </c>
      <c r="T1724" s="13">
        <f t="shared" si="159"/>
        <v>42648.901921296296</v>
      </c>
      <c r="U1724">
        <f t="shared" si="160"/>
        <v>2016</v>
      </c>
      <c r="V1724" s="15" t="str">
        <f t="shared" si="161"/>
        <v>Aug</v>
      </c>
    </row>
    <row r="1725" spans="1:22" ht="48">
      <c r="A1725">
        <v>495</v>
      </c>
      <c r="B1725" s="3" t="s">
        <v>496</v>
      </c>
      <c r="C1725" s="3" t="s">
        <v>4605</v>
      </c>
      <c r="D1725">
        <v>7000</v>
      </c>
      <c r="E1725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8269</v>
      </c>
      <c r="O1725" s="6">
        <f>KickstarterTable[[#This Row],[pledged]]/KickstarterTable[[#This Row],[goal]]</f>
        <v>0</v>
      </c>
      <c r="P1725" s="8" t="e">
        <f>KickstarterTable[[#This Row],[pledged]]/KickstarterTable[[#This Row],[backers_count]]</f>
        <v>#DIV/0!</v>
      </c>
      <c r="Q1725" t="str">
        <f t="shared" si="156"/>
        <v>film &amp; video</v>
      </c>
      <c r="R1725" t="str">
        <f t="shared" si="157"/>
        <v>animation</v>
      </c>
      <c r="S1725" s="13">
        <f t="shared" si="158"/>
        <v>42171.494270833333</v>
      </c>
      <c r="T1725" s="13">
        <f t="shared" si="159"/>
        <v>42199.410937500004</v>
      </c>
      <c r="U1725">
        <f t="shared" si="160"/>
        <v>2015</v>
      </c>
      <c r="V1725" s="15" t="str">
        <f t="shared" si="161"/>
        <v>Jun</v>
      </c>
    </row>
    <row r="1726" spans="1:22" ht="48">
      <c r="A1726">
        <v>716</v>
      </c>
      <c r="B1726" s="3" t="s">
        <v>717</v>
      </c>
      <c r="C1726" s="3" t="s">
        <v>4826</v>
      </c>
      <c r="D1726">
        <v>7000</v>
      </c>
      <c r="E1726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8272</v>
      </c>
      <c r="O1726" s="6">
        <f>KickstarterTable[[#This Row],[pledged]]/KickstarterTable[[#This Row],[goal]]</f>
        <v>0.10214285714285715</v>
      </c>
      <c r="P1726" s="8">
        <f>KickstarterTable[[#This Row],[pledged]]/KickstarterTable[[#This Row],[backers_count]]</f>
        <v>44.6875</v>
      </c>
      <c r="Q1726" t="str">
        <f t="shared" si="156"/>
        <v>technology</v>
      </c>
      <c r="R1726" t="str">
        <f t="shared" si="157"/>
        <v>wearables</v>
      </c>
      <c r="S1726" s="13">
        <f t="shared" si="158"/>
        <v>41940.325312499997</v>
      </c>
      <c r="T1726" s="13">
        <f t="shared" si="159"/>
        <v>41971.583333333336</v>
      </c>
      <c r="U1726">
        <f t="shared" si="160"/>
        <v>2014</v>
      </c>
      <c r="V1726" s="15" t="str">
        <f t="shared" si="161"/>
        <v>Oct</v>
      </c>
    </row>
    <row r="1727" spans="1:22" ht="48">
      <c r="A1727">
        <v>724</v>
      </c>
      <c r="B1727" s="3" t="s">
        <v>725</v>
      </c>
      <c r="C1727" s="3" t="s">
        <v>4834</v>
      </c>
      <c r="D1727">
        <v>7000</v>
      </c>
      <c r="E172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8273</v>
      </c>
      <c r="O1727" s="6">
        <f>KickstarterTable[[#This Row],[pledged]]/KickstarterTable[[#This Row],[goal]]</f>
        <v>1.0547157142857144</v>
      </c>
      <c r="P1727" s="8">
        <f>KickstarterTable[[#This Row],[pledged]]/KickstarterTable[[#This Row],[backers_count]]</f>
        <v>51.62944055944056</v>
      </c>
      <c r="Q1727" t="str">
        <f t="shared" si="156"/>
        <v>publishing</v>
      </c>
      <c r="R1727" t="str">
        <f t="shared" si="157"/>
        <v>nonfiction</v>
      </c>
      <c r="S1727" s="13">
        <f t="shared" si="158"/>
        <v>40694.305127314808</v>
      </c>
      <c r="T1727" s="13">
        <f t="shared" si="159"/>
        <v>40722.22179398148</v>
      </c>
      <c r="U1727">
        <f t="shared" si="160"/>
        <v>2011</v>
      </c>
      <c r="V1727" s="15" t="str">
        <f t="shared" si="161"/>
        <v>May</v>
      </c>
    </row>
    <row r="1728" spans="1:22" ht="48">
      <c r="A1728">
        <v>747</v>
      </c>
      <c r="B1728" s="3" t="s">
        <v>748</v>
      </c>
      <c r="C1728" s="3" t="s">
        <v>4857</v>
      </c>
      <c r="D1728">
        <v>7000</v>
      </c>
      <c r="E172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8273</v>
      </c>
      <c r="O1728" s="6">
        <f>KickstarterTable[[#This Row],[pledged]]/KickstarterTable[[#This Row],[goal]]</f>
        <v>1.0004285714285714</v>
      </c>
      <c r="P1728" s="8">
        <f>KickstarterTable[[#This Row],[pledged]]/KickstarterTable[[#This Row],[backers_count]]</f>
        <v>127.32727272727273</v>
      </c>
      <c r="Q1728" t="str">
        <f t="shared" si="156"/>
        <v>publishing</v>
      </c>
      <c r="R1728" t="str">
        <f t="shared" si="157"/>
        <v>nonfiction</v>
      </c>
      <c r="S1728" s="13">
        <f t="shared" si="158"/>
        <v>41988.215497685182</v>
      </c>
      <c r="T1728" s="13">
        <f t="shared" si="159"/>
        <v>42017.037499999999</v>
      </c>
      <c r="U1728">
        <f t="shared" si="160"/>
        <v>2015</v>
      </c>
      <c r="V1728" s="15" t="str">
        <f t="shared" si="161"/>
        <v>Dec</v>
      </c>
    </row>
    <row r="1729" spans="1:22" ht="48">
      <c r="A1729">
        <v>765</v>
      </c>
      <c r="B1729" s="3" t="s">
        <v>766</v>
      </c>
      <c r="C1729" s="3" t="s">
        <v>4875</v>
      </c>
      <c r="D1729">
        <v>7000</v>
      </c>
      <c r="E1729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8274</v>
      </c>
      <c r="O1729" s="6">
        <f>KickstarterTable[[#This Row],[pledged]]/KickstarterTable[[#This Row],[goal]]</f>
        <v>0.36014285714285715</v>
      </c>
      <c r="P1729" s="8">
        <f>KickstarterTable[[#This Row],[pledged]]/KickstarterTable[[#This Row],[backers_count]]</f>
        <v>57.295454545454547</v>
      </c>
      <c r="Q1729" t="str">
        <f t="shared" si="156"/>
        <v>publishing</v>
      </c>
      <c r="R1729" t="str">
        <f t="shared" si="157"/>
        <v>fiction</v>
      </c>
      <c r="S1729" s="13">
        <f t="shared" si="158"/>
        <v>41901.209305555552</v>
      </c>
      <c r="T1729" s="13">
        <f t="shared" si="159"/>
        <v>41929.125972222224</v>
      </c>
      <c r="U1729">
        <f t="shared" si="160"/>
        <v>2014</v>
      </c>
      <c r="V1729" s="15" t="str">
        <f t="shared" si="161"/>
        <v>Sep</v>
      </c>
    </row>
    <row r="1730" spans="1:22" ht="48">
      <c r="A1730">
        <v>776</v>
      </c>
      <c r="B1730" s="3" t="s">
        <v>777</v>
      </c>
      <c r="C1730" s="3" t="s">
        <v>4886</v>
      </c>
      <c r="D1730">
        <v>7000</v>
      </c>
      <c r="E1730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8274</v>
      </c>
      <c r="O1730" s="6">
        <f>KickstarterTable[[#This Row],[pledged]]/KickstarterTable[[#This Row],[goal]]</f>
        <v>0.51400000000000001</v>
      </c>
      <c r="P1730" s="8">
        <f>KickstarterTable[[#This Row],[pledged]]/KickstarterTable[[#This Row],[backers_count]]</f>
        <v>63.122807017543863</v>
      </c>
      <c r="Q1730" t="str">
        <f t="shared" ref="Q1730:Q1793" si="162">LEFT(N1730, SEARCH("/",N1730,1) -1)</f>
        <v>publishing</v>
      </c>
      <c r="R1730" t="str">
        <f t="shared" ref="R1730:R1793" si="163">MID(N1730,FIND("/",N1730)+1,LEN(N1730))</f>
        <v>fiction</v>
      </c>
      <c r="S1730" s="13">
        <f t="shared" ref="S1730:S1793" si="164">(J1730/86400)+25569+(-8/24)</f>
        <v>42250.352372685178</v>
      </c>
      <c r="T1730" s="13">
        <f t="shared" ref="T1730:T1793" si="165">(((I1730/60)/60)/24)+DATE(1970,1,1)+(-58/24)</f>
        <v>42285.791666666664</v>
      </c>
      <c r="U1730">
        <f t="shared" ref="U1730:U1793" si="166">YEAR(T1730)</f>
        <v>2015</v>
      </c>
      <c r="V1730" s="15" t="str">
        <f t="shared" ref="V1730:V1793" si="167">TEXT(S1730,"mmm")</f>
        <v>Sep</v>
      </c>
    </row>
    <row r="1731" spans="1:22" ht="32">
      <c r="A1731">
        <v>816</v>
      </c>
      <c r="B1731" s="3" t="s">
        <v>817</v>
      </c>
      <c r="C1731" s="3" t="s">
        <v>4926</v>
      </c>
      <c r="D1731">
        <v>7000</v>
      </c>
      <c r="E1731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8275</v>
      </c>
      <c r="O1731" s="6">
        <f>KickstarterTable[[#This Row],[pledged]]/KickstarterTable[[#This Row],[goal]]</f>
        <v>1.1512214285714286</v>
      </c>
      <c r="P1731" s="8">
        <f>KickstarterTable[[#This Row],[pledged]]/KickstarterTable[[#This Row],[backers_count]]</f>
        <v>39.31</v>
      </c>
      <c r="Q1731" t="str">
        <f t="shared" si="162"/>
        <v>music</v>
      </c>
      <c r="R1731" t="str">
        <f t="shared" si="163"/>
        <v>rock</v>
      </c>
      <c r="S1731" s="13">
        <f t="shared" si="164"/>
        <v>41341.537534722222</v>
      </c>
      <c r="T1731" s="13">
        <f t="shared" si="165"/>
        <v>41370.854166666672</v>
      </c>
      <c r="U1731">
        <f t="shared" si="166"/>
        <v>2013</v>
      </c>
      <c r="V1731" s="15" t="str">
        <f t="shared" si="167"/>
        <v>Mar</v>
      </c>
    </row>
    <row r="1732" spans="1:22" ht="64">
      <c r="A1732">
        <v>926</v>
      </c>
      <c r="B1732" s="3" t="s">
        <v>927</v>
      </c>
      <c r="C1732" s="3" t="s">
        <v>5036</v>
      </c>
      <c r="D1732">
        <v>7000</v>
      </c>
      <c r="E1732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8277</v>
      </c>
      <c r="O1732" s="6">
        <f>KickstarterTable[[#This Row],[pledged]]/KickstarterTable[[#This Row],[goal]]</f>
        <v>0</v>
      </c>
      <c r="P1732" s="8" t="e">
        <f>KickstarterTable[[#This Row],[pledged]]/KickstarterTable[[#This Row],[backers_count]]</f>
        <v>#DIV/0!</v>
      </c>
      <c r="Q1732" t="str">
        <f t="shared" si="162"/>
        <v>music</v>
      </c>
      <c r="R1732" t="str">
        <f t="shared" si="163"/>
        <v>jazz</v>
      </c>
      <c r="S1732" s="13">
        <f t="shared" si="164"/>
        <v>40337.686689814815</v>
      </c>
      <c r="T1732" s="13">
        <f t="shared" si="165"/>
        <v>40365.527777777781</v>
      </c>
      <c r="U1732">
        <f t="shared" si="166"/>
        <v>2010</v>
      </c>
      <c r="V1732" s="15" t="str">
        <f t="shared" si="167"/>
        <v>Jun</v>
      </c>
    </row>
    <row r="1733" spans="1:22" ht="48">
      <c r="A1733">
        <v>938</v>
      </c>
      <c r="B1733" s="3" t="s">
        <v>939</v>
      </c>
      <c r="C1733" s="3" t="s">
        <v>5048</v>
      </c>
      <c r="D1733">
        <v>7000</v>
      </c>
      <c r="E1733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8277</v>
      </c>
      <c r="O1733" s="6">
        <f>KickstarterTable[[#This Row],[pledged]]/KickstarterTable[[#This Row],[goal]]</f>
        <v>3.5714285714285713E-3</v>
      </c>
      <c r="P1733" s="8">
        <f>KickstarterTable[[#This Row],[pledged]]/KickstarterTable[[#This Row],[backers_count]]</f>
        <v>25</v>
      </c>
      <c r="Q1733" t="str">
        <f t="shared" si="162"/>
        <v>music</v>
      </c>
      <c r="R1733" t="str">
        <f t="shared" si="163"/>
        <v>jazz</v>
      </c>
      <c r="S1733" s="13">
        <f t="shared" si="164"/>
        <v>41124.14638888889</v>
      </c>
      <c r="T1733" s="13">
        <f t="shared" si="165"/>
        <v>41152.063055555562</v>
      </c>
      <c r="U1733">
        <f t="shared" si="166"/>
        <v>2012</v>
      </c>
      <c r="V1733" s="15" t="str">
        <f t="shared" si="167"/>
        <v>Aug</v>
      </c>
    </row>
    <row r="1734" spans="1:22" ht="48">
      <c r="A1734">
        <v>1026</v>
      </c>
      <c r="B1734" s="3" t="s">
        <v>1027</v>
      </c>
      <c r="C1734" s="3" t="s">
        <v>5136</v>
      </c>
      <c r="D1734">
        <v>7000</v>
      </c>
      <c r="E1734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8279</v>
      </c>
      <c r="O1734" s="6">
        <f>KickstarterTable[[#This Row],[pledged]]/KickstarterTable[[#This Row],[goal]]</f>
        <v>1.0000828571428571</v>
      </c>
      <c r="P1734" s="8">
        <f>KickstarterTable[[#This Row],[pledged]]/KickstarterTable[[#This Row],[backers_count]]</f>
        <v>57.381803278688523</v>
      </c>
      <c r="Q1734" t="str">
        <f t="shared" si="162"/>
        <v>music</v>
      </c>
      <c r="R1734" t="str">
        <f t="shared" si="163"/>
        <v>electronic music</v>
      </c>
      <c r="S1734" s="13">
        <f t="shared" si="164"/>
        <v>42426.074259259258</v>
      </c>
      <c r="T1734" s="13">
        <f t="shared" si="165"/>
        <v>42457.949259259265</v>
      </c>
      <c r="U1734">
        <f t="shared" si="166"/>
        <v>2016</v>
      </c>
      <c r="V1734" s="15" t="str">
        <f t="shared" si="167"/>
        <v>Feb</v>
      </c>
    </row>
    <row r="1735" spans="1:22" ht="48">
      <c r="A1735">
        <v>1044</v>
      </c>
      <c r="B1735" s="3" t="s">
        <v>1045</v>
      </c>
      <c r="C1735" s="3" t="s">
        <v>5154</v>
      </c>
      <c r="D1735">
        <v>7000</v>
      </c>
      <c r="E1735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8280</v>
      </c>
      <c r="O1735" s="6">
        <f>KickstarterTable[[#This Row],[pledged]]/KickstarterTable[[#This Row],[goal]]</f>
        <v>8.571428571428571E-4</v>
      </c>
      <c r="P1735" s="8">
        <f>KickstarterTable[[#This Row],[pledged]]/KickstarterTable[[#This Row],[backers_count]]</f>
        <v>3</v>
      </c>
      <c r="Q1735" t="str">
        <f t="shared" si="162"/>
        <v>journalism</v>
      </c>
      <c r="R1735" t="str">
        <f t="shared" si="163"/>
        <v>audio</v>
      </c>
      <c r="S1735" s="13">
        <f t="shared" si="164"/>
        <v>42011.592604166661</v>
      </c>
      <c r="T1735" s="13">
        <f t="shared" si="165"/>
        <v>42066.435416666667</v>
      </c>
      <c r="U1735">
        <f t="shared" si="166"/>
        <v>2015</v>
      </c>
      <c r="V1735" s="15" t="str">
        <f t="shared" si="167"/>
        <v>Jan</v>
      </c>
    </row>
    <row r="1736" spans="1:22" ht="48">
      <c r="A1736">
        <v>1281</v>
      </c>
      <c r="B1736" s="3" t="s">
        <v>1282</v>
      </c>
      <c r="C1736" s="3" t="s">
        <v>5391</v>
      </c>
      <c r="D1736">
        <v>7000</v>
      </c>
      <c r="E1736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8275</v>
      </c>
      <c r="O1736" s="6">
        <f>KickstarterTable[[#This Row],[pledged]]/KickstarterTable[[#This Row],[goal]]</f>
        <v>1.1071428571428572</v>
      </c>
      <c r="P1736" s="8">
        <f>KickstarterTable[[#This Row],[pledged]]/KickstarterTable[[#This Row],[backers_count]]</f>
        <v>104.72972972972973</v>
      </c>
      <c r="Q1736" t="str">
        <f t="shared" si="162"/>
        <v>music</v>
      </c>
      <c r="R1736" t="str">
        <f t="shared" si="163"/>
        <v>rock</v>
      </c>
      <c r="S1736" s="13">
        <f t="shared" si="164"/>
        <v>41463.410138888888</v>
      </c>
      <c r="T1736" s="13">
        <f t="shared" si="165"/>
        <v>41481.32680555556</v>
      </c>
      <c r="U1736">
        <f t="shared" si="166"/>
        <v>2013</v>
      </c>
      <c r="V1736" s="15" t="str">
        <f t="shared" si="167"/>
        <v>Jul</v>
      </c>
    </row>
    <row r="1737" spans="1:22" ht="32">
      <c r="A1737">
        <v>1412</v>
      </c>
      <c r="B1737" s="3" t="s">
        <v>1413</v>
      </c>
      <c r="C1737" s="3" t="s">
        <v>5522</v>
      </c>
      <c r="D1737">
        <v>7000</v>
      </c>
      <c r="E173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8286</v>
      </c>
      <c r="O1737" s="6">
        <f>KickstarterTable[[#This Row],[pledged]]/KickstarterTable[[#This Row],[goal]]</f>
        <v>4.5714285714285714E-2</v>
      </c>
      <c r="P1737" s="8">
        <f>KickstarterTable[[#This Row],[pledged]]/KickstarterTable[[#This Row],[backers_count]]</f>
        <v>24.615384615384617</v>
      </c>
      <c r="Q1737" t="str">
        <f t="shared" si="162"/>
        <v>publishing</v>
      </c>
      <c r="R1737" t="str">
        <f t="shared" si="163"/>
        <v>translations</v>
      </c>
      <c r="S1737" s="13">
        <f t="shared" si="164"/>
        <v>41946.730312499996</v>
      </c>
      <c r="T1737" s="13">
        <f t="shared" si="165"/>
        <v>41974.646979166668</v>
      </c>
      <c r="U1737">
        <f t="shared" si="166"/>
        <v>2014</v>
      </c>
      <c r="V1737" s="15" t="str">
        <f t="shared" si="167"/>
        <v>Nov</v>
      </c>
    </row>
    <row r="1738" spans="1:22" ht="48">
      <c r="A1738">
        <v>1483</v>
      </c>
      <c r="B1738" s="3" t="s">
        <v>1484</v>
      </c>
      <c r="C1738" s="3" t="s">
        <v>5593</v>
      </c>
      <c r="D1738">
        <v>7000</v>
      </c>
      <c r="E173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8274</v>
      </c>
      <c r="O1738" s="6">
        <f>KickstarterTable[[#This Row],[pledged]]/KickstarterTable[[#This Row],[goal]]</f>
        <v>7.1428571428571426E-3</v>
      </c>
      <c r="P1738" s="8">
        <f>KickstarterTable[[#This Row],[pledged]]/KickstarterTable[[#This Row],[backers_count]]</f>
        <v>25</v>
      </c>
      <c r="Q1738" t="str">
        <f t="shared" si="162"/>
        <v>publishing</v>
      </c>
      <c r="R1738" t="str">
        <f t="shared" si="163"/>
        <v>fiction</v>
      </c>
      <c r="S1738" s="13">
        <f t="shared" si="164"/>
        <v>42547.859664351847</v>
      </c>
      <c r="T1738" s="13">
        <f t="shared" si="165"/>
        <v>42570.776331018518</v>
      </c>
      <c r="U1738">
        <f t="shared" si="166"/>
        <v>2016</v>
      </c>
      <c r="V1738" s="15" t="str">
        <f t="shared" si="167"/>
        <v>Jun</v>
      </c>
    </row>
    <row r="1739" spans="1:22" ht="48">
      <c r="A1739">
        <v>1538</v>
      </c>
      <c r="B1739" s="3" t="s">
        <v>1539</v>
      </c>
      <c r="C1739" s="3" t="s">
        <v>5648</v>
      </c>
      <c r="D1739">
        <v>7000</v>
      </c>
      <c r="E1739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8284</v>
      </c>
      <c r="O1739" s="6">
        <f>KickstarterTable[[#This Row],[pledged]]/KickstarterTable[[#This Row],[goal]]</f>
        <v>1.0262857142857142</v>
      </c>
      <c r="P1739" s="8">
        <f>KickstarterTable[[#This Row],[pledged]]/KickstarterTable[[#This Row],[backers_count]]</f>
        <v>156.17391304347825</v>
      </c>
      <c r="Q1739" t="str">
        <f t="shared" si="162"/>
        <v>photography</v>
      </c>
      <c r="R1739" t="str">
        <f t="shared" si="163"/>
        <v>photobooks</v>
      </c>
      <c r="S1739" s="13">
        <f t="shared" si="164"/>
        <v>41981.44872685185</v>
      </c>
      <c r="T1739" s="13">
        <f t="shared" si="165"/>
        <v>42024.365393518521</v>
      </c>
      <c r="U1739">
        <f t="shared" si="166"/>
        <v>2015</v>
      </c>
      <c r="V1739" s="15" t="str">
        <f t="shared" si="167"/>
        <v>Dec</v>
      </c>
    </row>
    <row r="1740" spans="1:22" ht="32">
      <c r="A1740">
        <v>1617</v>
      </c>
      <c r="B1740" s="3" t="s">
        <v>1618</v>
      </c>
      <c r="C1740" s="3" t="s">
        <v>5727</v>
      </c>
      <c r="D1740">
        <v>7000</v>
      </c>
      <c r="E1740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8275</v>
      </c>
      <c r="O1740" s="6">
        <f>KickstarterTable[[#This Row],[pledged]]/KickstarterTable[[#This Row],[goal]]</f>
        <v>1.4585714285714286</v>
      </c>
      <c r="P1740" s="8">
        <f>KickstarterTable[[#This Row],[pledged]]/KickstarterTable[[#This Row],[backers_count]]</f>
        <v>64.620253164556956</v>
      </c>
      <c r="Q1740" t="str">
        <f t="shared" si="162"/>
        <v>music</v>
      </c>
      <c r="R1740" t="str">
        <f t="shared" si="163"/>
        <v>rock</v>
      </c>
      <c r="S1740" s="13">
        <f t="shared" si="164"/>
        <v>41546.330879629626</v>
      </c>
      <c r="T1740" s="13">
        <f t="shared" si="165"/>
        <v>41577.375</v>
      </c>
      <c r="U1740">
        <f t="shared" si="166"/>
        <v>2013</v>
      </c>
      <c r="V1740" s="15" t="str">
        <f t="shared" si="167"/>
        <v>Sep</v>
      </c>
    </row>
    <row r="1741" spans="1:22" ht="48">
      <c r="A1741">
        <v>1708</v>
      </c>
      <c r="B1741" s="3" t="s">
        <v>1709</v>
      </c>
      <c r="C1741" s="3" t="s">
        <v>5818</v>
      </c>
      <c r="D1741">
        <v>7000</v>
      </c>
      <c r="E1741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8292</v>
      </c>
      <c r="O1741" s="6">
        <f>KickstarterTable[[#This Row],[pledged]]/KickstarterTable[[#This Row],[goal]]</f>
        <v>0</v>
      </c>
      <c r="P1741" s="8" t="e">
        <f>KickstarterTable[[#This Row],[pledged]]/KickstarterTable[[#This Row],[backers_count]]</f>
        <v>#DIV/0!</v>
      </c>
      <c r="Q1741" t="str">
        <f t="shared" si="162"/>
        <v>music</v>
      </c>
      <c r="R1741" t="str">
        <f t="shared" si="163"/>
        <v>faith</v>
      </c>
      <c r="S1741" s="13">
        <f t="shared" si="164"/>
        <v>42451.533634259256</v>
      </c>
      <c r="T1741" s="13">
        <f t="shared" si="165"/>
        <v>42489.450300925928</v>
      </c>
      <c r="U1741">
        <f t="shared" si="166"/>
        <v>2016</v>
      </c>
      <c r="V1741" s="15" t="str">
        <f t="shared" si="167"/>
        <v>Mar</v>
      </c>
    </row>
    <row r="1742" spans="1:22" ht="48">
      <c r="A1742">
        <v>1745</v>
      </c>
      <c r="B1742" s="3" t="s">
        <v>1746</v>
      </c>
      <c r="C1742" s="3" t="s">
        <v>5855</v>
      </c>
      <c r="D1742">
        <v>7000</v>
      </c>
      <c r="E1742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8284</v>
      </c>
      <c r="O1742" s="6">
        <f>KickstarterTable[[#This Row],[pledged]]/KickstarterTable[[#This Row],[goal]]</f>
        <v>1.1401428571428571</v>
      </c>
      <c r="P1742" s="8">
        <f>KickstarterTable[[#This Row],[pledged]]/KickstarterTable[[#This Row],[backers_count]]</f>
        <v>89.674157303370791</v>
      </c>
      <c r="Q1742" t="str">
        <f t="shared" si="162"/>
        <v>photography</v>
      </c>
      <c r="R1742" t="str">
        <f t="shared" si="163"/>
        <v>photobooks</v>
      </c>
      <c r="S1742" s="13">
        <f t="shared" si="164"/>
        <v>42689.926365740735</v>
      </c>
      <c r="T1742" s="13">
        <f t="shared" si="165"/>
        <v>42723.666666666664</v>
      </c>
      <c r="U1742">
        <f t="shared" si="166"/>
        <v>2016</v>
      </c>
      <c r="V1742" s="15" t="str">
        <f t="shared" si="167"/>
        <v>Nov</v>
      </c>
    </row>
    <row r="1743" spans="1:22" ht="48">
      <c r="A1743">
        <v>1958</v>
      </c>
      <c r="B1743" s="3" t="s">
        <v>1959</v>
      </c>
      <c r="C1743" s="3" t="s">
        <v>6068</v>
      </c>
      <c r="D1743">
        <v>7000</v>
      </c>
      <c r="E1743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8294</v>
      </c>
      <c r="O1743" s="6">
        <f>KickstarterTable[[#This Row],[pledged]]/KickstarterTable[[#This Row],[goal]]</f>
        <v>14.355717142857143</v>
      </c>
      <c r="P1743" s="8">
        <f>KickstarterTable[[#This Row],[pledged]]/KickstarterTable[[#This Row],[backers_count]]</f>
        <v>74.107684365781708</v>
      </c>
      <c r="Q1743" t="str">
        <f t="shared" si="162"/>
        <v>technology</v>
      </c>
      <c r="R1743" t="str">
        <f t="shared" si="163"/>
        <v>hardware</v>
      </c>
      <c r="S1743" s="13">
        <f t="shared" si="164"/>
        <v>41326.654641203699</v>
      </c>
      <c r="T1743" s="13">
        <f t="shared" si="165"/>
        <v>41354.529641203706</v>
      </c>
      <c r="U1743">
        <f t="shared" si="166"/>
        <v>2013</v>
      </c>
      <c r="V1743" s="15" t="str">
        <f t="shared" si="167"/>
        <v>Feb</v>
      </c>
    </row>
    <row r="1744" spans="1:22" ht="32">
      <c r="A1744">
        <v>2113</v>
      </c>
      <c r="B1744" s="3" t="s">
        <v>2114</v>
      </c>
      <c r="C1744" s="3" t="s">
        <v>6223</v>
      </c>
      <c r="D1744">
        <v>7000</v>
      </c>
      <c r="E1744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8278</v>
      </c>
      <c r="O1744" s="6">
        <f>KickstarterTable[[#This Row],[pledged]]/KickstarterTable[[#This Row],[goal]]</f>
        <v>1.0485714285714285</v>
      </c>
      <c r="P1744" s="8">
        <f>KickstarterTable[[#This Row],[pledged]]/KickstarterTable[[#This Row],[backers_count]]</f>
        <v>68.598130841121488</v>
      </c>
      <c r="Q1744" t="str">
        <f t="shared" si="162"/>
        <v>music</v>
      </c>
      <c r="R1744" t="str">
        <f t="shared" si="163"/>
        <v>indie rock</v>
      </c>
      <c r="S1744" s="13">
        <f t="shared" si="164"/>
        <v>41870.532129629624</v>
      </c>
      <c r="T1744" s="13">
        <f t="shared" si="165"/>
        <v>41903.448796296296</v>
      </c>
      <c r="U1744">
        <f t="shared" si="166"/>
        <v>2014</v>
      </c>
      <c r="V1744" s="15" t="str">
        <f t="shared" si="167"/>
        <v>Aug</v>
      </c>
    </row>
    <row r="1745" spans="1:22" ht="48">
      <c r="A1745">
        <v>2248</v>
      </c>
      <c r="B1745" s="3" t="s">
        <v>2249</v>
      </c>
      <c r="C1745" s="3" t="s">
        <v>6358</v>
      </c>
      <c r="D1745">
        <v>7000</v>
      </c>
      <c r="E1745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8296</v>
      </c>
      <c r="O1745" s="6">
        <f>KickstarterTable[[#This Row],[pledged]]/KickstarterTable[[#This Row],[goal]]</f>
        <v>1.0721428571428571</v>
      </c>
      <c r="P1745" s="8">
        <f>KickstarterTable[[#This Row],[pledged]]/KickstarterTable[[#This Row],[backers_count]]</f>
        <v>58.6328125</v>
      </c>
      <c r="Q1745" t="str">
        <f t="shared" si="162"/>
        <v>games</v>
      </c>
      <c r="R1745" t="str">
        <f t="shared" si="163"/>
        <v>tabletop games</v>
      </c>
      <c r="S1745" s="13">
        <f t="shared" si="164"/>
        <v>42688.542569444442</v>
      </c>
      <c r="T1745" s="13">
        <f t="shared" si="165"/>
        <v>42716.459236111114</v>
      </c>
      <c r="U1745">
        <f t="shared" si="166"/>
        <v>2016</v>
      </c>
      <c r="V1745" s="15" t="str">
        <f t="shared" si="167"/>
        <v>Nov</v>
      </c>
    </row>
    <row r="1746" spans="1:22" ht="48">
      <c r="A1746">
        <v>2296</v>
      </c>
      <c r="B1746" s="3" t="s">
        <v>2297</v>
      </c>
      <c r="C1746" s="3" t="s">
        <v>6406</v>
      </c>
      <c r="D1746">
        <v>7000</v>
      </c>
      <c r="E1746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8275</v>
      </c>
      <c r="O1746" s="6">
        <f>KickstarterTable[[#This Row],[pledged]]/KickstarterTable[[#This Row],[goal]]</f>
        <v>1.4907142857142857</v>
      </c>
      <c r="P1746" s="8">
        <f>KickstarterTable[[#This Row],[pledged]]/KickstarterTable[[#This Row],[backers_count]]</f>
        <v>71.965517241379317</v>
      </c>
      <c r="Q1746" t="str">
        <f t="shared" si="162"/>
        <v>music</v>
      </c>
      <c r="R1746" t="str">
        <f t="shared" si="163"/>
        <v>rock</v>
      </c>
      <c r="S1746" s="13">
        <f t="shared" si="164"/>
        <v>40927.39844907407</v>
      </c>
      <c r="T1746" s="13">
        <f t="shared" si="165"/>
        <v>40960.315115740741</v>
      </c>
      <c r="U1746">
        <f t="shared" si="166"/>
        <v>2012</v>
      </c>
      <c r="V1746" s="15" t="str">
        <f t="shared" si="167"/>
        <v>Jan</v>
      </c>
    </row>
    <row r="1747" spans="1:22" ht="64">
      <c r="A1747">
        <v>2505</v>
      </c>
      <c r="B1747" s="3" t="s">
        <v>2505</v>
      </c>
      <c r="C1747" s="3" t="s">
        <v>6615</v>
      </c>
      <c r="D1747">
        <v>7000</v>
      </c>
      <c r="E174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8298</v>
      </c>
      <c r="O1747" s="6">
        <f>KickstarterTable[[#This Row],[pledged]]/KickstarterTable[[#This Row],[goal]]</f>
        <v>0</v>
      </c>
      <c r="P1747" s="8" t="e">
        <f>KickstarterTable[[#This Row],[pledged]]/KickstarterTable[[#This Row],[backers_count]]</f>
        <v>#DIV/0!</v>
      </c>
      <c r="Q1747" t="str">
        <f t="shared" si="162"/>
        <v>food</v>
      </c>
      <c r="R1747" t="str">
        <f t="shared" si="163"/>
        <v>restaurants</v>
      </c>
      <c r="S1747" s="13">
        <f t="shared" si="164"/>
        <v>42046.722407407404</v>
      </c>
      <c r="T1747" s="13">
        <f t="shared" si="165"/>
        <v>42074.597407407411</v>
      </c>
      <c r="U1747">
        <f t="shared" si="166"/>
        <v>2015</v>
      </c>
      <c r="V1747" s="15" t="str">
        <f t="shared" si="167"/>
        <v>Feb</v>
      </c>
    </row>
    <row r="1748" spans="1:22" ht="48">
      <c r="A1748">
        <v>2570</v>
      </c>
      <c r="B1748" s="3" t="s">
        <v>2570</v>
      </c>
      <c r="C1748" s="3" t="s">
        <v>6680</v>
      </c>
      <c r="D1748">
        <v>7000</v>
      </c>
      <c r="E174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8283</v>
      </c>
      <c r="O1748" s="6">
        <f>KickstarterTable[[#This Row],[pledged]]/KickstarterTable[[#This Row],[goal]]</f>
        <v>8.4285714285714294E-3</v>
      </c>
      <c r="P1748" s="8">
        <f>KickstarterTable[[#This Row],[pledged]]/KickstarterTable[[#This Row],[backers_count]]</f>
        <v>29.5</v>
      </c>
      <c r="Q1748" t="str">
        <f t="shared" si="162"/>
        <v>food</v>
      </c>
      <c r="R1748" t="str">
        <f t="shared" si="163"/>
        <v>food trucks</v>
      </c>
      <c r="S1748" s="13">
        <f t="shared" si="164"/>
        <v>42744.569849537038</v>
      </c>
      <c r="T1748" s="13">
        <f t="shared" si="165"/>
        <v>42772.486516203709</v>
      </c>
      <c r="U1748">
        <f t="shared" si="166"/>
        <v>2017</v>
      </c>
      <c r="V1748" s="15" t="str">
        <f t="shared" si="167"/>
        <v>Jan</v>
      </c>
    </row>
    <row r="1749" spans="1:22" ht="48">
      <c r="A1749">
        <v>2768</v>
      </c>
      <c r="B1749" s="3" t="s">
        <v>2768</v>
      </c>
      <c r="C1749" s="3" t="s">
        <v>6878</v>
      </c>
      <c r="D1749">
        <v>7000</v>
      </c>
      <c r="E1749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8303</v>
      </c>
      <c r="O1749" s="6">
        <f>KickstarterTable[[#This Row],[pledged]]/KickstarterTable[[#This Row],[goal]]</f>
        <v>0.14314285714285716</v>
      </c>
      <c r="P1749" s="8">
        <f>KickstarterTable[[#This Row],[pledged]]/KickstarterTable[[#This Row],[backers_count]]</f>
        <v>29.470588235294116</v>
      </c>
      <c r="Q1749" t="str">
        <f t="shared" si="162"/>
        <v>publishing</v>
      </c>
      <c r="R1749" t="str">
        <f t="shared" si="163"/>
        <v>children's books</v>
      </c>
      <c r="S1749" s="13">
        <f t="shared" si="164"/>
        <v>40967.2815162037</v>
      </c>
      <c r="T1749" s="13">
        <f t="shared" si="165"/>
        <v>40995.156516203708</v>
      </c>
      <c r="U1749">
        <f t="shared" si="166"/>
        <v>2012</v>
      </c>
      <c r="V1749" s="15" t="str">
        <f t="shared" si="167"/>
        <v>Feb</v>
      </c>
    </row>
    <row r="1750" spans="1:22" ht="32">
      <c r="A1750">
        <v>3002</v>
      </c>
      <c r="B1750" s="3" t="s">
        <v>3002</v>
      </c>
      <c r="C1750" s="3" t="s">
        <v>7112</v>
      </c>
      <c r="D1750">
        <v>7000</v>
      </c>
      <c r="E1750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8302</v>
      </c>
      <c r="O1750" s="6">
        <f>KickstarterTable[[#This Row],[pledged]]/KickstarterTable[[#This Row],[goal]]</f>
        <v>1.0850614285714286</v>
      </c>
      <c r="P1750" s="8">
        <f>KickstarterTable[[#This Row],[pledged]]/KickstarterTable[[#This Row],[backers_count]]</f>
        <v>73.032980769230775</v>
      </c>
      <c r="Q1750" t="str">
        <f t="shared" si="162"/>
        <v>theater</v>
      </c>
      <c r="R1750" t="str">
        <f t="shared" si="163"/>
        <v>spaces</v>
      </c>
      <c r="S1750" s="13">
        <f t="shared" si="164"/>
        <v>41239.502916666665</v>
      </c>
      <c r="T1750" s="13">
        <f t="shared" si="165"/>
        <v>41267.419583333336</v>
      </c>
      <c r="U1750">
        <f t="shared" si="166"/>
        <v>2012</v>
      </c>
      <c r="V1750" s="15" t="str">
        <f t="shared" si="167"/>
        <v>Nov</v>
      </c>
    </row>
    <row r="1751" spans="1:22" ht="48">
      <c r="A1751">
        <v>3020</v>
      </c>
      <c r="B1751" s="3" t="s">
        <v>3020</v>
      </c>
      <c r="C1751" s="3" t="s">
        <v>7130</v>
      </c>
      <c r="D1751">
        <v>7000</v>
      </c>
      <c r="E1751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8302</v>
      </c>
      <c r="O1751" s="6">
        <f>KickstarterTable[[#This Row],[pledged]]/KickstarterTable[[#This Row],[goal]]</f>
        <v>1.0057142857142858</v>
      </c>
      <c r="P1751" s="8">
        <f>KickstarterTable[[#This Row],[pledged]]/KickstarterTable[[#This Row],[backers_count]]</f>
        <v>234.66666666666666</v>
      </c>
      <c r="Q1751" t="str">
        <f t="shared" si="162"/>
        <v>theater</v>
      </c>
      <c r="R1751" t="str">
        <f t="shared" si="163"/>
        <v>spaces</v>
      </c>
      <c r="S1751" s="13">
        <f t="shared" si="164"/>
        <v>42170.513113425921</v>
      </c>
      <c r="T1751" s="13">
        <f t="shared" si="165"/>
        <v>42228.429780092592</v>
      </c>
      <c r="U1751">
        <f t="shared" si="166"/>
        <v>2015</v>
      </c>
      <c r="V1751" s="15" t="str">
        <f t="shared" si="167"/>
        <v>Jun</v>
      </c>
    </row>
    <row r="1752" spans="1:22" ht="48">
      <c r="A1752">
        <v>3154</v>
      </c>
      <c r="B1752" s="3" t="s">
        <v>3154</v>
      </c>
      <c r="C1752" s="3" t="s">
        <v>7264</v>
      </c>
      <c r="D1752">
        <v>7000</v>
      </c>
      <c r="E1752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8270</v>
      </c>
      <c r="O1752" s="6">
        <f>KickstarterTable[[#This Row],[pledged]]/KickstarterTable[[#This Row],[goal]]</f>
        <v>1.1292857142857142</v>
      </c>
      <c r="P1752" s="8">
        <f>KickstarterTable[[#This Row],[pledged]]/KickstarterTable[[#This Row],[backers_count]]</f>
        <v>64.268292682926827</v>
      </c>
      <c r="Q1752" t="str">
        <f t="shared" si="162"/>
        <v>theater</v>
      </c>
      <c r="R1752" t="str">
        <f t="shared" si="163"/>
        <v>plays</v>
      </c>
      <c r="S1752" s="13">
        <f t="shared" si="164"/>
        <v>40970.542337962957</v>
      </c>
      <c r="T1752" s="13">
        <f t="shared" si="165"/>
        <v>40998.417337962965</v>
      </c>
      <c r="U1752">
        <f t="shared" si="166"/>
        <v>2012</v>
      </c>
      <c r="V1752" s="15" t="str">
        <f t="shared" si="167"/>
        <v>Mar</v>
      </c>
    </row>
    <row r="1753" spans="1:22" ht="48">
      <c r="A1753">
        <v>3171</v>
      </c>
      <c r="B1753" s="3" t="s">
        <v>3171</v>
      </c>
      <c r="C1753" s="3" t="s">
        <v>7281</v>
      </c>
      <c r="D1753">
        <v>7000</v>
      </c>
      <c r="E1753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8270</v>
      </c>
      <c r="O1753" s="6">
        <f>KickstarterTable[[#This Row],[pledged]]/KickstarterTable[[#This Row],[goal]]</f>
        <v>1.0881428571428571</v>
      </c>
      <c r="P1753" s="8">
        <f>KickstarterTable[[#This Row],[pledged]]/KickstarterTable[[#This Row],[backers_count]]</f>
        <v>65.102564102564102</v>
      </c>
      <c r="Q1753" t="str">
        <f t="shared" si="162"/>
        <v>theater</v>
      </c>
      <c r="R1753" t="str">
        <f t="shared" si="163"/>
        <v>plays</v>
      </c>
      <c r="S1753" s="13">
        <f t="shared" si="164"/>
        <v>42466.274976851848</v>
      </c>
      <c r="T1753" s="13">
        <f t="shared" si="165"/>
        <v>42494.191643518519</v>
      </c>
      <c r="U1753">
        <f t="shared" si="166"/>
        <v>2016</v>
      </c>
      <c r="V1753" s="15" t="str">
        <f t="shared" si="167"/>
        <v>Apr</v>
      </c>
    </row>
    <row r="1754" spans="1:22" ht="64">
      <c r="A1754">
        <v>3182</v>
      </c>
      <c r="B1754" s="3" t="s">
        <v>3182</v>
      </c>
      <c r="C1754" s="3" t="s">
        <v>7292</v>
      </c>
      <c r="D1754">
        <v>7000</v>
      </c>
      <c r="E1754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8270</v>
      </c>
      <c r="O1754" s="6">
        <f>KickstarterTable[[#This Row],[pledged]]/KickstarterTable[[#This Row],[goal]]</f>
        <v>1.0088571428571429</v>
      </c>
      <c r="P1754" s="8">
        <f>KickstarterTable[[#This Row],[pledged]]/KickstarterTable[[#This Row],[backers_count]]</f>
        <v>46.768211920529801</v>
      </c>
      <c r="Q1754" t="str">
        <f t="shared" si="162"/>
        <v>theater</v>
      </c>
      <c r="R1754" t="str">
        <f t="shared" si="163"/>
        <v>plays</v>
      </c>
      <c r="S1754" s="13">
        <f t="shared" si="164"/>
        <v>40883.615983796291</v>
      </c>
      <c r="T1754" s="13">
        <f t="shared" si="165"/>
        <v>40937.291666666672</v>
      </c>
      <c r="U1754">
        <f t="shared" si="166"/>
        <v>2012</v>
      </c>
      <c r="V1754" s="15" t="str">
        <f t="shared" si="167"/>
        <v>Dec</v>
      </c>
    </row>
    <row r="1755" spans="1:22" ht="16">
      <c r="A1755">
        <v>3228</v>
      </c>
      <c r="B1755" s="3" t="s">
        <v>3228</v>
      </c>
      <c r="C1755" s="3" t="s">
        <v>7338</v>
      </c>
      <c r="D1755">
        <v>7000</v>
      </c>
      <c r="E1755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8270</v>
      </c>
      <c r="O1755" s="6">
        <f>KickstarterTable[[#This Row],[pledged]]/KickstarterTable[[#This Row],[goal]]</f>
        <v>1.0234285714285714</v>
      </c>
      <c r="P1755" s="8">
        <f>KickstarterTable[[#This Row],[pledged]]/KickstarterTable[[#This Row],[backers_count]]</f>
        <v>193.62162162162161</v>
      </c>
      <c r="Q1755" t="str">
        <f t="shared" si="162"/>
        <v>theater</v>
      </c>
      <c r="R1755" t="str">
        <f t="shared" si="163"/>
        <v>plays</v>
      </c>
      <c r="S1755" s="13">
        <f t="shared" si="164"/>
        <v>42323.375972222224</v>
      </c>
      <c r="T1755" s="13">
        <f t="shared" si="165"/>
        <v>42352.790972222225</v>
      </c>
      <c r="U1755">
        <f t="shared" si="166"/>
        <v>2015</v>
      </c>
      <c r="V1755" s="15" t="str">
        <f t="shared" si="167"/>
        <v>Nov</v>
      </c>
    </row>
    <row r="1756" spans="1:22" ht="32">
      <c r="A1756">
        <v>3258</v>
      </c>
      <c r="B1756" s="3" t="s">
        <v>3258</v>
      </c>
      <c r="C1756" s="3" t="s">
        <v>7368</v>
      </c>
      <c r="D1756">
        <v>7000</v>
      </c>
      <c r="E1756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8270</v>
      </c>
      <c r="O1756" s="6">
        <f>KickstarterTable[[#This Row],[pledged]]/KickstarterTable[[#This Row],[goal]]</f>
        <v>1.052142857142857</v>
      </c>
      <c r="P1756" s="8">
        <f>KickstarterTable[[#This Row],[pledged]]/KickstarterTable[[#This Row],[backers_count]]</f>
        <v>98.2</v>
      </c>
      <c r="Q1756" t="str">
        <f t="shared" si="162"/>
        <v>theater</v>
      </c>
      <c r="R1756" t="str">
        <f t="shared" si="163"/>
        <v>plays</v>
      </c>
      <c r="S1756" s="13">
        <f t="shared" si="164"/>
        <v>41982.553946759253</v>
      </c>
      <c r="T1756" s="13">
        <f t="shared" si="165"/>
        <v>42010.470613425925</v>
      </c>
      <c r="U1756">
        <f t="shared" si="166"/>
        <v>2015</v>
      </c>
      <c r="V1756" s="15" t="str">
        <f t="shared" si="167"/>
        <v>Dec</v>
      </c>
    </row>
    <row r="1757" spans="1:22" ht="48">
      <c r="A1757">
        <v>3765</v>
      </c>
      <c r="B1757" s="3" t="s">
        <v>3762</v>
      </c>
      <c r="C1757" s="3" t="s">
        <v>7875</v>
      </c>
      <c r="D1757">
        <v>7000</v>
      </c>
      <c r="E175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8304</v>
      </c>
      <c r="O1757" s="6">
        <f>KickstarterTable[[#This Row],[pledged]]/KickstarterTable[[#This Row],[goal]]</f>
        <v>1.1345714285714286</v>
      </c>
      <c r="P1757" s="8">
        <f>KickstarterTable[[#This Row],[pledged]]/KickstarterTable[[#This Row],[backers_count]]</f>
        <v>74.224299065420567</v>
      </c>
      <c r="Q1757" t="str">
        <f t="shared" si="162"/>
        <v>theater</v>
      </c>
      <c r="R1757" t="str">
        <f t="shared" si="163"/>
        <v>musical</v>
      </c>
      <c r="S1757" s="13">
        <f t="shared" si="164"/>
        <v>41820.443078703705</v>
      </c>
      <c r="T1757" s="13">
        <f t="shared" si="165"/>
        <v>41848.359745370377</v>
      </c>
      <c r="U1757">
        <f t="shared" si="166"/>
        <v>2014</v>
      </c>
      <c r="V1757" s="15" t="str">
        <f t="shared" si="167"/>
        <v>Jun</v>
      </c>
    </row>
    <row r="1758" spans="1:22" ht="48">
      <c r="A1758">
        <v>3793</v>
      </c>
      <c r="B1758" s="3" t="s">
        <v>3790</v>
      </c>
      <c r="C1758" s="3" t="s">
        <v>7903</v>
      </c>
      <c r="D1758">
        <v>7000</v>
      </c>
      <c r="E175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8304</v>
      </c>
      <c r="O1758" s="6">
        <f>KickstarterTable[[#This Row],[pledged]]/KickstarterTable[[#This Row],[goal]]</f>
        <v>0.59657142857142853</v>
      </c>
      <c r="P1758" s="8">
        <f>KickstarterTable[[#This Row],[pledged]]/KickstarterTable[[#This Row],[backers_count]]</f>
        <v>174</v>
      </c>
      <c r="Q1758" t="str">
        <f t="shared" si="162"/>
        <v>theater</v>
      </c>
      <c r="R1758" t="str">
        <f t="shared" si="163"/>
        <v>musical</v>
      </c>
      <c r="S1758" s="13">
        <f t="shared" si="164"/>
        <v>41968.60565972222</v>
      </c>
      <c r="T1758" s="13">
        <f t="shared" si="165"/>
        <v>41987.522326388891</v>
      </c>
      <c r="U1758">
        <f t="shared" si="166"/>
        <v>2014</v>
      </c>
      <c r="V1758" s="15" t="str">
        <f t="shared" si="167"/>
        <v>Nov</v>
      </c>
    </row>
    <row r="1759" spans="1:22" ht="48">
      <c r="A1759">
        <v>3846</v>
      </c>
      <c r="B1759" s="3" t="s">
        <v>3843</v>
      </c>
      <c r="C1759" s="3" t="s">
        <v>7955</v>
      </c>
      <c r="D1759">
        <v>7000</v>
      </c>
      <c r="E1759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8270</v>
      </c>
      <c r="O1759" s="6">
        <f>KickstarterTable[[#This Row],[pledged]]/KickstarterTable[[#This Row],[goal]]</f>
        <v>2.7E-2</v>
      </c>
      <c r="P1759" s="8">
        <f>KickstarterTable[[#This Row],[pledged]]/KickstarterTable[[#This Row],[backers_count]]</f>
        <v>23.625</v>
      </c>
      <c r="Q1759" t="str">
        <f t="shared" si="162"/>
        <v>theater</v>
      </c>
      <c r="R1759" t="str">
        <f t="shared" si="163"/>
        <v>plays</v>
      </c>
      <c r="S1759" s="13">
        <f t="shared" si="164"/>
        <v>41884.88821759259</v>
      </c>
      <c r="T1759" s="13">
        <f t="shared" si="165"/>
        <v>41913.874305555561</v>
      </c>
      <c r="U1759">
        <f t="shared" si="166"/>
        <v>2014</v>
      </c>
      <c r="V1759" s="15" t="str">
        <f t="shared" si="167"/>
        <v>Sep</v>
      </c>
    </row>
    <row r="1760" spans="1:22" ht="48">
      <c r="A1760">
        <v>3933</v>
      </c>
      <c r="B1760" s="3" t="s">
        <v>3930</v>
      </c>
      <c r="C1760" s="3" t="s">
        <v>8041</v>
      </c>
      <c r="D1760">
        <v>7000</v>
      </c>
      <c r="E1760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8270</v>
      </c>
      <c r="O1760" s="6">
        <f>KickstarterTable[[#This Row],[pledged]]/KickstarterTable[[#This Row],[goal]]</f>
        <v>0.15742857142857142</v>
      </c>
      <c r="P1760" s="8">
        <f>KickstarterTable[[#This Row],[pledged]]/KickstarterTable[[#This Row],[backers_count]]</f>
        <v>91.833333333333329</v>
      </c>
      <c r="Q1760" t="str">
        <f t="shared" si="162"/>
        <v>theater</v>
      </c>
      <c r="R1760" t="str">
        <f t="shared" si="163"/>
        <v>plays</v>
      </c>
      <c r="S1760" s="13">
        <f t="shared" si="164"/>
        <v>42538.634976851848</v>
      </c>
      <c r="T1760" s="13">
        <f t="shared" si="165"/>
        <v>42565.613194444442</v>
      </c>
      <c r="U1760">
        <f t="shared" si="166"/>
        <v>2016</v>
      </c>
      <c r="V1760" s="15" t="str">
        <f t="shared" si="167"/>
        <v>Jun</v>
      </c>
    </row>
    <row r="1761" spans="1:22" ht="48">
      <c r="A1761">
        <v>3999</v>
      </c>
      <c r="B1761" s="3" t="s">
        <v>3995</v>
      </c>
      <c r="C1761" s="3" t="s">
        <v>8105</v>
      </c>
      <c r="D1761">
        <v>7000</v>
      </c>
      <c r="E1761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8270</v>
      </c>
      <c r="O1761" s="6">
        <f>KickstarterTable[[#This Row],[pledged]]/KickstarterTable[[#This Row],[goal]]</f>
        <v>0.16514285714285715</v>
      </c>
      <c r="P1761" s="8">
        <f>KickstarterTable[[#This Row],[pledged]]/KickstarterTable[[#This Row],[backers_count]]</f>
        <v>82.571428571428569</v>
      </c>
      <c r="Q1761" t="str">
        <f t="shared" si="162"/>
        <v>theater</v>
      </c>
      <c r="R1761" t="str">
        <f t="shared" si="163"/>
        <v>plays</v>
      </c>
      <c r="S1761" s="13">
        <f t="shared" si="164"/>
        <v>41842.495347222219</v>
      </c>
      <c r="T1761" s="13">
        <f t="shared" si="165"/>
        <v>41880.410983796297</v>
      </c>
      <c r="U1761">
        <f t="shared" si="166"/>
        <v>2014</v>
      </c>
      <c r="V1761" s="15" t="str">
        <f t="shared" si="167"/>
        <v>Jul</v>
      </c>
    </row>
    <row r="1762" spans="1:22" ht="48">
      <c r="A1762">
        <v>4015</v>
      </c>
      <c r="B1762" s="3" t="s">
        <v>4011</v>
      </c>
      <c r="C1762" s="3" t="s">
        <v>8120</v>
      </c>
      <c r="D1762">
        <v>7000</v>
      </c>
      <c r="E1762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8270</v>
      </c>
      <c r="O1762" s="6">
        <f>KickstarterTable[[#This Row],[pledged]]/KickstarterTable[[#This Row],[goal]]</f>
        <v>1.4285714285714287E-4</v>
      </c>
      <c r="P1762" s="8">
        <f>KickstarterTable[[#This Row],[pledged]]/KickstarterTable[[#This Row],[backers_count]]</f>
        <v>1</v>
      </c>
      <c r="Q1762" t="str">
        <f t="shared" si="162"/>
        <v>theater</v>
      </c>
      <c r="R1762" t="str">
        <f t="shared" si="163"/>
        <v>plays</v>
      </c>
      <c r="S1762" s="13">
        <f t="shared" si="164"/>
        <v>42174.447488425925</v>
      </c>
      <c r="T1762" s="13">
        <f t="shared" si="165"/>
        <v>42202.364155092589</v>
      </c>
      <c r="U1762">
        <f t="shared" si="166"/>
        <v>2015</v>
      </c>
      <c r="V1762" s="15" t="str">
        <f t="shared" si="167"/>
        <v>Jun</v>
      </c>
    </row>
    <row r="1763" spans="1:22" ht="48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8270</v>
      </c>
      <c r="O1763" s="6">
        <f>KickstarterTable[[#This Row],[pledged]]/KickstarterTable[[#This Row],[goal]]</f>
        <v>0</v>
      </c>
      <c r="P1763" s="8" t="e">
        <f>KickstarterTable[[#This Row],[pledged]]/KickstarterTable[[#This Row],[backers_count]]</f>
        <v>#DIV/0!</v>
      </c>
      <c r="Q1763" t="str">
        <f t="shared" si="162"/>
        <v>theater</v>
      </c>
      <c r="R1763" t="str">
        <f t="shared" si="163"/>
        <v>plays</v>
      </c>
      <c r="S1763" s="13">
        <f t="shared" si="164"/>
        <v>42408.666238425925</v>
      </c>
      <c r="T1763" s="13">
        <f t="shared" si="165"/>
        <v>42451.541238425933</v>
      </c>
      <c r="U1763">
        <f t="shared" si="166"/>
        <v>2016</v>
      </c>
      <c r="V1763" s="15" t="str">
        <f t="shared" si="167"/>
        <v>Feb</v>
      </c>
    </row>
    <row r="1764" spans="1:22" ht="48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8275</v>
      </c>
      <c r="O1764" s="6">
        <f>KickstarterTable[[#This Row],[pledged]]/KickstarterTable[[#This Row],[goal]]</f>
        <v>1.0708672667523933</v>
      </c>
      <c r="P1764" s="8">
        <f>KickstarterTable[[#This Row],[pledged]]/KickstarterTable[[#This Row],[backers_count]]</f>
        <v>107.07142857142857</v>
      </c>
      <c r="Q1764" t="str">
        <f t="shared" si="162"/>
        <v>music</v>
      </c>
      <c r="R1764" t="str">
        <f t="shared" si="163"/>
        <v>rock</v>
      </c>
      <c r="S1764" s="13">
        <f t="shared" si="164"/>
        <v>42101.425254629627</v>
      </c>
      <c r="T1764" s="13">
        <f t="shared" si="165"/>
        <v>42129.341921296298</v>
      </c>
      <c r="U1764">
        <f t="shared" si="166"/>
        <v>2015</v>
      </c>
      <c r="V1764" s="15" t="str">
        <f t="shared" si="167"/>
        <v>Apr</v>
      </c>
    </row>
    <row r="1765" spans="1:22" ht="48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8275</v>
      </c>
      <c r="O1765" s="6">
        <f>KickstarterTable[[#This Row],[pledged]]/KickstarterTable[[#This Row],[goal]]</f>
        <v>1.0172463768115942</v>
      </c>
      <c r="P1765" s="8">
        <f>KickstarterTable[[#This Row],[pledged]]/KickstarterTable[[#This Row],[backers_count]]</f>
        <v>107.98461538461538</v>
      </c>
      <c r="Q1765" t="str">
        <f t="shared" si="162"/>
        <v>music</v>
      </c>
      <c r="R1765" t="str">
        <f t="shared" si="163"/>
        <v>rock</v>
      </c>
      <c r="S1765" s="13">
        <f t="shared" si="164"/>
        <v>41949.961504629631</v>
      </c>
      <c r="T1765" s="13">
        <f t="shared" si="165"/>
        <v>41987.915972222225</v>
      </c>
      <c r="U1765">
        <f t="shared" si="166"/>
        <v>2014</v>
      </c>
      <c r="V1765" s="15" t="str">
        <f t="shared" si="167"/>
        <v>Nov</v>
      </c>
    </row>
    <row r="1766" spans="1:22" ht="48">
      <c r="A1766">
        <v>1159</v>
      </c>
      <c r="B1766" s="3" t="s">
        <v>1160</v>
      </c>
      <c r="C1766" s="3" t="s">
        <v>5269</v>
      </c>
      <c r="D1766">
        <v>6750</v>
      </c>
      <c r="E176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8283</v>
      </c>
      <c r="O1766" s="6">
        <f>KickstarterTable[[#This Row],[pledged]]/KickstarterTable[[#This Row],[goal]]</f>
        <v>0</v>
      </c>
      <c r="P1766" s="8" t="e">
        <f>KickstarterTable[[#This Row],[pledged]]/KickstarterTable[[#This Row],[backers_count]]</f>
        <v>#DIV/0!</v>
      </c>
      <c r="Q1766" t="str">
        <f t="shared" si="162"/>
        <v>food</v>
      </c>
      <c r="R1766" t="str">
        <f t="shared" si="163"/>
        <v>food trucks</v>
      </c>
      <c r="S1766" s="13">
        <f t="shared" si="164"/>
        <v>42154.393113425926</v>
      </c>
      <c r="T1766" s="13">
        <f t="shared" si="165"/>
        <v>42183.239583333336</v>
      </c>
      <c r="U1766">
        <f t="shared" si="166"/>
        <v>2015</v>
      </c>
      <c r="V1766" s="15" t="str">
        <f t="shared" si="167"/>
        <v>May</v>
      </c>
    </row>
    <row r="1767" spans="1:22" ht="48">
      <c r="A1767">
        <v>1254</v>
      </c>
      <c r="B1767" s="3" t="s">
        <v>1255</v>
      </c>
      <c r="C1767" s="3" t="s">
        <v>5364</v>
      </c>
      <c r="D1767">
        <v>6700</v>
      </c>
      <c r="E176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8275</v>
      </c>
      <c r="O1767" s="6">
        <f>KickstarterTable[[#This Row],[pledged]]/KickstarterTable[[#This Row],[goal]]</f>
        <v>1.9885074626865671</v>
      </c>
      <c r="P1767" s="8">
        <f>KickstarterTable[[#This Row],[pledged]]/KickstarterTable[[#This Row],[backers_count]]</f>
        <v>94.489361702127653</v>
      </c>
      <c r="Q1767" t="str">
        <f t="shared" si="162"/>
        <v>music</v>
      </c>
      <c r="R1767" t="str">
        <f t="shared" si="163"/>
        <v>rock</v>
      </c>
      <c r="S1767" s="13">
        <f t="shared" si="164"/>
        <v>40487.288032407407</v>
      </c>
      <c r="T1767" s="13">
        <f t="shared" si="165"/>
        <v>40541.790972222225</v>
      </c>
      <c r="U1767">
        <f t="shared" si="166"/>
        <v>2010</v>
      </c>
      <c r="V1767" s="15" t="str">
        <f t="shared" si="167"/>
        <v>Nov</v>
      </c>
    </row>
    <row r="1768" spans="1:22" ht="48">
      <c r="A1768">
        <v>1485</v>
      </c>
      <c r="B1768" s="3" t="s">
        <v>1486</v>
      </c>
      <c r="C1768" s="3" t="s">
        <v>5595</v>
      </c>
      <c r="D1768">
        <v>6700</v>
      </c>
      <c r="E176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8274</v>
      </c>
      <c r="O1768" s="6">
        <f>KickstarterTable[[#This Row],[pledged]]/KickstarterTable[[#This Row],[goal]]</f>
        <v>2.2388059701492536E-2</v>
      </c>
      <c r="P1768" s="8">
        <f>KickstarterTable[[#This Row],[pledged]]/KickstarterTable[[#This Row],[backers_count]]</f>
        <v>50</v>
      </c>
      <c r="Q1768" t="str">
        <f t="shared" si="162"/>
        <v>publishing</v>
      </c>
      <c r="R1768" t="str">
        <f t="shared" si="163"/>
        <v>fiction</v>
      </c>
      <c r="S1768" s="13">
        <f t="shared" si="164"/>
        <v>42130.462650462963</v>
      </c>
      <c r="T1768" s="13">
        <f t="shared" si="165"/>
        <v>42173.379317129635</v>
      </c>
      <c r="U1768">
        <f t="shared" si="166"/>
        <v>2015</v>
      </c>
      <c r="V1768" s="15" t="str">
        <f t="shared" si="167"/>
        <v>May</v>
      </c>
    </row>
    <row r="1769" spans="1:22" ht="48">
      <c r="A1769">
        <v>369</v>
      </c>
      <c r="B1769" s="3" t="s">
        <v>370</v>
      </c>
      <c r="C1769" s="3" t="s">
        <v>4479</v>
      </c>
      <c r="D1769">
        <v>6500</v>
      </c>
      <c r="E1769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8268</v>
      </c>
      <c r="O1769" s="6">
        <f>KickstarterTable[[#This Row],[pledged]]/KickstarterTable[[#This Row],[goal]]</f>
        <v>1.1015569230769231</v>
      </c>
      <c r="P1769" s="8">
        <f>KickstarterTable[[#This Row],[pledged]]/KickstarterTable[[#This Row],[backers_count]]</f>
        <v>42.874970059880241</v>
      </c>
      <c r="Q1769" t="str">
        <f t="shared" si="162"/>
        <v>film &amp; video</v>
      </c>
      <c r="R1769" t="str">
        <f t="shared" si="163"/>
        <v>documentary</v>
      </c>
      <c r="S1769" s="13">
        <f t="shared" si="164"/>
        <v>40893.2183912037</v>
      </c>
      <c r="T1769" s="13">
        <f t="shared" si="165"/>
        <v>40921.135057870371</v>
      </c>
      <c r="U1769">
        <f t="shared" si="166"/>
        <v>2012</v>
      </c>
      <c r="V1769" s="15" t="str">
        <f t="shared" si="167"/>
        <v>Dec</v>
      </c>
    </row>
    <row r="1770" spans="1:22" ht="48">
      <c r="A1770">
        <v>427</v>
      </c>
      <c r="B1770" s="3" t="s">
        <v>428</v>
      </c>
      <c r="C1770" s="3" t="s">
        <v>4537</v>
      </c>
      <c r="D1770">
        <v>6500</v>
      </c>
      <c r="E1770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8269</v>
      </c>
      <c r="O1770" s="6">
        <f>KickstarterTable[[#This Row],[pledged]]/KickstarterTable[[#This Row],[goal]]</f>
        <v>0</v>
      </c>
      <c r="P1770" s="8" t="e">
        <f>KickstarterTable[[#This Row],[pledged]]/KickstarterTable[[#This Row],[backers_count]]</f>
        <v>#DIV/0!</v>
      </c>
      <c r="Q1770" t="str">
        <f t="shared" si="162"/>
        <v>film &amp; video</v>
      </c>
      <c r="R1770" t="str">
        <f t="shared" si="163"/>
        <v>animation</v>
      </c>
      <c r="S1770" s="13">
        <f t="shared" si="164"/>
        <v>42285.575694444444</v>
      </c>
      <c r="T1770" s="13">
        <f t="shared" si="165"/>
        <v>42297.374305555561</v>
      </c>
      <c r="U1770">
        <f t="shared" si="166"/>
        <v>2015</v>
      </c>
      <c r="V1770" s="15" t="str">
        <f t="shared" si="167"/>
        <v>Oct</v>
      </c>
    </row>
    <row r="1771" spans="1:22" ht="64">
      <c r="A1771">
        <v>500</v>
      </c>
      <c r="B1771" s="3" t="s">
        <v>501</v>
      </c>
      <c r="C1771" s="3" t="s">
        <v>4610</v>
      </c>
      <c r="D1771">
        <v>6500</v>
      </c>
      <c r="E1771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8269</v>
      </c>
      <c r="O1771" s="6">
        <f>KickstarterTable[[#This Row],[pledged]]/KickstarterTable[[#This Row],[goal]]</f>
        <v>3.307692307692308E-2</v>
      </c>
      <c r="P1771" s="8">
        <f>KickstarterTable[[#This Row],[pledged]]/KickstarterTable[[#This Row],[backers_count]]</f>
        <v>53.75</v>
      </c>
      <c r="Q1771" t="str">
        <f t="shared" si="162"/>
        <v>film &amp; video</v>
      </c>
      <c r="R1771" t="str">
        <f t="shared" si="163"/>
        <v>animation</v>
      </c>
      <c r="S1771" s="13">
        <f t="shared" si="164"/>
        <v>40247.552673611106</v>
      </c>
      <c r="T1771" s="13">
        <f t="shared" si="165"/>
        <v>40304.511111111111</v>
      </c>
      <c r="U1771">
        <f t="shared" si="166"/>
        <v>2010</v>
      </c>
      <c r="V1771" s="15" t="str">
        <f t="shared" si="167"/>
        <v>Mar</v>
      </c>
    </row>
    <row r="1772" spans="1:22" ht="48">
      <c r="A1772">
        <v>503</v>
      </c>
      <c r="B1772" s="3" t="s">
        <v>504</v>
      </c>
      <c r="C1772" s="3" t="s">
        <v>4613</v>
      </c>
      <c r="D1772">
        <v>6500</v>
      </c>
      <c r="E1772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8269</v>
      </c>
      <c r="O1772" s="6">
        <f>KickstarterTable[[#This Row],[pledged]]/KickstarterTable[[#This Row],[goal]]</f>
        <v>1.7538461538461537E-2</v>
      </c>
      <c r="P1772" s="8">
        <f>KickstarterTable[[#This Row],[pledged]]/KickstarterTable[[#This Row],[backers_count]]</f>
        <v>12.666666666666666</v>
      </c>
      <c r="Q1772" t="str">
        <f t="shared" si="162"/>
        <v>film &amp; video</v>
      </c>
      <c r="R1772" t="str">
        <f t="shared" si="163"/>
        <v>animation</v>
      </c>
      <c r="S1772" s="13">
        <f t="shared" si="164"/>
        <v>41991.193321759252</v>
      </c>
      <c r="T1772" s="13">
        <f t="shared" si="165"/>
        <v>42019.109988425924</v>
      </c>
      <c r="U1772">
        <f t="shared" si="166"/>
        <v>2015</v>
      </c>
      <c r="V1772" s="15" t="str">
        <f t="shared" si="167"/>
        <v>Dec</v>
      </c>
    </row>
    <row r="1773" spans="1:22" ht="48">
      <c r="A1773">
        <v>864</v>
      </c>
      <c r="B1773" s="3" t="s">
        <v>865</v>
      </c>
      <c r="C1773" s="3" t="s">
        <v>4974</v>
      </c>
      <c r="D1773">
        <v>6500</v>
      </c>
      <c r="E1773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8277</v>
      </c>
      <c r="O1773" s="6">
        <f>KickstarterTable[[#This Row],[pledged]]/KickstarterTable[[#This Row],[goal]]</f>
        <v>0.41538461538461541</v>
      </c>
      <c r="P1773" s="8">
        <f>KickstarterTable[[#This Row],[pledged]]/KickstarterTable[[#This Row],[backers_count]]</f>
        <v>34.177215189873415</v>
      </c>
      <c r="Q1773" t="str">
        <f t="shared" si="162"/>
        <v>music</v>
      </c>
      <c r="R1773" t="str">
        <f t="shared" si="163"/>
        <v>jazz</v>
      </c>
      <c r="S1773" s="13">
        <f t="shared" si="164"/>
        <v>41540.773587962962</v>
      </c>
      <c r="T1773" s="13">
        <f t="shared" si="165"/>
        <v>41560.999305555561</v>
      </c>
      <c r="U1773">
        <f t="shared" si="166"/>
        <v>2013</v>
      </c>
      <c r="V1773" s="15" t="str">
        <f t="shared" si="167"/>
        <v>Sep</v>
      </c>
    </row>
    <row r="1774" spans="1:22" ht="64">
      <c r="A1774">
        <v>901</v>
      </c>
      <c r="B1774" s="3" t="s">
        <v>902</v>
      </c>
      <c r="C1774" s="3" t="s">
        <v>5011</v>
      </c>
      <c r="D1774">
        <v>6500</v>
      </c>
      <c r="E1774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8277</v>
      </c>
      <c r="O1774" s="6">
        <f>KickstarterTable[[#This Row],[pledged]]/KickstarterTable[[#This Row],[goal]]</f>
        <v>0</v>
      </c>
      <c r="P1774" s="8" t="e">
        <f>KickstarterTable[[#This Row],[pledged]]/KickstarterTable[[#This Row],[backers_count]]</f>
        <v>#DIV/0!</v>
      </c>
      <c r="Q1774" t="str">
        <f t="shared" si="162"/>
        <v>music</v>
      </c>
      <c r="R1774" t="str">
        <f t="shared" si="163"/>
        <v>jazz</v>
      </c>
      <c r="S1774" s="13">
        <f t="shared" si="164"/>
        <v>40291.478171296294</v>
      </c>
      <c r="T1774" s="13">
        <f t="shared" si="165"/>
        <v>40335.382638888892</v>
      </c>
      <c r="U1774">
        <f t="shared" si="166"/>
        <v>2010</v>
      </c>
      <c r="V1774" s="15" t="str">
        <f t="shared" si="167"/>
        <v>Apr</v>
      </c>
    </row>
    <row r="1775" spans="1:22" ht="48">
      <c r="A1775">
        <v>905</v>
      </c>
      <c r="B1775" s="3" t="s">
        <v>906</v>
      </c>
      <c r="C1775" s="3" t="s">
        <v>5015</v>
      </c>
      <c r="D1775">
        <v>6500</v>
      </c>
      <c r="E1775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8277</v>
      </c>
      <c r="O1775" s="6">
        <f>KickstarterTable[[#This Row],[pledged]]/KickstarterTable[[#This Row],[goal]]</f>
        <v>3.0153846153846153E-2</v>
      </c>
      <c r="P1775" s="8">
        <f>KickstarterTable[[#This Row],[pledged]]/KickstarterTable[[#This Row],[backers_count]]</f>
        <v>32.666666666666664</v>
      </c>
      <c r="Q1775" t="str">
        <f t="shared" si="162"/>
        <v>music</v>
      </c>
      <c r="R1775" t="str">
        <f t="shared" si="163"/>
        <v>jazz</v>
      </c>
      <c r="S1775" s="13">
        <f t="shared" si="164"/>
        <v>40506.906550925924</v>
      </c>
      <c r="T1775" s="13">
        <f t="shared" si="165"/>
        <v>40564.823217592595</v>
      </c>
      <c r="U1775">
        <f t="shared" si="166"/>
        <v>2011</v>
      </c>
      <c r="V1775" s="15" t="str">
        <f t="shared" si="167"/>
        <v>Nov</v>
      </c>
    </row>
    <row r="1776" spans="1:22" ht="48">
      <c r="A1776">
        <v>915</v>
      </c>
      <c r="B1776" s="3" t="s">
        <v>916</v>
      </c>
      <c r="C1776" s="3" t="s">
        <v>5025</v>
      </c>
      <c r="D1776">
        <v>6500</v>
      </c>
      <c r="E1776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8277</v>
      </c>
      <c r="O1776" s="6">
        <f>KickstarterTable[[#This Row],[pledged]]/KickstarterTable[[#This Row],[goal]]</f>
        <v>5.7692307692307696E-2</v>
      </c>
      <c r="P1776" s="8">
        <f>KickstarterTable[[#This Row],[pledged]]/KickstarterTable[[#This Row],[backers_count]]</f>
        <v>41.666666666666664</v>
      </c>
      <c r="Q1776" t="str">
        <f t="shared" si="162"/>
        <v>music</v>
      </c>
      <c r="R1776" t="str">
        <f t="shared" si="163"/>
        <v>jazz</v>
      </c>
      <c r="S1776" s="13">
        <f t="shared" si="164"/>
        <v>40937.346226851849</v>
      </c>
      <c r="T1776" s="13">
        <f t="shared" si="165"/>
        <v>40966.790972222225</v>
      </c>
      <c r="U1776">
        <f t="shared" si="166"/>
        <v>2012</v>
      </c>
      <c r="V1776" s="15" t="str">
        <f t="shared" si="167"/>
        <v>Jan</v>
      </c>
    </row>
    <row r="1777" spans="1:22" ht="48">
      <c r="A1777">
        <v>1156</v>
      </c>
      <c r="B1777" s="3" t="s">
        <v>1157</v>
      </c>
      <c r="C1777" s="3" t="s">
        <v>5266</v>
      </c>
      <c r="D1777">
        <v>6500</v>
      </c>
      <c r="E177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8283</v>
      </c>
      <c r="O1777" s="6">
        <f>KickstarterTable[[#This Row],[pledged]]/KickstarterTable[[#This Row],[goal]]</f>
        <v>0</v>
      </c>
      <c r="P1777" s="8" t="e">
        <f>KickstarterTable[[#This Row],[pledged]]/KickstarterTable[[#This Row],[backers_count]]</f>
        <v>#DIV/0!</v>
      </c>
      <c r="Q1777" t="str">
        <f t="shared" si="162"/>
        <v>food</v>
      </c>
      <c r="R1777" t="str">
        <f t="shared" si="163"/>
        <v>food trucks</v>
      </c>
      <c r="S1777" s="13">
        <f t="shared" si="164"/>
        <v>42028.737986111104</v>
      </c>
      <c r="T1777" s="13">
        <f t="shared" si="165"/>
        <v>42056.654652777775</v>
      </c>
      <c r="U1777">
        <f t="shared" si="166"/>
        <v>2015</v>
      </c>
      <c r="V1777" s="15" t="str">
        <f t="shared" si="167"/>
        <v>Jan</v>
      </c>
    </row>
    <row r="1778" spans="1:22" ht="48">
      <c r="A1778">
        <v>1213</v>
      </c>
      <c r="B1778" s="3" t="s">
        <v>1214</v>
      </c>
      <c r="C1778" s="3" t="s">
        <v>5323</v>
      </c>
      <c r="D1778">
        <v>6500</v>
      </c>
      <c r="E177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8284</v>
      </c>
      <c r="O1778" s="6">
        <f>KickstarterTable[[#This Row],[pledged]]/KickstarterTable[[#This Row],[goal]]</f>
        <v>1.0223076923076924</v>
      </c>
      <c r="P1778" s="8">
        <f>KickstarterTable[[#This Row],[pledged]]/KickstarterTable[[#This Row],[backers_count]]</f>
        <v>61.527777777777779</v>
      </c>
      <c r="Q1778" t="str">
        <f t="shared" si="162"/>
        <v>photography</v>
      </c>
      <c r="R1778" t="str">
        <f t="shared" si="163"/>
        <v>photobooks</v>
      </c>
      <c r="S1778" s="13">
        <f t="shared" si="164"/>
        <v>42731.422453703701</v>
      </c>
      <c r="T1778" s="13">
        <f t="shared" si="165"/>
        <v>42764.339120370372</v>
      </c>
      <c r="U1778">
        <f t="shared" si="166"/>
        <v>2017</v>
      </c>
      <c r="V1778" s="15" t="str">
        <f t="shared" si="167"/>
        <v>Dec</v>
      </c>
    </row>
    <row r="1779" spans="1:22" ht="48">
      <c r="A1779">
        <v>1262</v>
      </c>
      <c r="B1779" s="3" t="s">
        <v>1263</v>
      </c>
      <c r="C1779" s="3" t="s">
        <v>5372</v>
      </c>
      <c r="D1779">
        <v>6500</v>
      </c>
      <c r="E1779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8275</v>
      </c>
      <c r="O1779" s="6">
        <f>KickstarterTable[[#This Row],[pledged]]/KickstarterTable[[#This Row],[goal]]</f>
        <v>1.2541538461538462</v>
      </c>
      <c r="P1779" s="8">
        <f>KickstarterTable[[#This Row],[pledged]]/KickstarterTable[[#This Row],[backers_count]]</f>
        <v>77.638095238095232</v>
      </c>
      <c r="Q1779" t="str">
        <f t="shared" si="162"/>
        <v>music</v>
      </c>
      <c r="R1779" t="str">
        <f t="shared" si="163"/>
        <v>rock</v>
      </c>
      <c r="S1779" s="13">
        <f t="shared" si="164"/>
        <v>41656.429305555554</v>
      </c>
      <c r="T1779" s="13">
        <f t="shared" si="165"/>
        <v>41684.345972222225</v>
      </c>
      <c r="U1779">
        <f t="shared" si="166"/>
        <v>2014</v>
      </c>
      <c r="V1779" s="15" t="str">
        <f t="shared" si="167"/>
        <v>Jan</v>
      </c>
    </row>
    <row r="1780" spans="1:22" ht="48">
      <c r="A1780">
        <v>1278</v>
      </c>
      <c r="B1780" s="3" t="s">
        <v>1279</v>
      </c>
      <c r="C1780" s="3" t="s">
        <v>5388</v>
      </c>
      <c r="D1780">
        <v>6500</v>
      </c>
      <c r="E1780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8275</v>
      </c>
      <c r="O1780" s="6">
        <f>KickstarterTable[[#This Row],[pledged]]/KickstarterTable[[#This Row],[goal]]</f>
        <v>1.5493846153846154</v>
      </c>
      <c r="P1780" s="8">
        <f>KickstarterTable[[#This Row],[pledged]]/KickstarterTable[[#This Row],[backers_count]]</f>
        <v>53.005263157894738</v>
      </c>
      <c r="Q1780" t="str">
        <f t="shared" si="162"/>
        <v>music</v>
      </c>
      <c r="R1780" t="str">
        <f t="shared" si="163"/>
        <v>rock</v>
      </c>
      <c r="S1780" s="13">
        <f t="shared" si="164"/>
        <v>41786.221828703703</v>
      </c>
      <c r="T1780" s="13">
        <f t="shared" si="165"/>
        <v>41812.666666666672</v>
      </c>
      <c r="U1780">
        <f t="shared" si="166"/>
        <v>2014</v>
      </c>
      <c r="V1780" s="15" t="str">
        <f t="shared" si="167"/>
        <v>May</v>
      </c>
    </row>
    <row r="1781" spans="1:22" ht="32">
      <c r="A1781">
        <v>1504</v>
      </c>
      <c r="B1781" s="3" t="s">
        <v>1505</v>
      </c>
      <c r="C1781" s="3" t="s">
        <v>5614</v>
      </c>
      <c r="D1781">
        <v>6500</v>
      </c>
      <c r="E1781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8284</v>
      </c>
      <c r="O1781" s="6">
        <f>KickstarterTable[[#This Row],[pledged]]/KickstarterTable[[#This Row],[goal]]</f>
        <v>2.7793846153846156</v>
      </c>
      <c r="P1781" s="8">
        <f>KickstarterTable[[#This Row],[pledged]]/KickstarterTable[[#This Row],[backers_count]]</f>
        <v>67.159851301115239</v>
      </c>
      <c r="Q1781" t="str">
        <f t="shared" si="162"/>
        <v>photography</v>
      </c>
      <c r="R1781" t="str">
        <f t="shared" si="163"/>
        <v>photobooks</v>
      </c>
      <c r="S1781" s="13">
        <f t="shared" si="164"/>
        <v>41772.32435185185</v>
      </c>
      <c r="T1781" s="13">
        <f t="shared" si="165"/>
        <v>41797.939583333333</v>
      </c>
      <c r="U1781">
        <f t="shared" si="166"/>
        <v>2014</v>
      </c>
      <c r="V1781" s="15" t="str">
        <f t="shared" si="167"/>
        <v>May</v>
      </c>
    </row>
    <row r="1782" spans="1:22" ht="32">
      <c r="A1782">
        <v>1726</v>
      </c>
      <c r="B1782" s="3" t="s">
        <v>1727</v>
      </c>
      <c r="C1782" s="3" t="s">
        <v>5836</v>
      </c>
      <c r="D1782">
        <v>6500</v>
      </c>
      <c r="E1782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8292</v>
      </c>
      <c r="O1782" s="6">
        <f>KickstarterTable[[#This Row],[pledged]]/KickstarterTable[[#This Row],[goal]]</f>
        <v>0.33784615384615385</v>
      </c>
      <c r="P1782" s="8">
        <f>KickstarterTable[[#This Row],[pledged]]/KickstarterTable[[#This Row],[backers_count]]</f>
        <v>137.25</v>
      </c>
      <c r="Q1782" t="str">
        <f t="shared" si="162"/>
        <v>music</v>
      </c>
      <c r="R1782" t="str">
        <f t="shared" si="163"/>
        <v>faith</v>
      </c>
      <c r="S1782" s="13">
        <f t="shared" si="164"/>
        <v>41788.586388888885</v>
      </c>
      <c r="T1782" s="13">
        <f t="shared" si="165"/>
        <v>41815.503055555557</v>
      </c>
      <c r="U1782">
        <f t="shared" si="166"/>
        <v>2014</v>
      </c>
      <c r="V1782" s="15" t="str">
        <f t="shared" si="167"/>
        <v>May</v>
      </c>
    </row>
    <row r="1783" spans="1:22" ht="48">
      <c r="A1783">
        <v>1812</v>
      </c>
      <c r="B1783" s="3" t="s">
        <v>1813</v>
      </c>
      <c r="C1783" s="3" t="s">
        <v>5922</v>
      </c>
      <c r="D1783">
        <v>6500</v>
      </c>
      <c r="E1783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8284</v>
      </c>
      <c r="O1783" s="6">
        <f>KickstarterTable[[#This Row],[pledged]]/KickstarterTable[[#This Row],[goal]]</f>
        <v>0.13307692307692306</v>
      </c>
      <c r="P1783" s="8">
        <f>KickstarterTable[[#This Row],[pledged]]/KickstarterTable[[#This Row],[backers_count]]</f>
        <v>37.608695652173914</v>
      </c>
      <c r="Q1783" t="str">
        <f t="shared" si="162"/>
        <v>photography</v>
      </c>
      <c r="R1783" t="str">
        <f t="shared" si="163"/>
        <v>photobooks</v>
      </c>
      <c r="S1783" s="13">
        <f t="shared" si="164"/>
        <v>42523.985370370363</v>
      </c>
      <c r="T1783" s="13">
        <f t="shared" si="165"/>
        <v>42551.902037037034</v>
      </c>
      <c r="U1783">
        <f t="shared" si="166"/>
        <v>2016</v>
      </c>
      <c r="V1783" s="15" t="str">
        <f t="shared" si="167"/>
        <v>Jun</v>
      </c>
    </row>
    <row r="1784" spans="1:22" ht="48">
      <c r="A1784">
        <v>1864</v>
      </c>
      <c r="B1784" s="3" t="s">
        <v>1865</v>
      </c>
      <c r="C1784" s="3" t="s">
        <v>5974</v>
      </c>
      <c r="D1784">
        <v>6500</v>
      </c>
      <c r="E1784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8282</v>
      </c>
      <c r="O1784" s="6">
        <f>KickstarterTable[[#This Row],[pledged]]/KickstarterTable[[#This Row],[goal]]</f>
        <v>0.42892307692307691</v>
      </c>
      <c r="P1784" s="8">
        <f>KickstarterTable[[#This Row],[pledged]]/KickstarterTable[[#This Row],[backers_count]]</f>
        <v>58.083333333333336</v>
      </c>
      <c r="Q1784" t="str">
        <f t="shared" si="162"/>
        <v>games</v>
      </c>
      <c r="R1784" t="str">
        <f t="shared" si="163"/>
        <v>mobile games</v>
      </c>
      <c r="S1784" s="13">
        <f t="shared" si="164"/>
        <v>41733.383101851847</v>
      </c>
      <c r="T1784" s="13">
        <f t="shared" si="165"/>
        <v>41761.299768518518</v>
      </c>
      <c r="U1784">
        <f t="shared" si="166"/>
        <v>2014</v>
      </c>
      <c r="V1784" s="15" t="str">
        <f t="shared" si="167"/>
        <v>Apr</v>
      </c>
    </row>
    <row r="1785" spans="1:22" ht="48">
      <c r="A1785">
        <v>1871</v>
      </c>
      <c r="B1785" s="3" t="s">
        <v>1872</v>
      </c>
      <c r="C1785" s="3" t="s">
        <v>5981</v>
      </c>
      <c r="D1785">
        <v>6500</v>
      </c>
      <c r="E1785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8282</v>
      </c>
      <c r="O1785" s="6">
        <f>KickstarterTable[[#This Row],[pledged]]/KickstarterTable[[#This Row],[goal]]</f>
        <v>0.7178461538461538</v>
      </c>
      <c r="P1785" s="8">
        <f>KickstarterTable[[#This Row],[pledged]]/KickstarterTable[[#This Row],[backers_count]]</f>
        <v>49.11578947368421</v>
      </c>
      <c r="Q1785" t="str">
        <f t="shared" si="162"/>
        <v>games</v>
      </c>
      <c r="R1785" t="str">
        <f t="shared" si="163"/>
        <v>mobile games</v>
      </c>
      <c r="S1785" s="13">
        <f t="shared" si="164"/>
        <v>41923.450243055551</v>
      </c>
      <c r="T1785" s="13">
        <f t="shared" si="165"/>
        <v>41961.408576388894</v>
      </c>
      <c r="U1785">
        <f t="shared" si="166"/>
        <v>2014</v>
      </c>
      <c r="V1785" s="15" t="str">
        <f t="shared" si="167"/>
        <v>Oct</v>
      </c>
    </row>
    <row r="1786" spans="1:22" ht="48">
      <c r="A1786">
        <v>1997</v>
      </c>
      <c r="B1786" s="3" t="s">
        <v>1998</v>
      </c>
      <c r="C1786" s="3" t="s">
        <v>6107</v>
      </c>
      <c r="D1786">
        <v>6500</v>
      </c>
      <c r="E1786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8295</v>
      </c>
      <c r="O1786" s="6">
        <f>KickstarterTable[[#This Row],[pledged]]/KickstarterTable[[#This Row],[goal]]</f>
        <v>0</v>
      </c>
      <c r="P1786" s="8" t="e">
        <f>KickstarterTable[[#This Row],[pledged]]/KickstarterTable[[#This Row],[backers_count]]</f>
        <v>#DIV/0!</v>
      </c>
      <c r="Q1786" t="str">
        <f t="shared" si="162"/>
        <v>photography</v>
      </c>
      <c r="R1786" t="str">
        <f t="shared" si="163"/>
        <v>people</v>
      </c>
      <c r="S1786" s="13">
        <f t="shared" si="164"/>
        <v>41847.597361111111</v>
      </c>
      <c r="T1786" s="13">
        <f t="shared" si="165"/>
        <v>41875.514027777783</v>
      </c>
      <c r="U1786">
        <f t="shared" si="166"/>
        <v>2014</v>
      </c>
      <c r="V1786" s="15" t="str">
        <f t="shared" si="167"/>
        <v>Jul</v>
      </c>
    </row>
    <row r="1787" spans="1:22" ht="48">
      <c r="A1787">
        <v>2530</v>
      </c>
      <c r="B1787" s="3" t="s">
        <v>2530</v>
      </c>
      <c r="C1787" s="3" t="s">
        <v>6640</v>
      </c>
      <c r="D1787">
        <v>6500</v>
      </c>
      <c r="E178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8299</v>
      </c>
      <c r="O1787" s="6">
        <f>KickstarterTable[[#This Row],[pledged]]/KickstarterTable[[#This Row],[goal]]</f>
        <v>1</v>
      </c>
      <c r="P1787" s="8">
        <f>KickstarterTable[[#This Row],[pledged]]/KickstarterTable[[#This Row],[backers_count]]</f>
        <v>135.41666666666666</v>
      </c>
      <c r="Q1787" t="str">
        <f t="shared" si="162"/>
        <v>music</v>
      </c>
      <c r="R1787" t="str">
        <f t="shared" si="163"/>
        <v>classical music</v>
      </c>
      <c r="S1787" s="13">
        <f t="shared" si="164"/>
        <v>42081.531307870369</v>
      </c>
      <c r="T1787" s="13">
        <f t="shared" si="165"/>
        <v>42111.784722222226</v>
      </c>
      <c r="U1787">
        <f t="shared" si="166"/>
        <v>2015</v>
      </c>
      <c r="V1787" s="15" t="str">
        <f t="shared" si="167"/>
        <v>Mar</v>
      </c>
    </row>
    <row r="1788" spans="1:22" ht="48">
      <c r="A1788">
        <v>2550</v>
      </c>
      <c r="B1788" s="3" t="s">
        <v>2550</v>
      </c>
      <c r="C1788" s="3" t="s">
        <v>6660</v>
      </c>
      <c r="D1788">
        <v>6500</v>
      </c>
      <c r="E178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8299</v>
      </c>
      <c r="O1788" s="6">
        <f>KickstarterTable[[#This Row],[pledged]]/KickstarterTable[[#This Row],[goal]]</f>
        <v>1.0084615384615385</v>
      </c>
      <c r="P1788" s="8">
        <f>KickstarterTable[[#This Row],[pledged]]/KickstarterTable[[#This Row],[backers_count]]</f>
        <v>43.7</v>
      </c>
      <c r="Q1788" t="str">
        <f t="shared" si="162"/>
        <v>music</v>
      </c>
      <c r="R1788" t="str">
        <f t="shared" si="163"/>
        <v>classical music</v>
      </c>
      <c r="S1788" s="13">
        <f t="shared" si="164"/>
        <v>42228.300995370366</v>
      </c>
      <c r="T1788" s="13">
        <f t="shared" si="165"/>
        <v>42282.749305555561</v>
      </c>
      <c r="U1788">
        <f t="shared" si="166"/>
        <v>2015</v>
      </c>
      <c r="V1788" s="15" t="str">
        <f t="shared" si="167"/>
        <v>Aug</v>
      </c>
    </row>
    <row r="1789" spans="1:22" ht="48">
      <c r="A1789">
        <v>2569</v>
      </c>
      <c r="B1789" s="3" t="s">
        <v>2569</v>
      </c>
      <c r="C1789" s="3" t="s">
        <v>6679</v>
      </c>
      <c r="D1789">
        <v>6500</v>
      </c>
      <c r="E1789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8283</v>
      </c>
      <c r="O1789" s="6">
        <f>KickstarterTable[[#This Row],[pledged]]/KickstarterTable[[#This Row],[goal]]</f>
        <v>2.2307692307692306E-2</v>
      </c>
      <c r="P1789" s="8">
        <f>KickstarterTable[[#This Row],[pledged]]/KickstarterTable[[#This Row],[backers_count]]</f>
        <v>72.5</v>
      </c>
      <c r="Q1789" t="str">
        <f t="shared" si="162"/>
        <v>food</v>
      </c>
      <c r="R1789" t="str">
        <f t="shared" si="163"/>
        <v>food trucks</v>
      </c>
      <c r="S1789" s="13">
        <f t="shared" si="164"/>
        <v>42233.772129629629</v>
      </c>
      <c r="T1789" s="13">
        <f t="shared" si="165"/>
        <v>42261.688796296301</v>
      </c>
      <c r="U1789">
        <f t="shared" si="166"/>
        <v>2015</v>
      </c>
      <c r="V1789" s="15" t="str">
        <f t="shared" si="167"/>
        <v>Aug</v>
      </c>
    </row>
    <row r="1790" spans="1:22" ht="32">
      <c r="A1790">
        <v>3310</v>
      </c>
      <c r="B1790" s="3" t="s">
        <v>3310</v>
      </c>
      <c r="C1790" s="3" t="s">
        <v>7420</v>
      </c>
      <c r="D1790">
        <v>6500</v>
      </c>
      <c r="E1790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8270</v>
      </c>
      <c r="O1790" s="6">
        <f>KickstarterTable[[#This Row],[pledged]]/KickstarterTable[[#This Row],[goal]]</f>
        <v>1.0007692307692309</v>
      </c>
      <c r="P1790" s="8">
        <f>KickstarterTable[[#This Row],[pledged]]/KickstarterTable[[#This Row],[backers_count]]</f>
        <v>209.83870967741936</v>
      </c>
      <c r="Q1790" t="str">
        <f t="shared" si="162"/>
        <v>theater</v>
      </c>
      <c r="R1790" t="str">
        <f t="shared" si="163"/>
        <v>plays</v>
      </c>
      <c r="S1790" s="13">
        <f t="shared" si="164"/>
        <v>42253.595196759255</v>
      </c>
      <c r="T1790" s="13">
        <f t="shared" si="165"/>
        <v>42281.511863425927</v>
      </c>
      <c r="U1790">
        <f t="shared" si="166"/>
        <v>2015</v>
      </c>
      <c r="V1790" s="15" t="str">
        <f t="shared" si="167"/>
        <v>Sep</v>
      </c>
    </row>
    <row r="1791" spans="1:22" ht="48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8278</v>
      </c>
      <c r="O1791" s="6">
        <f>KickstarterTable[[#This Row],[pledged]]/KickstarterTable[[#This Row],[goal]]</f>
        <v>1.0935829457364341</v>
      </c>
      <c r="P1791" s="8">
        <f>KickstarterTable[[#This Row],[pledged]]/KickstarterTable[[#This Row],[backers_count]]</f>
        <v>68.481650485436887</v>
      </c>
      <c r="Q1791" t="str">
        <f t="shared" si="162"/>
        <v>music</v>
      </c>
      <c r="R1791" t="str">
        <f t="shared" si="163"/>
        <v>indie rock</v>
      </c>
      <c r="S1791" s="13">
        <f t="shared" si="164"/>
        <v>40849.777731481481</v>
      </c>
      <c r="T1791" s="13">
        <f t="shared" si="165"/>
        <v>40887.736064814817</v>
      </c>
      <c r="U1791">
        <f t="shared" si="166"/>
        <v>2011</v>
      </c>
      <c r="V1791" s="15" t="str">
        <f t="shared" si="167"/>
        <v>Nov</v>
      </c>
    </row>
    <row r="1792" spans="1:22" ht="48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8278</v>
      </c>
      <c r="O1792" s="6">
        <f>KickstarterTable[[#This Row],[pledged]]/KickstarterTable[[#This Row],[goal]]</f>
        <v>1.0245669291338582</v>
      </c>
      <c r="P1792" s="8">
        <f>KickstarterTable[[#This Row],[pledged]]/KickstarterTable[[#This Row],[backers_count]]</f>
        <v>35.551912568306008</v>
      </c>
      <c r="Q1792" t="str">
        <f t="shared" si="162"/>
        <v>music</v>
      </c>
      <c r="R1792" t="str">
        <f t="shared" si="163"/>
        <v>indie rock</v>
      </c>
      <c r="S1792" s="13">
        <f t="shared" si="164"/>
        <v>41680.250069444439</v>
      </c>
      <c r="T1792" s="13">
        <f t="shared" si="165"/>
        <v>41700.458333333336</v>
      </c>
      <c r="U1792">
        <f t="shared" si="166"/>
        <v>2014</v>
      </c>
      <c r="V1792" s="15" t="str">
        <f t="shared" si="167"/>
        <v>Feb</v>
      </c>
    </row>
    <row r="1793" spans="1:22" ht="32">
      <c r="A1793">
        <v>212</v>
      </c>
      <c r="B1793" s="3" t="s">
        <v>214</v>
      </c>
      <c r="C1793" s="3" t="s">
        <v>4322</v>
      </c>
      <c r="D1793">
        <v>6300</v>
      </c>
      <c r="E1793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8267</v>
      </c>
      <c r="O1793" s="6">
        <f>KickstarterTable[[#This Row],[pledged]]/KickstarterTable[[#This Row],[goal]]</f>
        <v>1.5873015873015873E-4</v>
      </c>
      <c r="P1793" s="8">
        <f>KickstarterTable[[#This Row],[pledged]]/KickstarterTable[[#This Row],[backers_count]]</f>
        <v>1</v>
      </c>
      <c r="Q1793" t="str">
        <f t="shared" si="162"/>
        <v>film &amp; video</v>
      </c>
      <c r="R1793" t="str">
        <f t="shared" si="163"/>
        <v>drama</v>
      </c>
      <c r="S1793" s="13">
        <f t="shared" si="164"/>
        <v>42416.547685185178</v>
      </c>
      <c r="T1793" s="13">
        <f t="shared" si="165"/>
        <v>42474.422685185193</v>
      </c>
      <c r="U1793">
        <f t="shared" si="166"/>
        <v>2016</v>
      </c>
      <c r="V1793" s="15" t="str">
        <f t="shared" si="167"/>
        <v>Feb</v>
      </c>
    </row>
    <row r="1794" spans="1:22" ht="48">
      <c r="A1794">
        <v>1419</v>
      </c>
      <c r="B1794" s="3" t="s">
        <v>1420</v>
      </c>
      <c r="C1794" s="3" t="s">
        <v>5529</v>
      </c>
      <c r="D1794">
        <v>6300</v>
      </c>
      <c r="E1794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8286</v>
      </c>
      <c r="O1794" s="6">
        <f>KickstarterTable[[#This Row],[pledged]]/KickstarterTable[[#This Row],[goal]]</f>
        <v>7.0634920634920634E-2</v>
      </c>
      <c r="P1794" s="8">
        <f>KickstarterTable[[#This Row],[pledged]]/KickstarterTable[[#This Row],[backers_count]]</f>
        <v>44.5</v>
      </c>
      <c r="Q1794" t="str">
        <f t="shared" ref="Q1794:Q1857" si="168">LEFT(N1794, SEARCH("/",N1794,1) -1)</f>
        <v>publishing</v>
      </c>
      <c r="R1794" t="str">
        <f t="shared" ref="R1794:R1857" si="169">MID(N1794,FIND("/",N1794)+1,LEN(N1794))</f>
        <v>translations</v>
      </c>
      <c r="S1794" s="13">
        <f t="shared" ref="S1794:S1857" si="170">(J1794/86400)+25569+(-8/24)</f>
        <v>42622.12290509259</v>
      </c>
      <c r="T1794" s="13">
        <f t="shared" ref="T1794:T1857" si="171">(((I1794/60)/60)/24)+DATE(1970,1,1)+(-58/24)</f>
        <v>42650.039571759262</v>
      </c>
      <c r="U1794">
        <f t="shared" ref="U1794:U1857" si="172">YEAR(T1794)</f>
        <v>2016</v>
      </c>
      <c r="V1794" s="15" t="str">
        <f t="shared" ref="V1794:V1857" si="173">TEXT(S1794,"mmm")</f>
        <v>Sep</v>
      </c>
    </row>
    <row r="1795" spans="1:22" ht="48">
      <c r="A1795">
        <v>4032</v>
      </c>
      <c r="B1795" s="3" t="s">
        <v>4028</v>
      </c>
      <c r="C1795" s="3" t="s">
        <v>8137</v>
      </c>
      <c r="D1795">
        <v>6048</v>
      </c>
      <c r="E1795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8270</v>
      </c>
      <c r="O1795" s="6">
        <f>KickstarterTable[[#This Row],[pledged]]/KickstarterTable[[#This Row],[goal]]</f>
        <v>6.8287037037037035E-2</v>
      </c>
      <c r="P1795" s="8">
        <f>KickstarterTable[[#This Row],[pledged]]/KickstarterTable[[#This Row],[backers_count]]</f>
        <v>59</v>
      </c>
      <c r="Q1795" t="str">
        <f t="shared" si="168"/>
        <v>theater</v>
      </c>
      <c r="R1795" t="str">
        <f t="shared" si="169"/>
        <v>plays</v>
      </c>
      <c r="S1795" s="13">
        <f t="shared" si="170"/>
        <v>42293.47587962963</v>
      </c>
      <c r="T1795" s="13">
        <f t="shared" si="171"/>
        <v>42351.434212962966</v>
      </c>
      <c r="U1795">
        <f t="shared" si="172"/>
        <v>2015</v>
      </c>
      <c r="V1795" s="15" t="str">
        <f t="shared" si="173"/>
        <v>Oct</v>
      </c>
    </row>
    <row r="1796" spans="1:22" ht="32">
      <c r="A1796">
        <v>14</v>
      </c>
      <c r="B1796" s="3" t="s">
        <v>16</v>
      </c>
      <c r="C1796" s="3" t="s">
        <v>4125</v>
      </c>
      <c r="D1796">
        <v>6000</v>
      </c>
      <c r="E1796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8264</v>
      </c>
      <c r="O1796" s="6">
        <f>KickstarterTable[[#This Row],[pledged]]/KickstarterTable[[#This Row],[goal]]</f>
        <v>1.0093333333333334</v>
      </c>
      <c r="P1796" s="8">
        <f>KickstarterTable[[#This Row],[pledged]]/KickstarterTable[[#This Row],[backers_count]]</f>
        <v>147.70731707317074</v>
      </c>
      <c r="Q1796" t="str">
        <f t="shared" si="168"/>
        <v>film &amp; video</v>
      </c>
      <c r="R1796" t="str">
        <f t="shared" si="169"/>
        <v>television</v>
      </c>
      <c r="S1796" s="13">
        <f t="shared" si="170"/>
        <v>41807.693148148144</v>
      </c>
      <c r="T1796" s="13">
        <f t="shared" si="171"/>
        <v>41831.165972222225</v>
      </c>
      <c r="U1796">
        <f t="shared" si="172"/>
        <v>2014</v>
      </c>
      <c r="V1796" s="15" t="str">
        <f t="shared" si="173"/>
        <v>Jun</v>
      </c>
    </row>
    <row r="1797" spans="1:22" ht="32">
      <c r="A1797">
        <v>36</v>
      </c>
      <c r="B1797" s="3" t="s">
        <v>38</v>
      </c>
      <c r="C1797" s="3" t="s">
        <v>4147</v>
      </c>
      <c r="D1797">
        <v>6000</v>
      </c>
      <c r="E179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8264</v>
      </c>
      <c r="O1797" s="6">
        <f>KickstarterTable[[#This Row],[pledged]]/KickstarterTable[[#This Row],[goal]]</f>
        <v>1.4215</v>
      </c>
      <c r="P1797" s="8">
        <f>KickstarterTable[[#This Row],[pledged]]/KickstarterTable[[#This Row],[backers_count]]</f>
        <v>193.84090909090909</v>
      </c>
      <c r="Q1797" t="str">
        <f t="shared" si="168"/>
        <v>film &amp; video</v>
      </c>
      <c r="R1797" t="str">
        <f t="shared" si="169"/>
        <v>television</v>
      </c>
      <c r="S1797" s="13">
        <f t="shared" si="170"/>
        <v>42067.973668981482</v>
      </c>
      <c r="T1797" s="13">
        <f t="shared" si="171"/>
        <v>42095.848668981482</v>
      </c>
      <c r="U1797">
        <f t="shared" si="172"/>
        <v>2015</v>
      </c>
      <c r="V1797" s="15" t="str">
        <f t="shared" si="173"/>
        <v>Mar</v>
      </c>
    </row>
    <row r="1798" spans="1:22" ht="48">
      <c r="A1798">
        <v>86</v>
      </c>
      <c r="B1798" s="3" t="s">
        <v>88</v>
      </c>
      <c r="C1798" s="3" t="s">
        <v>4197</v>
      </c>
      <c r="D1798">
        <v>6000</v>
      </c>
      <c r="E179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8265</v>
      </c>
      <c r="O1798" s="6">
        <f>KickstarterTable[[#This Row],[pledged]]/KickstarterTable[[#This Row],[goal]]</f>
        <v>1.0646666666666667</v>
      </c>
      <c r="P1798" s="8">
        <f>KickstarterTable[[#This Row],[pledged]]/KickstarterTable[[#This Row],[backers_count]]</f>
        <v>375.76470588235293</v>
      </c>
      <c r="Q1798" t="str">
        <f t="shared" si="168"/>
        <v>film &amp; video</v>
      </c>
      <c r="R1798" t="str">
        <f t="shared" si="169"/>
        <v>shorts</v>
      </c>
      <c r="S1798" s="13">
        <f t="shared" si="170"/>
        <v>42291.222743055558</v>
      </c>
      <c r="T1798" s="13">
        <f t="shared" si="171"/>
        <v>42363.181076388886</v>
      </c>
      <c r="U1798">
        <f t="shared" si="172"/>
        <v>2015</v>
      </c>
      <c r="V1798" s="15" t="str">
        <f t="shared" si="173"/>
        <v>Oct</v>
      </c>
    </row>
    <row r="1799" spans="1:22" ht="48">
      <c r="A1799">
        <v>89</v>
      </c>
      <c r="B1799" s="3" t="s">
        <v>91</v>
      </c>
      <c r="C1799" s="3" t="s">
        <v>4200</v>
      </c>
      <c r="D1799">
        <v>6000</v>
      </c>
      <c r="E1799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8265</v>
      </c>
      <c r="O1799" s="6">
        <f>KickstarterTable[[#This Row],[pledged]]/KickstarterTable[[#This Row],[goal]]</f>
        <v>1.1506666666666667</v>
      </c>
      <c r="P1799" s="8">
        <f>KickstarterTable[[#This Row],[pledged]]/KickstarterTable[[#This Row],[backers_count]]</f>
        <v>123.28571428571429</v>
      </c>
      <c r="Q1799" t="str">
        <f t="shared" si="168"/>
        <v>film &amp; video</v>
      </c>
      <c r="R1799" t="str">
        <f t="shared" si="169"/>
        <v>shorts</v>
      </c>
      <c r="S1799" s="13">
        <f t="shared" si="170"/>
        <v>41402.418888888882</v>
      </c>
      <c r="T1799" s="13">
        <f t="shared" si="171"/>
        <v>41425.335555555561</v>
      </c>
      <c r="U1799">
        <f t="shared" si="172"/>
        <v>2013</v>
      </c>
      <c r="V1799" s="15" t="str">
        <f t="shared" si="173"/>
        <v>May</v>
      </c>
    </row>
    <row r="1800" spans="1:22" ht="48">
      <c r="A1800">
        <v>102</v>
      </c>
      <c r="B1800" s="3" t="s">
        <v>104</v>
      </c>
      <c r="C1800" s="3" t="s">
        <v>4213</v>
      </c>
      <c r="D1800">
        <v>6000</v>
      </c>
      <c r="E1800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8265</v>
      </c>
      <c r="O1800" s="6">
        <f>KickstarterTable[[#This Row],[pledged]]/KickstarterTable[[#This Row],[goal]]</f>
        <v>1.2775000000000001</v>
      </c>
      <c r="P1800" s="8">
        <f>KickstarterTable[[#This Row],[pledged]]/KickstarterTable[[#This Row],[backers_count]]</f>
        <v>117.92307692307692</v>
      </c>
      <c r="Q1800" t="str">
        <f t="shared" si="168"/>
        <v>film &amp; video</v>
      </c>
      <c r="R1800" t="str">
        <f t="shared" si="169"/>
        <v>shorts</v>
      </c>
      <c r="S1800" s="13">
        <f t="shared" si="170"/>
        <v>40504.797835648147</v>
      </c>
      <c r="T1800" s="13">
        <f t="shared" si="171"/>
        <v>40532.714502314819</v>
      </c>
      <c r="U1800">
        <f t="shared" si="172"/>
        <v>2010</v>
      </c>
      <c r="V1800" s="15" t="str">
        <f t="shared" si="173"/>
        <v>Nov</v>
      </c>
    </row>
    <row r="1801" spans="1:22" ht="48">
      <c r="A1801">
        <v>174</v>
      </c>
      <c r="B1801" s="3" t="s">
        <v>176</v>
      </c>
      <c r="C1801" s="3" t="s">
        <v>4284</v>
      </c>
      <c r="D1801">
        <v>6000</v>
      </c>
      <c r="E1801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8267</v>
      </c>
      <c r="O1801" s="6">
        <f>KickstarterTable[[#This Row],[pledged]]/KickstarterTable[[#This Row],[goal]]</f>
        <v>0</v>
      </c>
      <c r="P1801" s="8" t="e">
        <f>KickstarterTable[[#This Row],[pledged]]/KickstarterTable[[#This Row],[backers_count]]</f>
        <v>#DIV/0!</v>
      </c>
      <c r="Q1801" t="str">
        <f t="shared" si="168"/>
        <v>film &amp; video</v>
      </c>
      <c r="R1801" t="str">
        <f t="shared" si="169"/>
        <v>drama</v>
      </c>
      <c r="S1801" s="13">
        <f t="shared" si="170"/>
        <v>42072.42564814815</v>
      </c>
      <c r="T1801" s="13">
        <f t="shared" si="171"/>
        <v>42130.342314814821</v>
      </c>
      <c r="U1801">
        <f t="shared" si="172"/>
        <v>2015</v>
      </c>
      <c r="V1801" s="15" t="str">
        <f t="shared" si="173"/>
        <v>Mar</v>
      </c>
    </row>
    <row r="1802" spans="1:22" ht="32">
      <c r="A1802">
        <v>200</v>
      </c>
      <c r="B1802" s="3" t="s">
        <v>202</v>
      </c>
      <c r="C1802" s="3" t="s">
        <v>4310</v>
      </c>
      <c r="D1802">
        <v>6000</v>
      </c>
      <c r="E1802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8267</v>
      </c>
      <c r="O1802" s="6">
        <f>KickstarterTable[[#This Row],[pledged]]/KickstarterTable[[#This Row],[goal]]</f>
        <v>0.26192500000000002</v>
      </c>
      <c r="P1802" s="8">
        <f>KickstarterTable[[#This Row],[pledged]]/KickstarterTable[[#This Row],[backers_count]]</f>
        <v>87.308333333333337</v>
      </c>
      <c r="Q1802" t="str">
        <f t="shared" si="168"/>
        <v>film &amp; video</v>
      </c>
      <c r="R1802" t="str">
        <f t="shared" si="169"/>
        <v>drama</v>
      </c>
      <c r="S1802" s="13">
        <f t="shared" si="170"/>
        <v>41866.750034722216</v>
      </c>
      <c r="T1802" s="13">
        <f t="shared" si="171"/>
        <v>41894.666701388895</v>
      </c>
      <c r="U1802">
        <f t="shared" si="172"/>
        <v>2014</v>
      </c>
      <c r="V1802" s="15" t="str">
        <f t="shared" si="173"/>
        <v>Aug</v>
      </c>
    </row>
    <row r="1803" spans="1:22" ht="16">
      <c r="A1803">
        <v>202</v>
      </c>
      <c r="B1803" s="3" t="s">
        <v>204</v>
      </c>
      <c r="C1803" s="3" t="s">
        <v>4312</v>
      </c>
      <c r="D1803">
        <v>6000</v>
      </c>
      <c r="E1803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8267</v>
      </c>
      <c r="O1803" s="6">
        <f>KickstarterTable[[#This Row],[pledged]]/KickstarterTable[[#This Row],[goal]]</f>
        <v>0</v>
      </c>
      <c r="P1803" s="8" t="e">
        <f>KickstarterTable[[#This Row],[pledged]]/KickstarterTable[[#This Row],[backers_count]]</f>
        <v>#DIV/0!</v>
      </c>
      <c r="Q1803" t="str">
        <f t="shared" si="168"/>
        <v>film &amp; video</v>
      </c>
      <c r="R1803" t="str">
        <f t="shared" si="169"/>
        <v>drama</v>
      </c>
      <c r="S1803" s="13">
        <f t="shared" si="170"/>
        <v>42255.594490740739</v>
      </c>
      <c r="T1803" s="13">
        <f t="shared" si="171"/>
        <v>42283.457638888889</v>
      </c>
      <c r="U1803">
        <f t="shared" si="172"/>
        <v>2015</v>
      </c>
      <c r="V1803" s="15" t="str">
        <f t="shared" si="173"/>
        <v>Sep</v>
      </c>
    </row>
    <row r="1804" spans="1:22" ht="48">
      <c r="A1804">
        <v>339</v>
      </c>
      <c r="B1804" s="3" t="s">
        <v>340</v>
      </c>
      <c r="C1804" s="3" t="s">
        <v>4449</v>
      </c>
      <c r="D1804">
        <v>6000</v>
      </c>
      <c r="E1804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8268</v>
      </c>
      <c r="O1804" s="6">
        <f>KickstarterTable[[#This Row],[pledged]]/KickstarterTable[[#This Row],[goal]]</f>
        <v>1.0808333333333333</v>
      </c>
      <c r="P1804" s="8">
        <f>KickstarterTable[[#This Row],[pledged]]/KickstarterTable[[#This Row],[backers_count]]</f>
        <v>72.865168539325836</v>
      </c>
      <c r="Q1804" t="str">
        <f t="shared" si="168"/>
        <v>film &amp; video</v>
      </c>
      <c r="R1804" t="str">
        <f t="shared" si="169"/>
        <v>documentary</v>
      </c>
      <c r="S1804" s="13">
        <f t="shared" si="170"/>
        <v>42093.426712962959</v>
      </c>
      <c r="T1804" s="13">
        <f t="shared" si="171"/>
        <v>42121.34337962963</v>
      </c>
      <c r="U1804">
        <f t="shared" si="172"/>
        <v>2015</v>
      </c>
      <c r="V1804" s="15" t="str">
        <f t="shared" si="173"/>
        <v>Mar</v>
      </c>
    </row>
    <row r="1805" spans="1:22" ht="48">
      <c r="A1805">
        <v>374</v>
      </c>
      <c r="B1805" s="3" t="s">
        <v>375</v>
      </c>
      <c r="C1805" s="3" t="s">
        <v>4484</v>
      </c>
      <c r="D1805">
        <v>6000</v>
      </c>
      <c r="E1805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8268</v>
      </c>
      <c r="O1805" s="6">
        <f>KickstarterTable[[#This Row],[pledged]]/KickstarterTable[[#This Row],[goal]]</f>
        <v>1.3065</v>
      </c>
      <c r="P1805" s="8">
        <f>KickstarterTable[[#This Row],[pledged]]/KickstarterTable[[#This Row],[backers_count]]</f>
        <v>45.051724137931032</v>
      </c>
      <c r="Q1805" t="str">
        <f t="shared" si="168"/>
        <v>film &amp; video</v>
      </c>
      <c r="R1805" t="str">
        <f t="shared" si="169"/>
        <v>documentary</v>
      </c>
      <c r="S1805" s="13">
        <f t="shared" si="170"/>
        <v>40757.555914351848</v>
      </c>
      <c r="T1805" s="13">
        <f t="shared" si="171"/>
        <v>40800.472581018519</v>
      </c>
      <c r="U1805">
        <f t="shared" si="172"/>
        <v>2011</v>
      </c>
      <c r="V1805" s="15" t="str">
        <f t="shared" si="173"/>
        <v>Aug</v>
      </c>
    </row>
    <row r="1806" spans="1:22" ht="48">
      <c r="A1806">
        <v>408</v>
      </c>
      <c r="B1806" s="3" t="s">
        <v>409</v>
      </c>
      <c r="C1806" s="3" t="s">
        <v>4518</v>
      </c>
      <c r="D1806">
        <v>6000</v>
      </c>
      <c r="E1806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8268</v>
      </c>
      <c r="O1806" s="6">
        <f>KickstarterTable[[#This Row],[pledged]]/KickstarterTable[[#This Row],[goal]]</f>
        <v>1.0143766666666667</v>
      </c>
      <c r="P1806" s="8">
        <f>KickstarterTable[[#This Row],[pledged]]/KickstarterTable[[#This Row],[backers_count]]</f>
        <v>160.16473684210527</v>
      </c>
      <c r="Q1806" t="str">
        <f t="shared" si="168"/>
        <v>film &amp; video</v>
      </c>
      <c r="R1806" t="str">
        <f t="shared" si="169"/>
        <v>documentary</v>
      </c>
      <c r="S1806" s="13">
        <f t="shared" si="170"/>
        <v>41543.402662037035</v>
      </c>
      <c r="T1806" s="13">
        <f t="shared" si="171"/>
        <v>41581.360995370371</v>
      </c>
      <c r="U1806">
        <f t="shared" si="172"/>
        <v>2013</v>
      </c>
      <c r="V1806" s="15" t="str">
        <f t="shared" si="173"/>
        <v>Sep</v>
      </c>
    </row>
    <row r="1807" spans="1:22" ht="48">
      <c r="A1807">
        <v>432</v>
      </c>
      <c r="B1807" s="3" t="s">
        <v>433</v>
      </c>
      <c r="C1807" s="3" t="s">
        <v>4542</v>
      </c>
      <c r="D1807">
        <v>6000</v>
      </c>
      <c r="E180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8269</v>
      </c>
      <c r="O1807" s="6">
        <f>KickstarterTable[[#This Row],[pledged]]/KickstarterTable[[#This Row],[goal]]</f>
        <v>9.5000000000000001E-2</v>
      </c>
      <c r="P1807" s="8">
        <f>KickstarterTable[[#This Row],[pledged]]/KickstarterTable[[#This Row],[backers_count]]</f>
        <v>71.25</v>
      </c>
      <c r="Q1807" t="str">
        <f t="shared" si="168"/>
        <v>film &amp; video</v>
      </c>
      <c r="R1807" t="str">
        <f t="shared" si="169"/>
        <v>animation</v>
      </c>
      <c r="S1807" s="13">
        <f t="shared" si="170"/>
        <v>42238.39329861111</v>
      </c>
      <c r="T1807" s="13">
        <f t="shared" si="171"/>
        <v>42296.309965277782</v>
      </c>
      <c r="U1807">
        <f t="shared" si="172"/>
        <v>2015</v>
      </c>
      <c r="V1807" s="15" t="str">
        <f t="shared" si="173"/>
        <v>Aug</v>
      </c>
    </row>
    <row r="1808" spans="1:22" ht="32">
      <c r="A1808">
        <v>469</v>
      </c>
      <c r="B1808" s="3" t="s">
        <v>470</v>
      </c>
      <c r="C1808" s="3" t="s">
        <v>4579</v>
      </c>
      <c r="D1808">
        <v>6000</v>
      </c>
      <c r="E180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8269</v>
      </c>
      <c r="O1808" s="6">
        <f>KickstarterTable[[#This Row],[pledged]]/KickstarterTable[[#This Row],[goal]]</f>
        <v>0</v>
      </c>
      <c r="P1808" s="8" t="e">
        <f>KickstarterTable[[#This Row],[pledged]]/KickstarterTable[[#This Row],[backers_count]]</f>
        <v>#DIV/0!</v>
      </c>
      <c r="Q1808" t="str">
        <f t="shared" si="168"/>
        <v>film &amp; video</v>
      </c>
      <c r="R1808" t="str">
        <f t="shared" si="169"/>
        <v>animation</v>
      </c>
      <c r="S1808" s="13">
        <f t="shared" si="170"/>
        <v>41827.656527777777</v>
      </c>
      <c r="T1808" s="13">
        <f t="shared" si="171"/>
        <v>41885.573194444449</v>
      </c>
      <c r="U1808">
        <f t="shared" si="172"/>
        <v>2014</v>
      </c>
      <c r="V1808" s="15" t="str">
        <f t="shared" si="173"/>
        <v>Jul</v>
      </c>
    </row>
    <row r="1809" spans="1:22" ht="48">
      <c r="A1809">
        <v>622</v>
      </c>
      <c r="B1809" s="3" t="s">
        <v>623</v>
      </c>
      <c r="C1809" s="3" t="s">
        <v>4732</v>
      </c>
      <c r="D1809">
        <v>6000</v>
      </c>
      <c r="E1809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8271</v>
      </c>
      <c r="O1809" s="6">
        <f>KickstarterTable[[#This Row],[pledged]]/KickstarterTable[[#This Row],[goal]]</f>
        <v>5.6833333333333333E-2</v>
      </c>
      <c r="P1809" s="8">
        <f>KickstarterTable[[#This Row],[pledged]]/KickstarterTable[[#This Row],[backers_count]]</f>
        <v>37.888888888888886</v>
      </c>
      <c r="Q1809" t="str">
        <f t="shared" si="168"/>
        <v>technology</v>
      </c>
      <c r="R1809" t="str">
        <f t="shared" si="169"/>
        <v>web</v>
      </c>
      <c r="S1809" s="13">
        <f t="shared" si="170"/>
        <v>42532.441412037035</v>
      </c>
      <c r="T1809" s="13">
        <f t="shared" si="171"/>
        <v>42550.358078703706</v>
      </c>
      <c r="U1809">
        <f t="shared" si="172"/>
        <v>2016</v>
      </c>
      <c r="V1809" s="15" t="str">
        <f t="shared" si="173"/>
        <v>Jun</v>
      </c>
    </row>
    <row r="1810" spans="1:22" ht="48">
      <c r="A1810">
        <v>675</v>
      </c>
      <c r="B1810" s="3" t="s">
        <v>676</v>
      </c>
      <c r="C1810" s="3" t="s">
        <v>4785</v>
      </c>
      <c r="D1810">
        <v>6000</v>
      </c>
      <c r="E1810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8272</v>
      </c>
      <c r="O1810" s="6">
        <f>KickstarterTable[[#This Row],[pledged]]/KickstarterTable[[#This Row],[goal]]</f>
        <v>0.14849999999999999</v>
      </c>
      <c r="P1810" s="8">
        <f>KickstarterTable[[#This Row],[pledged]]/KickstarterTable[[#This Row],[backers_count]]</f>
        <v>34.269230769230766</v>
      </c>
      <c r="Q1810" t="str">
        <f t="shared" si="168"/>
        <v>technology</v>
      </c>
      <c r="R1810" t="str">
        <f t="shared" si="169"/>
        <v>wearables</v>
      </c>
      <c r="S1810" s="13">
        <f t="shared" si="170"/>
        <v>41975.597268518519</v>
      </c>
      <c r="T1810" s="13">
        <f t="shared" si="171"/>
        <v>42002.874305555561</v>
      </c>
      <c r="U1810">
        <f t="shared" si="172"/>
        <v>2014</v>
      </c>
      <c r="V1810" s="15" t="str">
        <f t="shared" si="173"/>
        <v>Dec</v>
      </c>
    </row>
    <row r="1811" spans="1:22" ht="48">
      <c r="A1811">
        <v>739</v>
      </c>
      <c r="B1811" s="3" t="s">
        <v>740</v>
      </c>
      <c r="C1811" s="3" t="s">
        <v>4849</v>
      </c>
      <c r="D1811">
        <v>6000</v>
      </c>
      <c r="E1811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8273</v>
      </c>
      <c r="O1811" s="6">
        <f>KickstarterTable[[#This Row],[pledged]]/KickstarterTable[[#This Row],[goal]]</f>
        <v>1.5833333333333333</v>
      </c>
      <c r="P1811" s="8">
        <f>KickstarterTable[[#This Row],[pledged]]/KickstarterTable[[#This Row],[backers_count]]</f>
        <v>68.345323741007192</v>
      </c>
      <c r="Q1811" t="str">
        <f t="shared" si="168"/>
        <v>publishing</v>
      </c>
      <c r="R1811" t="str">
        <f t="shared" si="169"/>
        <v>nonfiction</v>
      </c>
      <c r="S1811" s="13">
        <f t="shared" si="170"/>
        <v>41829.169317129628</v>
      </c>
      <c r="T1811" s="13">
        <f t="shared" si="171"/>
        <v>41860.0859837963</v>
      </c>
      <c r="U1811">
        <f t="shared" si="172"/>
        <v>2014</v>
      </c>
      <c r="V1811" s="15" t="str">
        <f t="shared" si="173"/>
        <v>Jul</v>
      </c>
    </row>
    <row r="1812" spans="1:22" ht="48">
      <c r="A1812">
        <v>802</v>
      </c>
      <c r="B1812" s="3" t="s">
        <v>803</v>
      </c>
      <c r="C1812" s="3" t="s">
        <v>4912</v>
      </c>
      <c r="D1812">
        <v>6000</v>
      </c>
      <c r="E1812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8275</v>
      </c>
      <c r="O1812" s="6">
        <f>KickstarterTable[[#This Row],[pledged]]/KickstarterTable[[#This Row],[goal]]</f>
        <v>1.0133333333333334</v>
      </c>
      <c r="P1812" s="8">
        <f>KickstarterTable[[#This Row],[pledged]]/KickstarterTable[[#This Row],[backers_count]]</f>
        <v>81.066666666666663</v>
      </c>
      <c r="Q1812" t="str">
        <f t="shared" si="168"/>
        <v>music</v>
      </c>
      <c r="R1812" t="str">
        <f t="shared" si="169"/>
        <v>rock</v>
      </c>
      <c r="S1812" s="13">
        <f t="shared" si="170"/>
        <v>41122.688935185179</v>
      </c>
      <c r="T1812" s="13">
        <f t="shared" si="171"/>
        <v>41166.753472222226</v>
      </c>
      <c r="U1812">
        <f t="shared" si="172"/>
        <v>2012</v>
      </c>
      <c r="V1812" s="15" t="str">
        <f t="shared" si="173"/>
        <v>Aug</v>
      </c>
    </row>
    <row r="1813" spans="1:22" ht="16">
      <c r="A1813">
        <v>833</v>
      </c>
      <c r="B1813" s="3" t="s">
        <v>834</v>
      </c>
      <c r="C1813" s="3" t="s">
        <v>4943</v>
      </c>
      <c r="D1813">
        <v>6000</v>
      </c>
      <c r="E1813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8275</v>
      </c>
      <c r="O1813" s="6">
        <f>KickstarterTable[[#This Row],[pledged]]/KickstarterTable[[#This Row],[goal]]</f>
        <v>1.0166666666666666</v>
      </c>
      <c r="P1813" s="8">
        <f>KickstarterTable[[#This Row],[pledged]]/KickstarterTable[[#This Row],[backers_count]]</f>
        <v>148.78048780487805</v>
      </c>
      <c r="Q1813" t="str">
        <f t="shared" si="168"/>
        <v>music</v>
      </c>
      <c r="R1813" t="str">
        <f t="shared" si="169"/>
        <v>rock</v>
      </c>
      <c r="S1813" s="13">
        <f t="shared" si="170"/>
        <v>41718.544849537036</v>
      </c>
      <c r="T1813" s="13">
        <f t="shared" si="171"/>
        <v>41746.461516203708</v>
      </c>
      <c r="U1813">
        <f t="shared" si="172"/>
        <v>2014</v>
      </c>
      <c r="V1813" s="15" t="str">
        <f t="shared" si="173"/>
        <v>Mar</v>
      </c>
    </row>
    <row r="1814" spans="1:22" ht="48">
      <c r="A1814">
        <v>871</v>
      </c>
      <c r="B1814" s="3" t="s">
        <v>872</v>
      </c>
      <c r="C1814" s="3" t="s">
        <v>4981</v>
      </c>
      <c r="D1814">
        <v>6000</v>
      </c>
      <c r="E1814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8277</v>
      </c>
      <c r="O1814" s="6">
        <f>KickstarterTable[[#This Row],[pledged]]/KickstarterTable[[#This Row],[goal]]</f>
        <v>5.4166666666666669E-2</v>
      </c>
      <c r="P1814" s="8">
        <f>KickstarterTable[[#This Row],[pledged]]/KickstarterTable[[#This Row],[backers_count]]</f>
        <v>27.083333333333332</v>
      </c>
      <c r="Q1814" t="str">
        <f t="shared" si="168"/>
        <v>music</v>
      </c>
      <c r="R1814" t="str">
        <f t="shared" si="169"/>
        <v>jazz</v>
      </c>
      <c r="S1814" s="13">
        <f t="shared" si="170"/>
        <v>41577.227951388886</v>
      </c>
      <c r="T1814" s="13">
        <f t="shared" si="171"/>
        <v>41605.186284722222</v>
      </c>
      <c r="U1814">
        <f t="shared" si="172"/>
        <v>2013</v>
      </c>
      <c r="V1814" s="15" t="str">
        <f t="shared" si="173"/>
        <v>Oct</v>
      </c>
    </row>
    <row r="1815" spans="1:22" ht="48">
      <c r="A1815">
        <v>892</v>
      </c>
      <c r="B1815" s="3" t="s">
        <v>893</v>
      </c>
      <c r="C1815" s="3" t="s">
        <v>5002</v>
      </c>
      <c r="D1815">
        <v>6000</v>
      </c>
      <c r="E1815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8278</v>
      </c>
      <c r="O1815" s="6">
        <f>KickstarterTable[[#This Row],[pledged]]/KickstarterTable[[#This Row],[goal]]</f>
        <v>0.40749999999999997</v>
      </c>
      <c r="P1815" s="8">
        <f>KickstarterTable[[#This Row],[pledged]]/KickstarterTable[[#This Row],[backers_count]]</f>
        <v>143.8235294117647</v>
      </c>
      <c r="Q1815" t="str">
        <f t="shared" si="168"/>
        <v>music</v>
      </c>
      <c r="R1815" t="str">
        <f t="shared" si="169"/>
        <v>indie rock</v>
      </c>
      <c r="S1815" s="13">
        <f t="shared" si="170"/>
        <v>40303.866701388884</v>
      </c>
      <c r="T1815" s="13">
        <f t="shared" si="171"/>
        <v>40388.75</v>
      </c>
      <c r="U1815">
        <f t="shared" si="172"/>
        <v>2010</v>
      </c>
      <c r="V1815" s="15" t="str">
        <f t="shared" si="173"/>
        <v>May</v>
      </c>
    </row>
    <row r="1816" spans="1:22" ht="48">
      <c r="A1816">
        <v>925</v>
      </c>
      <c r="B1816" s="3" t="s">
        <v>926</v>
      </c>
      <c r="C1816" s="3" t="s">
        <v>5035</v>
      </c>
      <c r="D1816">
        <v>6000</v>
      </c>
      <c r="E1816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8277</v>
      </c>
      <c r="O1816" s="6">
        <f>KickstarterTable[[#This Row],[pledged]]/KickstarterTable[[#This Row],[goal]]</f>
        <v>2.6666666666666668E-2</v>
      </c>
      <c r="P1816" s="8">
        <f>KickstarterTable[[#This Row],[pledged]]/KickstarterTable[[#This Row],[backers_count]]</f>
        <v>32</v>
      </c>
      <c r="Q1816" t="str">
        <f t="shared" si="168"/>
        <v>music</v>
      </c>
      <c r="R1816" t="str">
        <f t="shared" si="169"/>
        <v>jazz</v>
      </c>
      <c r="S1816" s="13">
        <f t="shared" si="170"/>
        <v>41575.547581018516</v>
      </c>
      <c r="T1816" s="13">
        <f t="shared" si="171"/>
        <v>41603.505914351852</v>
      </c>
      <c r="U1816">
        <f t="shared" si="172"/>
        <v>2013</v>
      </c>
      <c r="V1816" s="15" t="str">
        <f t="shared" si="173"/>
        <v>Oct</v>
      </c>
    </row>
    <row r="1817" spans="1:22" ht="48">
      <c r="A1817">
        <v>1114</v>
      </c>
      <c r="B1817" s="3" t="s">
        <v>1115</v>
      </c>
      <c r="C1817" s="3" t="s">
        <v>5224</v>
      </c>
      <c r="D1817">
        <v>6000</v>
      </c>
      <c r="E181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8281</v>
      </c>
      <c r="O1817" s="6">
        <f>KickstarterTable[[#This Row],[pledged]]/KickstarterTable[[#This Row],[goal]]</f>
        <v>1.6666666666666668E-3</v>
      </c>
      <c r="P1817" s="8">
        <f>KickstarterTable[[#This Row],[pledged]]/KickstarterTable[[#This Row],[backers_count]]</f>
        <v>3.3333333333333335</v>
      </c>
      <c r="Q1817" t="str">
        <f t="shared" si="168"/>
        <v>games</v>
      </c>
      <c r="R1817" t="str">
        <f t="shared" si="169"/>
        <v>video games</v>
      </c>
      <c r="S1817" s="13">
        <f t="shared" si="170"/>
        <v>41526.01258101852</v>
      </c>
      <c r="T1817" s="13">
        <f t="shared" si="171"/>
        <v>41553.929247685192</v>
      </c>
      <c r="U1817">
        <f t="shared" si="172"/>
        <v>2013</v>
      </c>
      <c r="V1817" s="15" t="str">
        <f t="shared" si="173"/>
        <v>Sep</v>
      </c>
    </row>
    <row r="1818" spans="1:22" ht="32">
      <c r="A1818">
        <v>1146</v>
      </c>
      <c r="B1818" s="3" t="s">
        <v>1147</v>
      </c>
      <c r="C1818" s="3" t="s">
        <v>5256</v>
      </c>
      <c r="D1818">
        <v>6000</v>
      </c>
      <c r="E181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8283</v>
      </c>
      <c r="O1818" s="6">
        <f>KickstarterTable[[#This Row],[pledged]]/KickstarterTable[[#This Row],[goal]]</f>
        <v>8.8333333333333333E-2</v>
      </c>
      <c r="P1818" s="8">
        <f>KickstarterTable[[#This Row],[pledged]]/KickstarterTable[[#This Row],[backers_count]]</f>
        <v>44.166666666666664</v>
      </c>
      <c r="Q1818" t="str">
        <f t="shared" si="168"/>
        <v>food</v>
      </c>
      <c r="R1818" t="str">
        <f t="shared" si="169"/>
        <v>food trucks</v>
      </c>
      <c r="S1818" s="13">
        <f t="shared" si="170"/>
        <v>41723.620057870365</v>
      </c>
      <c r="T1818" s="13">
        <f t="shared" si="171"/>
        <v>41759.536724537036</v>
      </c>
      <c r="U1818">
        <f t="shared" si="172"/>
        <v>2014</v>
      </c>
      <c r="V1818" s="15" t="str">
        <f t="shared" si="173"/>
        <v>Mar</v>
      </c>
    </row>
    <row r="1819" spans="1:22" ht="48">
      <c r="A1819">
        <v>1177</v>
      </c>
      <c r="B1819" s="3" t="s">
        <v>1178</v>
      </c>
      <c r="C1819" s="3" t="s">
        <v>5287</v>
      </c>
      <c r="D1819">
        <v>6000</v>
      </c>
      <c r="E1819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8283</v>
      </c>
      <c r="O1819" s="6">
        <f>KickstarterTable[[#This Row],[pledged]]/KickstarterTable[[#This Row],[goal]]</f>
        <v>0</v>
      </c>
      <c r="P1819" s="8" t="e">
        <f>KickstarterTable[[#This Row],[pledged]]/KickstarterTable[[#This Row],[backers_count]]</f>
        <v>#DIV/0!</v>
      </c>
      <c r="Q1819" t="str">
        <f t="shared" si="168"/>
        <v>food</v>
      </c>
      <c r="R1819" t="str">
        <f t="shared" si="169"/>
        <v>food trucks</v>
      </c>
      <c r="S1819" s="13">
        <f t="shared" si="170"/>
        <v>41897.327499999999</v>
      </c>
      <c r="T1819" s="13">
        <f t="shared" si="171"/>
        <v>41925.244166666671</v>
      </c>
      <c r="U1819">
        <f t="shared" si="172"/>
        <v>2014</v>
      </c>
      <c r="V1819" s="15" t="str">
        <f t="shared" si="173"/>
        <v>Sep</v>
      </c>
    </row>
    <row r="1820" spans="1:22" ht="48">
      <c r="A1820">
        <v>1201</v>
      </c>
      <c r="B1820" s="3" t="s">
        <v>1202</v>
      </c>
      <c r="C1820" s="3" t="s">
        <v>5311</v>
      </c>
      <c r="D1820">
        <v>6000</v>
      </c>
      <c r="E1820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8284</v>
      </c>
      <c r="O1820" s="6">
        <f>KickstarterTable[[#This Row],[pledged]]/KickstarterTable[[#This Row],[goal]]</f>
        <v>1.0243783333333334</v>
      </c>
      <c r="P1820" s="8">
        <f>KickstarterTable[[#This Row],[pledged]]/KickstarterTable[[#This Row],[backers_count]]</f>
        <v>55.371801801801809</v>
      </c>
      <c r="Q1820" t="str">
        <f t="shared" si="168"/>
        <v>photography</v>
      </c>
      <c r="R1820" t="str">
        <f t="shared" si="169"/>
        <v>photobooks</v>
      </c>
      <c r="S1820" s="13">
        <f t="shared" si="170"/>
        <v>42536.273680555554</v>
      </c>
      <c r="T1820" s="13">
        <f t="shared" si="171"/>
        <v>42564.190347222226</v>
      </c>
      <c r="U1820">
        <f t="shared" si="172"/>
        <v>2016</v>
      </c>
      <c r="V1820" s="15" t="str">
        <f t="shared" si="173"/>
        <v>Jun</v>
      </c>
    </row>
    <row r="1821" spans="1:22" ht="48">
      <c r="A1821">
        <v>1209</v>
      </c>
      <c r="B1821" s="3" t="s">
        <v>1210</v>
      </c>
      <c r="C1821" s="3" t="s">
        <v>5319</v>
      </c>
      <c r="D1821">
        <v>6000</v>
      </c>
      <c r="E1821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8284</v>
      </c>
      <c r="O1821" s="6">
        <f>KickstarterTable[[#This Row],[pledged]]/KickstarterTable[[#This Row],[goal]]</f>
        <v>1.06</v>
      </c>
      <c r="P1821" s="8">
        <f>KickstarterTable[[#This Row],[pledged]]/KickstarterTable[[#This Row],[backers_count]]</f>
        <v>138.2608695652174</v>
      </c>
      <c r="Q1821" t="str">
        <f t="shared" si="168"/>
        <v>photography</v>
      </c>
      <c r="R1821" t="str">
        <f t="shared" si="169"/>
        <v>photobooks</v>
      </c>
      <c r="S1821" s="13">
        <f t="shared" si="170"/>
        <v>42761.512789351851</v>
      </c>
      <c r="T1821" s="13">
        <f t="shared" si="171"/>
        <v>42789.429456018523</v>
      </c>
      <c r="U1821">
        <f t="shared" si="172"/>
        <v>2017</v>
      </c>
      <c r="V1821" s="15" t="str">
        <f t="shared" si="173"/>
        <v>Jan</v>
      </c>
    </row>
    <row r="1822" spans="1:22" ht="32">
      <c r="A1822">
        <v>1251</v>
      </c>
      <c r="B1822" s="3" t="s">
        <v>1252</v>
      </c>
      <c r="C1822" s="3" t="s">
        <v>5361</v>
      </c>
      <c r="D1822">
        <v>6000</v>
      </c>
      <c r="E1822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8275</v>
      </c>
      <c r="O1822" s="6">
        <f>KickstarterTable[[#This Row],[pledged]]/KickstarterTable[[#This Row],[goal]]</f>
        <v>1.018</v>
      </c>
      <c r="P1822" s="8">
        <f>KickstarterTable[[#This Row],[pledged]]/KickstarterTable[[#This Row],[backers_count]]</f>
        <v>82.540540540540547</v>
      </c>
      <c r="Q1822" t="str">
        <f t="shared" si="168"/>
        <v>music</v>
      </c>
      <c r="R1822" t="str">
        <f t="shared" si="169"/>
        <v>rock</v>
      </c>
      <c r="S1822" s="13">
        <f t="shared" si="170"/>
        <v>40751.481099537035</v>
      </c>
      <c r="T1822" s="13">
        <f t="shared" si="171"/>
        <v>40809.397766203707</v>
      </c>
      <c r="U1822">
        <f t="shared" si="172"/>
        <v>2011</v>
      </c>
      <c r="V1822" s="15" t="str">
        <f t="shared" si="173"/>
        <v>Jul</v>
      </c>
    </row>
    <row r="1823" spans="1:22" ht="48">
      <c r="A1823">
        <v>1361</v>
      </c>
      <c r="B1823" s="3" t="s">
        <v>1362</v>
      </c>
      <c r="C1823" s="3" t="s">
        <v>5471</v>
      </c>
      <c r="D1823">
        <v>6000</v>
      </c>
      <c r="E1823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8273</v>
      </c>
      <c r="O1823" s="6">
        <f>KickstarterTable[[#This Row],[pledged]]/KickstarterTable[[#This Row],[goal]]</f>
        <v>1.2598333333333334</v>
      </c>
      <c r="P1823" s="8">
        <f>KickstarterTable[[#This Row],[pledged]]/KickstarterTable[[#This Row],[backers_count]]</f>
        <v>28.632575757575758</v>
      </c>
      <c r="Q1823" t="str">
        <f t="shared" si="168"/>
        <v>publishing</v>
      </c>
      <c r="R1823" t="str">
        <f t="shared" si="169"/>
        <v>nonfiction</v>
      </c>
      <c r="S1823" s="13">
        <f t="shared" si="170"/>
        <v>41781.383935185186</v>
      </c>
      <c r="T1823" s="13">
        <f t="shared" si="171"/>
        <v>41809.300601851857</v>
      </c>
      <c r="U1823">
        <f t="shared" si="172"/>
        <v>2014</v>
      </c>
      <c r="V1823" s="15" t="str">
        <f t="shared" si="173"/>
        <v>May</v>
      </c>
    </row>
    <row r="1824" spans="1:22" ht="48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8275</v>
      </c>
      <c r="O1824" s="6">
        <f>KickstarterTable[[#This Row],[pledged]]/KickstarterTable[[#This Row],[goal]]</f>
        <v>1.073</v>
      </c>
      <c r="P1824" s="8">
        <f>KickstarterTable[[#This Row],[pledged]]/KickstarterTable[[#This Row],[backers_count]]</f>
        <v>88.191780821917803</v>
      </c>
      <c r="Q1824" t="str">
        <f t="shared" si="168"/>
        <v>music</v>
      </c>
      <c r="R1824" t="str">
        <f t="shared" si="169"/>
        <v>rock</v>
      </c>
      <c r="S1824" s="13">
        <f t="shared" si="170"/>
        <v>42018.665300925924</v>
      </c>
      <c r="T1824" s="13">
        <f t="shared" si="171"/>
        <v>42046.581967592596</v>
      </c>
      <c r="U1824">
        <f t="shared" si="172"/>
        <v>2015</v>
      </c>
      <c r="V1824" s="15" t="str">
        <f t="shared" si="173"/>
        <v>Jan</v>
      </c>
    </row>
    <row r="1825" spans="1:22" ht="48">
      <c r="A1825">
        <v>1410</v>
      </c>
      <c r="B1825" s="3" t="s">
        <v>1411</v>
      </c>
      <c r="C1825" s="3" t="s">
        <v>5520</v>
      </c>
      <c r="D1825">
        <v>6000</v>
      </c>
      <c r="E1825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8286</v>
      </c>
      <c r="O1825" s="6">
        <f>KickstarterTable[[#This Row],[pledged]]/KickstarterTable[[#This Row],[goal]]</f>
        <v>1.6666666666666666E-4</v>
      </c>
      <c r="P1825" s="8">
        <f>KickstarterTable[[#This Row],[pledged]]/KickstarterTable[[#This Row],[backers_count]]</f>
        <v>1</v>
      </c>
      <c r="Q1825" t="str">
        <f t="shared" si="168"/>
        <v>publishing</v>
      </c>
      <c r="R1825" t="str">
        <f t="shared" si="169"/>
        <v>translations</v>
      </c>
      <c r="S1825" s="13">
        <f t="shared" si="170"/>
        <v>42478.985185185178</v>
      </c>
      <c r="T1825" s="13">
        <f t="shared" si="171"/>
        <v>42521.90185185185</v>
      </c>
      <c r="U1825">
        <f t="shared" si="172"/>
        <v>2016</v>
      </c>
      <c r="V1825" s="15" t="str">
        <f t="shared" si="173"/>
        <v>Apr</v>
      </c>
    </row>
    <row r="1826" spans="1:22" ht="32">
      <c r="A1826">
        <v>1457</v>
      </c>
      <c r="B1826" s="3" t="s">
        <v>1458</v>
      </c>
      <c r="C1826" s="3" t="s">
        <v>5567</v>
      </c>
      <c r="D1826">
        <v>6000</v>
      </c>
      <c r="E1826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8286</v>
      </c>
      <c r="O1826" s="6">
        <f>KickstarterTable[[#This Row],[pledged]]/KickstarterTable[[#This Row],[goal]]</f>
        <v>0</v>
      </c>
      <c r="P1826" s="8" t="e">
        <f>KickstarterTable[[#This Row],[pledged]]/KickstarterTable[[#This Row],[backers_count]]</f>
        <v>#DIV/0!</v>
      </c>
      <c r="Q1826" t="str">
        <f t="shared" si="168"/>
        <v>publishing</v>
      </c>
      <c r="R1826" t="str">
        <f t="shared" si="169"/>
        <v>translations</v>
      </c>
      <c r="S1826" s="13">
        <f t="shared" si="170"/>
        <v>42289.563009259255</v>
      </c>
      <c r="T1826" s="13">
        <f t="shared" si="171"/>
        <v>42317.521342592598</v>
      </c>
      <c r="U1826">
        <f t="shared" si="172"/>
        <v>2015</v>
      </c>
      <c r="V1826" s="15" t="str">
        <f t="shared" si="173"/>
        <v>Oct</v>
      </c>
    </row>
    <row r="1827" spans="1:22" ht="32">
      <c r="A1827">
        <v>1476</v>
      </c>
      <c r="B1827" s="3" t="s">
        <v>1477</v>
      </c>
      <c r="C1827" s="3" t="s">
        <v>5586</v>
      </c>
      <c r="D1827">
        <v>6000</v>
      </c>
      <c r="E182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8287</v>
      </c>
      <c r="O1827" s="6">
        <f>KickstarterTable[[#This Row],[pledged]]/KickstarterTable[[#This Row],[goal]]</f>
        <v>6.6155466666666669</v>
      </c>
      <c r="P1827" s="8">
        <f>KickstarterTable[[#This Row],[pledged]]/KickstarterTable[[#This Row],[backers_count]]</f>
        <v>43.333275109170302</v>
      </c>
      <c r="Q1827" t="str">
        <f t="shared" si="168"/>
        <v>publishing</v>
      </c>
      <c r="R1827" t="str">
        <f t="shared" si="169"/>
        <v>radio &amp; podcasts</v>
      </c>
      <c r="S1827" s="13">
        <f t="shared" si="170"/>
        <v>40765.708587962959</v>
      </c>
      <c r="T1827" s="13">
        <f t="shared" si="171"/>
        <v>40793.625254629631</v>
      </c>
      <c r="U1827">
        <f t="shared" si="172"/>
        <v>2011</v>
      </c>
      <c r="V1827" s="15" t="str">
        <f t="shared" si="173"/>
        <v>Aug</v>
      </c>
    </row>
    <row r="1828" spans="1:22" ht="48">
      <c r="A1828">
        <v>1553</v>
      </c>
      <c r="B1828" s="3" t="s">
        <v>1554</v>
      </c>
      <c r="C1828" s="3" t="s">
        <v>5663</v>
      </c>
      <c r="D1828">
        <v>6000</v>
      </c>
      <c r="E182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8288</v>
      </c>
      <c r="O1828" s="6">
        <f>KickstarterTable[[#This Row],[pledged]]/KickstarterTable[[#This Row],[goal]]</f>
        <v>0</v>
      </c>
      <c r="P1828" s="8" t="e">
        <f>KickstarterTable[[#This Row],[pledged]]/KickstarterTable[[#This Row],[backers_count]]</f>
        <v>#DIV/0!</v>
      </c>
      <c r="Q1828" t="str">
        <f t="shared" si="168"/>
        <v>photography</v>
      </c>
      <c r="R1828" t="str">
        <f t="shared" si="169"/>
        <v>nature</v>
      </c>
      <c r="S1828" s="13">
        <f t="shared" si="170"/>
        <v>42218.949618055551</v>
      </c>
      <c r="T1828" s="13">
        <f t="shared" si="171"/>
        <v>42246.866284722222</v>
      </c>
      <c r="U1828">
        <f t="shared" si="172"/>
        <v>2015</v>
      </c>
      <c r="V1828" s="15" t="str">
        <f t="shared" si="173"/>
        <v>Aug</v>
      </c>
    </row>
    <row r="1829" spans="1:22" ht="48">
      <c r="A1829">
        <v>1563</v>
      </c>
      <c r="B1829" s="3" t="s">
        <v>1564</v>
      </c>
      <c r="C1829" s="3" t="s">
        <v>5673</v>
      </c>
      <c r="D1829">
        <v>6000</v>
      </c>
      <c r="E1829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8289</v>
      </c>
      <c r="O1829" s="6">
        <f>KickstarterTable[[#This Row],[pledged]]/KickstarterTable[[#This Row],[goal]]</f>
        <v>1.4166666666666666E-2</v>
      </c>
      <c r="P1829" s="8">
        <f>KickstarterTable[[#This Row],[pledged]]/KickstarterTable[[#This Row],[backers_count]]</f>
        <v>42.5</v>
      </c>
      <c r="Q1829" t="str">
        <f t="shared" si="168"/>
        <v>publishing</v>
      </c>
      <c r="R1829" t="str">
        <f t="shared" si="169"/>
        <v>art books</v>
      </c>
      <c r="S1829" s="13">
        <f t="shared" si="170"/>
        <v>41652.409155092588</v>
      </c>
      <c r="T1829" s="13">
        <f t="shared" si="171"/>
        <v>41710.284155092595</v>
      </c>
      <c r="U1829">
        <f t="shared" si="172"/>
        <v>2014</v>
      </c>
      <c r="V1829" s="15" t="str">
        <f t="shared" si="173"/>
        <v>Jan</v>
      </c>
    </row>
    <row r="1830" spans="1:22" ht="32">
      <c r="A1830">
        <v>1570</v>
      </c>
      <c r="B1830" s="3" t="s">
        <v>1571</v>
      </c>
      <c r="C1830" s="3" t="s">
        <v>5680</v>
      </c>
      <c r="D1830">
        <v>6000</v>
      </c>
      <c r="E1830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8289</v>
      </c>
      <c r="O1830" s="6">
        <f>KickstarterTable[[#This Row],[pledged]]/KickstarterTable[[#This Row],[goal]]</f>
        <v>0.41399999999999998</v>
      </c>
      <c r="P1830" s="8">
        <f>KickstarterTable[[#This Row],[pledged]]/KickstarterTable[[#This Row],[backers_count]]</f>
        <v>47.769230769230766</v>
      </c>
      <c r="Q1830" t="str">
        <f t="shared" si="168"/>
        <v>publishing</v>
      </c>
      <c r="R1830" t="str">
        <f t="shared" si="169"/>
        <v>art books</v>
      </c>
      <c r="S1830" s="13">
        <f t="shared" si="170"/>
        <v>42438.480115740742</v>
      </c>
      <c r="T1830" s="13">
        <f t="shared" si="171"/>
        <v>42466.355115740742</v>
      </c>
      <c r="U1830">
        <f t="shared" si="172"/>
        <v>2016</v>
      </c>
      <c r="V1830" s="15" t="str">
        <f t="shared" si="173"/>
        <v>Mar</v>
      </c>
    </row>
    <row r="1831" spans="1:22" ht="48">
      <c r="A1831">
        <v>1605</v>
      </c>
      <c r="B1831" s="3" t="s">
        <v>1606</v>
      </c>
      <c r="C1831" s="3" t="s">
        <v>5715</v>
      </c>
      <c r="D1831">
        <v>6000</v>
      </c>
      <c r="E1831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8275</v>
      </c>
      <c r="O1831" s="6">
        <f>KickstarterTable[[#This Row],[pledged]]/KickstarterTable[[#This Row],[goal]]</f>
        <v>1.0069333333333335</v>
      </c>
      <c r="P1831" s="8">
        <f>KickstarterTable[[#This Row],[pledged]]/KickstarterTable[[#This Row],[backers_count]]</f>
        <v>137.30909090909091</v>
      </c>
      <c r="Q1831" t="str">
        <f t="shared" si="168"/>
        <v>music</v>
      </c>
      <c r="R1831" t="str">
        <f t="shared" si="169"/>
        <v>rock</v>
      </c>
      <c r="S1831" s="13">
        <f t="shared" si="170"/>
        <v>40746.679548611108</v>
      </c>
      <c r="T1831" s="13">
        <f t="shared" si="171"/>
        <v>40753.875</v>
      </c>
      <c r="U1831">
        <f t="shared" si="172"/>
        <v>2011</v>
      </c>
      <c r="V1831" s="15" t="str">
        <f t="shared" si="173"/>
        <v>Jul</v>
      </c>
    </row>
    <row r="1832" spans="1:22" ht="32">
      <c r="A1832">
        <v>1629</v>
      </c>
      <c r="B1832" s="3" t="s">
        <v>1630</v>
      </c>
      <c r="C1832" s="3" t="s">
        <v>5739</v>
      </c>
      <c r="D1832">
        <v>6000</v>
      </c>
      <c r="E1832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8275</v>
      </c>
      <c r="O1832" s="6">
        <f>KickstarterTable[[#This Row],[pledged]]/KickstarterTable[[#This Row],[goal]]</f>
        <v>1.0366666666666666</v>
      </c>
      <c r="P1832" s="8">
        <f>KickstarterTable[[#This Row],[pledged]]/KickstarterTable[[#This Row],[backers_count]]</f>
        <v>75.853658536585371</v>
      </c>
      <c r="Q1832" t="str">
        <f t="shared" si="168"/>
        <v>music</v>
      </c>
      <c r="R1832" t="str">
        <f t="shared" si="169"/>
        <v>rock</v>
      </c>
      <c r="S1832" s="13">
        <f t="shared" si="170"/>
        <v>41645.533946759257</v>
      </c>
      <c r="T1832" s="13">
        <f t="shared" si="171"/>
        <v>41688.450613425928</v>
      </c>
      <c r="U1832">
        <f t="shared" si="172"/>
        <v>2014</v>
      </c>
      <c r="V1832" s="15" t="str">
        <f t="shared" si="173"/>
        <v>Jan</v>
      </c>
    </row>
    <row r="1833" spans="1:22" ht="48">
      <c r="A1833">
        <v>1658</v>
      </c>
      <c r="B1833" s="3" t="s">
        <v>1659</v>
      </c>
      <c r="C1833" s="3" t="s">
        <v>5768</v>
      </c>
      <c r="D1833">
        <v>6000</v>
      </c>
      <c r="E1833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8291</v>
      </c>
      <c r="O1833" s="6">
        <f>KickstarterTable[[#This Row],[pledged]]/KickstarterTable[[#This Row],[goal]]</f>
        <v>1.3223333333333334</v>
      </c>
      <c r="P1833" s="8">
        <f>KickstarterTable[[#This Row],[pledged]]/KickstarterTable[[#This Row],[backers_count]]</f>
        <v>74.149532710280369</v>
      </c>
      <c r="Q1833" t="str">
        <f t="shared" si="168"/>
        <v>music</v>
      </c>
      <c r="R1833" t="str">
        <f t="shared" si="169"/>
        <v>pop</v>
      </c>
      <c r="S1833" s="13">
        <f t="shared" si="170"/>
        <v>41222.888506944444</v>
      </c>
      <c r="T1833" s="13">
        <f t="shared" si="171"/>
        <v>41259.180555555555</v>
      </c>
      <c r="U1833">
        <f t="shared" si="172"/>
        <v>2012</v>
      </c>
      <c r="V1833" s="15" t="str">
        <f t="shared" si="173"/>
        <v>Nov</v>
      </c>
    </row>
    <row r="1834" spans="1:22" ht="48">
      <c r="A1834">
        <v>1677</v>
      </c>
      <c r="B1834" s="3" t="s">
        <v>1678</v>
      </c>
      <c r="C1834" s="3" t="s">
        <v>5787</v>
      </c>
      <c r="D1834">
        <v>6000</v>
      </c>
      <c r="E1834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8291</v>
      </c>
      <c r="O1834" s="6">
        <f>KickstarterTable[[#This Row],[pledged]]/KickstarterTable[[#This Row],[goal]]</f>
        <v>1.1166666666666667</v>
      </c>
      <c r="P1834" s="8">
        <f>KickstarterTable[[#This Row],[pledged]]/KickstarterTable[[#This Row],[backers_count]]</f>
        <v>159.52380952380952</v>
      </c>
      <c r="Q1834" t="str">
        <f t="shared" si="168"/>
        <v>music</v>
      </c>
      <c r="R1834" t="str">
        <f t="shared" si="169"/>
        <v>pop</v>
      </c>
      <c r="S1834" s="13">
        <f t="shared" si="170"/>
        <v>42416.073796296296</v>
      </c>
      <c r="T1834" s="13">
        <f t="shared" si="171"/>
        <v>42473.832638888889</v>
      </c>
      <c r="U1834">
        <f t="shared" si="172"/>
        <v>2016</v>
      </c>
      <c r="V1834" s="15" t="str">
        <f t="shared" si="173"/>
        <v>Feb</v>
      </c>
    </row>
    <row r="1835" spans="1:22" ht="32">
      <c r="A1835">
        <v>1682</v>
      </c>
      <c r="B1835" s="3" t="s">
        <v>1683</v>
      </c>
      <c r="C1835" s="3" t="s">
        <v>5792</v>
      </c>
      <c r="D1835">
        <v>6000</v>
      </c>
      <c r="E1835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8292</v>
      </c>
      <c r="O1835" s="6">
        <f>KickstarterTable[[#This Row],[pledged]]/KickstarterTable[[#This Row],[goal]]</f>
        <v>0</v>
      </c>
      <c r="P1835" s="8" t="e">
        <f>KickstarterTable[[#This Row],[pledged]]/KickstarterTable[[#This Row],[backers_count]]</f>
        <v>#DIV/0!</v>
      </c>
      <c r="Q1835" t="str">
        <f t="shared" si="168"/>
        <v>music</v>
      </c>
      <c r="R1835" t="str">
        <f t="shared" si="169"/>
        <v>faith</v>
      </c>
      <c r="S1835" s="13">
        <f t="shared" si="170"/>
        <v>42778.880324074074</v>
      </c>
      <c r="T1835" s="13">
        <f t="shared" si="171"/>
        <v>42836.755324074074</v>
      </c>
      <c r="U1835">
        <f t="shared" si="172"/>
        <v>2017</v>
      </c>
      <c r="V1835" s="15" t="str">
        <f t="shared" si="173"/>
        <v>Feb</v>
      </c>
    </row>
    <row r="1836" spans="1:22" ht="48">
      <c r="A1836">
        <v>1724</v>
      </c>
      <c r="B1836" s="3" t="s">
        <v>1725</v>
      </c>
      <c r="C1836" s="3" t="s">
        <v>5834</v>
      </c>
      <c r="D1836">
        <v>6000</v>
      </c>
      <c r="E1836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8292</v>
      </c>
      <c r="O1836" s="6">
        <f>KickstarterTable[[#This Row],[pledged]]/KickstarterTable[[#This Row],[goal]]</f>
        <v>5.8333333333333336E-3</v>
      </c>
      <c r="P1836" s="8">
        <f>KickstarterTable[[#This Row],[pledged]]/KickstarterTable[[#This Row],[backers_count]]</f>
        <v>8.75</v>
      </c>
      <c r="Q1836" t="str">
        <f t="shared" si="168"/>
        <v>music</v>
      </c>
      <c r="R1836" t="str">
        <f t="shared" si="169"/>
        <v>faith</v>
      </c>
      <c r="S1836" s="13">
        <f t="shared" si="170"/>
        <v>41912.599097222221</v>
      </c>
      <c r="T1836" s="13">
        <f t="shared" si="171"/>
        <v>41940.515763888892</v>
      </c>
      <c r="U1836">
        <f t="shared" si="172"/>
        <v>2014</v>
      </c>
      <c r="V1836" s="15" t="str">
        <f t="shared" si="173"/>
        <v>Sep</v>
      </c>
    </row>
    <row r="1837" spans="1:22" ht="48">
      <c r="A1837">
        <v>1743</v>
      </c>
      <c r="B1837" s="3" t="s">
        <v>1744</v>
      </c>
      <c r="C1837" s="3" t="s">
        <v>5853</v>
      </c>
      <c r="D1837">
        <v>6000</v>
      </c>
      <c r="E183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8284</v>
      </c>
      <c r="O1837" s="6">
        <f>KickstarterTable[[#This Row],[pledged]]/KickstarterTable[[#This Row],[goal]]</f>
        <v>1.0041666666666667</v>
      </c>
      <c r="P1837" s="8">
        <f>KickstarterTable[[#This Row],[pledged]]/KickstarterTable[[#This Row],[backers_count]]</f>
        <v>89.925373134328353</v>
      </c>
      <c r="Q1837" t="str">
        <f t="shared" si="168"/>
        <v>photography</v>
      </c>
      <c r="R1837" t="str">
        <f t="shared" si="169"/>
        <v>photobooks</v>
      </c>
      <c r="S1837" s="13">
        <f t="shared" si="170"/>
        <v>42586.592303240737</v>
      </c>
      <c r="T1837" s="13">
        <f t="shared" si="171"/>
        <v>42606.749305555561</v>
      </c>
      <c r="U1837">
        <f t="shared" si="172"/>
        <v>2016</v>
      </c>
      <c r="V1837" s="15" t="str">
        <f t="shared" si="173"/>
        <v>Aug</v>
      </c>
    </row>
    <row r="1838" spans="1:22" ht="48">
      <c r="A1838">
        <v>1933</v>
      </c>
      <c r="B1838" s="3" t="s">
        <v>1934</v>
      </c>
      <c r="C1838" s="3" t="s">
        <v>6043</v>
      </c>
      <c r="D1838">
        <v>6000</v>
      </c>
      <c r="E183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8278</v>
      </c>
      <c r="O1838" s="6">
        <f>KickstarterTable[[#This Row],[pledged]]/KickstarterTable[[#This Row],[goal]]</f>
        <v>1.7243333333333333</v>
      </c>
      <c r="P1838" s="8">
        <f>KickstarterTable[[#This Row],[pledged]]/KickstarterTable[[#This Row],[backers_count]]</f>
        <v>94.054545454545448</v>
      </c>
      <c r="Q1838" t="str">
        <f t="shared" si="168"/>
        <v>music</v>
      </c>
      <c r="R1838" t="str">
        <f t="shared" si="169"/>
        <v>indie rock</v>
      </c>
      <c r="S1838" s="13">
        <f t="shared" si="170"/>
        <v>41878.797534722216</v>
      </c>
      <c r="T1838" s="13">
        <f t="shared" si="171"/>
        <v>41906.714201388888</v>
      </c>
      <c r="U1838">
        <f t="shared" si="172"/>
        <v>2014</v>
      </c>
      <c r="V1838" s="15" t="str">
        <f t="shared" si="173"/>
        <v>Aug</v>
      </c>
    </row>
    <row r="1839" spans="1:22" ht="48">
      <c r="A1839">
        <v>1942</v>
      </c>
      <c r="B1839" s="3" t="s">
        <v>1943</v>
      </c>
      <c r="C1839" s="3" t="s">
        <v>6052</v>
      </c>
      <c r="D1839">
        <v>6000</v>
      </c>
      <c r="E1839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8294</v>
      </c>
      <c r="O1839" s="6">
        <f>KickstarterTable[[#This Row],[pledged]]/KickstarterTable[[#This Row],[goal]]</f>
        <v>1.3844033333333334</v>
      </c>
      <c r="P1839" s="8">
        <f>KickstarterTable[[#This Row],[pledged]]/KickstarterTable[[#This Row],[backers_count]]</f>
        <v>87.436000000000007</v>
      </c>
      <c r="Q1839" t="str">
        <f t="shared" si="168"/>
        <v>technology</v>
      </c>
      <c r="R1839" t="str">
        <f t="shared" si="169"/>
        <v>hardware</v>
      </c>
      <c r="S1839" s="13">
        <f t="shared" si="170"/>
        <v>40638.494675925926</v>
      </c>
      <c r="T1839" s="13">
        <f t="shared" si="171"/>
        <v>40726.411342592597</v>
      </c>
      <c r="U1839">
        <f t="shared" si="172"/>
        <v>2011</v>
      </c>
      <c r="V1839" s="15" t="str">
        <f t="shared" si="173"/>
        <v>Apr</v>
      </c>
    </row>
    <row r="1840" spans="1:22" ht="16">
      <c r="A1840">
        <v>1988</v>
      </c>
      <c r="B1840" s="3" t="s">
        <v>1989</v>
      </c>
      <c r="C1840" s="3" t="s">
        <v>6098</v>
      </c>
      <c r="D1840">
        <v>6000</v>
      </c>
      <c r="E1840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8295</v>
      </c>
      <c r="O1840" s="6">
        <f>KickstarterTable[[#This Row],[pledged]]/KickstarterTable[[#This Row],[goal]]</f>
        <v>4.1666666666666666E-3</v>
      </c>
      <c r="P1840" s="8">
        <f>KickstarterTable[[#This Row],[pledged]]/KickstarterTable[[#This Row],[backers_count]]</f>
        <v>25</v>
      </c>
      <c r="Q1840" t="str">
        <f t="shared" si="168"/>
        <v>photography</v>
      </c>
      <c r="R1840" t="str">
        <f t="shared" si="169"/>
        <v>people</v>
      </c>
      <c r="S1840" s="13">
        <f t="shared" si="170"/>
        <v>42206.429884259262</v>
      </c>
      <c r="T1840" s="13">
        <f t="shared" si="171"/>
        <v>42234.346550925933</v>
      </c>
      <c r="U1840">
        <f t="shared" si="172"/>
        <v>2015</v>
      </c>
      <c r="V1840" s="15" t="str">
        <f t="shared" si="173"/>
        <v>Jul</v>
      </c>
    </row>
    <row r="1841" spans="1:22" ht="48">
      <c r="A1841">
        <v>2055</v>
      </c>
      <c r="B1841" s="3" t="s">
        <v>2056</v>
      </c>
      <c r="C1841" s="3" t="s">
        <v>6165</v>
      </c>
      <c r="D1841">
        <v>6000</v>
      </c>
      <c r="E1841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8294</v>
      </c>
      <c r="O1841" s="6">
        <f>KickstarterTable[[#This Row],[pledged]]/KickstarterTable[[#This Row],[goal]]</f>
        <v>1.6741666666666666</v>
      </c>
      <c r="P1841" s="8">
        <f>KickstarterTable[[#This Row],[pledged]]/KickstarterTable[[#This Row],[backers_count]]</f>
        <v>99.455445544554451</v>
      </c>
      <c r="Q1841" t="str">
        <f t="shared" si="168"/>
        <v>technology</v>
      </c>
      <c r="R1841" t="str">
        <f t="shared" si="169"/>
        <v>hardware</v>
      </c>
      <c r="S1841" s="13">
        <f t="shared" si="170"/>
        <v>41946.340775462959</v>
      </c>
      <c r="T1841" s="13">
        <f t="shared" si="171"/>
        <v>41973.750000000007</v>
      </c>
      <c r="U1841">
        <f t="shared" si="172"/>
        <v>2014</v>
      </c>
      <c r="V1841" s="15" t="str">
        <f t="shared" si="173"/>
        <v>Nov</v>
      </c>
    </row>
    <row r="1842" spans="1:22" ht="48">
      <c r="A1842">
        <v>2085</v>
      </c>
      <c r="B1842" s="3" t="s">
        <v>2086</v>
      </c>
      <c r="C1842" s="3" t="s">
        <v>6195</v>
      </c>
      <c r="D1842">
        <v>6000</v>
      </c>
      <c r="E1842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8278</v>
      </c>
      <c r="O1842" s="6">
        <f>KickstarterTable[[#This Row],[pledged]]/KickstarterTable[[#This Row],[goal]]</f>
        <v>1.2353333333333334</v>
      </c>
      <c r="P1842" s="8">
        <f>KickstarterTable[[#This Row],[pledged]]/KickstarterTable[[#This Row],[backers_count]]</f>
        <v>89.301204819277103</v>
      </c>
      <c r="Q1842" t="str">
        <f t="shared" si="168"/>
        <v>music</v>
      </c>
      <c r="R1842" t="str">
        <f t="shared" si="169"/>
        <v>indie rock</v>
      </c>
      <c r="S1842" s="13">
        <f t="shared" si="170"/>
        <v>41075.502164351848</v>
      </c>
      <c r="T1842" s="13">
        <f t="shared" si="171"/>
        <v>41103.41883101852</v>
      </c>
      <c r="U1842">
        <f t="shared" si="172"/>
        <v>2012</v>
      </c>
      <c r="V1842" s="15" t="str">
        <f t="shared" si="173"/>
        <v>Jun</v>
      </c>
    </row>
    <row r="1843" spans="1:22" ht="48">
      <c r="A1843">
        <v>2092</v>
      </c>
      <c r="B1843" s="3" t="s">
        <v>2093</v>
      </c>
      <c r="C1843" s="3" t="s">
        <v>6202</v>
      </c>
      <c r="D1843">
        <v>6000</v>
      </c>
      <c r="E1843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8278</v>
      </c>
      <c r="O1843" s="6">
        <f>KickstarterTable[[#This Row],[pledged]]/KickstarterTable[[#This Row],[goal]]</f>
        <v>1.0128333333333333</v>
      </c>
      <c r="P1843" s="8">
        <f>KickstarterTable[[#This Row],[pledged]]/KickstarterTable[[#This Row],[backers_count]]</f>
        <v>110.49090909090908</v>
      </c>
      <c r="Q1843" t="str">
        <f t="shared" si="168"/>
        <v>music</v>
      </c>
      <c r="R1843" t="str">
        <f t="shared" si="169"/>
        <v>indie rock</v>
      </c>
      <c r="S1843" s="13">
        <f t="shared" si="170"/>
        <v>40763.374212962961</v>
      </c>
      <c r="T1843" s="13">
        <f t="shared" si="171"/>
        <v>40821.290879629632</v>
      </c>
      <c r="U1843">
        <f t="shared" si="172"/>
        <v>2011</v>
      </c>
      <c r="V1843" s="15" t="str">
        <f t="shared" si="173"/>
        <v>Aug</v>
      </c>
    </row>
    <row r="1844" spans="1:22" ht="48">
      <c r="A1844">
        <v>2098</v>
      </c>
      <c r="B1844" s="3" t="s">
        <v>2099</v>
      </c>
      <c r="C1844" s="3" t="s">
        <v>6208</v>
      </c>
      <c r="D1844">
        <v>6000</v>
      </c>
      <c r="E184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8278</v>
      </c>
      <c r="O1844" s="6">
        <f>KickstarterTable[[#This Row],[pledged]]/KickstarterTable[[#This Row],[goal]]</f>
        <v>1.0033333333333334</v>
      </c>
      <c r="P1844" s="8">
        <f>KickstarterTable[[#This Row],[pledged]]/KickstarterTable[[#This Row],[backers_count]]</f>
        <v>188.125</v>
      </c>
      <c r="Q1844" t="str">
        <f t="shared" si="168"/>
        <v>music</v>
      </c>
      <c r="R1844" t="str">
        <f t="shared" si="169"/>
        <v>indie rock</v>
      </c>
      <c r="S1844" s="13">
        <f t="shared" si="170"/>
        <v>40945.780497685184</v>
      </c>
      <c r="T1844" s="13">
        <f t="shared" si="171"/>
        <v>40973.697164351855</v>
      </c>
      <c r="U1844">
        <f t="shared" si="172"/>
        <v>2012</v>
      </c>
      <c r="V1844" s="15" t="str">
        <f t="shared" si="173"/>
        <v>Feb</v>
      </c>
    </row>
    <row r="1845" spans="1:22" ht="48">
      <c r="A1845">
        <v>2134</v>
      </c>
      <c r="B1845" s="3" t="s">
        <v>2135</v>
      </c>
      <c r="C1845" s="3" t="s">
        <v>6244</v>
      </c>
      <c r="D1845">
        <v>6000</v>
      </c>
      <c r="E1845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8281</v>
      </c>
      <c r="O1845" s="6">
        <f>KickstarterTable[[#This Row],[pledged]]/KickstarterTable[[#This Row],[goal]]</f>
        <v>1.7333333333333333E-2</v>
      </c>
      <c r="P1845" s="8">
        <f>KickstarterTable[[#This Row],[pledged]]/KickstarterTable[[#This Row],[backers_count]]</f>
        <v>34.666666666666664</v>
      </c>
      <c r="Q1845" t="str">
        <f t="shared" si="168"/>
        <v>games</v>
      </c>
      <c r="R1845" t="str">
        <f t="shared" si="169"/>
        <v>video games</v>
      </c>
      <c r="S1845" s="13">
        <f t="shared" si="170"/>
        <v>41361.553136574068</v>
      </c>
      <c r="T1845" s="13">
        <f t="shared" si="171"/>
        <v>41389.46980324074</v>
      </c>
      <c r="U1845">
        <f t="shared" si="172"/>
        <v>2013</v>
      </c>
      <c r="V1845" s="15" t="str">
        <f t="shared" si="173"/>
        <v>Mar</v>
      </c>
    </row>
    <row r="1846" spans="1:22" ht="48">
      <c r="A1846">
        <v>2212</v>
      </c>
      <c r="B1846" s="3" t="s">
        <v>2213</v>
      </c>
      <c r="C1846" s="3" t="s">
        <v>6322</v>
      </c>
      <c r="D1846">
        <v>6000</v>
      </c>
      <c r="E1846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8279</v>
      </c>
      <c r="O1846" s="6">
        <f>KickstarterTable[[#This Row],[pledged]]/KickstarterTable[[#This Row],[goal]]</f>
        <v>1.1438333333333333</v>
      </c>
      <c r="P1846" s="8">
        <f>KickstarterTable[[#This Row],[pledged]]/KickstarterTable[[#This Row],[backers_count]]</f>
        <v>55.796747967479675</v>
      </c>
      <c r="Q1846" t="str">
        <f t="shared" si="168"/>
        <v>music</v>
      </c>
      <c r="R1846" t="str">
        <f t="shared" si="169"/>
        <v>electronic music</v>
      </c>
      <c r="S1846" s="13">
        <f t="shared" si="170"/>
        <v>41548.414085648146</v>
      </c>
      <c r="T1846" s="13">
        <f t="shared" si="171"/>
        <v>41579.625</v>
      </c>
      <c r="U1846">
        <f t="shared" si="172"/>
        <v>2013</v>
      </c>
      <c r="V1846" s="15" t="str">
        <f t="shared" si="173"/>
        <v>Oct</v>
      </c>
    </row>
    <row r="1847" spans="1:22" ht="48">
      <c r="A1847">
        <v>2264</v>
      </c>
      <c r="B1847" s="3" t="s">
        <v>2265</v>
      </c>
      <c r="C1847" s="3" t="s">
        <v>6374</v>
      </c>
      <c r="D1847">
        <v>6000</v>
      </c>
      <c r="E184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8296</v>
      </c>
      <c r="O1847" s="6">
        <f>KickstarterTable[[#This Row],[pledged]]/KickstarterTable[[#This Row],[goal]]</f>
        <v>1.8003333333333333</v>
      </c>
      <c r="P1847" s="8">
        <f>KickstarterTable[[#This Row],[pledged]]/KickstarterTable[[#This Row],[backers_count]]</f>
        <v>24.274157303370785</v>
      </c>
      <c r="Q1847" t="str">
        <f t="shared" si="168"/>
        <v>games</v>
      </c>
      <c r="R1847" t="str">
        <f t="shared" si="169"/>
        <v>tabletop games</v>
      </c>
      <c r="S1847" s="13">
        <f t="shared" si="170"/>
        <v>42496.249004629623</v>
      </c>
      <c r="T1847" s="13">
        <f t="shared" si="171"/>
        <v>42510.708333333336</v>
      </c>
      <c r="U1847">
        <f t="shared" si="172"/>
        <v>2016</v>
      </c>
      <c r="V1847" s="15" t="str">
        <f t="shared" si="173"/>
        <v>May</v>
      </c>
    </row>
    <row r="1848" spans="1:22" ht="32">
      <c r="A1848">
        <v>2284</v>
      </c>
      <c r="B1848" s="3" t="s">
        <v>2285</v>
      </c>
      <c r="C1848" s="3" t="s">
        <v>6394</v>
      </c>
      <c r="D1848">
        <v>6000</v>
      </c>
      <c r="E184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8275</v>
      </c>
      <c r="O1848" s="6">
        <f>KickstarterTable[[#This Row],[pledged]]/KickstarterTable[[#This Row],[goal]]</f>
        <v>1.0622116666666668</v>
      </c>
      <c r="P1848" s="8">
        <f>KickstarterTable[[#This Row],[pledged]]/KickstarterTable[[#This Row],[backers_count]]</f>
        <v>108.02152542372882</v>
      </c>
      <c r="Q1848" t="str">
        <f t="shared" si="168"/>
        <v>music</v>
      </c>
      <c r="R1848" t="str">
        <f t="shared" si="169"/>
        <v>rock</v>
      </c>
      <c r="S1848" s="13">
        <f t="shared" si="170"/>
        <v>40585.463483796295</v>
      </c>
      <c r="T1848" s="13">
        <f t="shared" si="171"/>
        <v>40611.75</v>
      </c>
      <c r="U1848">
        <f t="shared" si="172"/>
        <v>2011</v>
      </c>
      <c r="V1848" s="15" t="str">
        <f t="shared" si="173"/>
        <v>Feb</v>
      </c>
    </row>
    <row r="1849" spans="1:22" ht="48">
      <c r="A1849">
        <v>2304</v>
      </c>
      <c r="B1849" s="3" t="s">
        <v>2305</v>
      </c>
      <c r="C1849" s="3" t="s">
        <v>6414</v>
      </c>
      <c r="D1849">
        <v>6000</v>
      </c>
      <c r="E1849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8278</v>
      </c>
      <c r="O1849" s="6">
        <f>KickstarterTable[[#This Row],[pledged]]/KickstarterTable[[#This Row],[goal]]</f>
        <v>1.0070033333333335</v>
      </c>
      <c r="P1849" s="8">
        <f>KickstarterTable[[#This Row],[pledged]]/KickstarterTable[[#This Row],[backers_count]]</f>
        <v>53.469203539823013</v>
      </c>
      <c r="Q1849" t="str">
        <f t="shared" si="168"/>
        <v>music</v>
      </c>
      <c r="R1849" t="str">
        <f t="shared" si="169"/>
        <v>indie rock</v>
      </c>
      <c r="S1849" s="13">
        <f t="shared" si="170"/>
        <v>40502.482534722221</v>
      </c>
      <c r="T1849" s="13">
        <f t="shared" si="171"/>
        <v>40541.790972222225</v>
      </c>
      <c r="U1849">
        <f t="shared" si="172"/>
        <v>2010</v>
      </c>
      <c r="V1849" s="15" t="str">
        <f t="shared" si="173"/>
        <v>Nov</v>
      </c>
    </row>
    <row r="1850" spans="1:22" ht="48">
      <c r="A1850">
        <v>2309</v>
      </c>
      <c r="B1850" s="3" t="s">
        <v>2310</v>
      </c>
      <c r="C1850" s="3" t="s">
        <v>6419</v>
      </c>
      <c r="D1850">
        <v>6000</v>
      </c>
      <c r="E1850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8278</v>
      </c>
      <c r="O1850" s="6">
        <f>KickstarterTable[[#This Row],[pledged]]/KickstarterTable[[#This Row],[goal]]</f>
        <v>1.0667450000000001</v>
      </c>
      <c r="P1850" s="8">
        <f>KickstarterTable[[#This Row],[pledged]]/KickstarterTable[[#This Row],[backers_count]]</f>
        <v>59.817476635514019</v>
      </c>
      <c r="Q1850" t="str">
        <f t="shared" si="168"/>
        <v>music</v>
      </c>
      <c r="R1850" t="str">
        <f t="shared" si="169"/>
        <v>indie rock</v>
      </c>
      <c r="S1850" s="13">
        <f t="shared" si="170"/>
        <v>41307.654363425921</v>
      </c>
      <c r="T1850" s="13">
        <f t="shared" si="171"/>
        <v>41340.571030092593</v>
      </c>
      <c r="U1850">
        <f t="shared" si="172"/>
        <v>2013</v>
      </c>
      <c r="V1850" s="15" t="str">
        <f t="shared" si="173"/>
        <v>Feb</v>
      </c>
    </row>
    <row r="1851" spans="1:22" ht="32">
      <c r="A1851">
        <v>2421</v>
      </c>
      <c r="B1851" s="3" t="s">
        <v>2422</v>
      </c>
      <c r="C1851" s="3" t="s">
        <v>6531</v>
      </c>
      <c r="D1851">
        <v>6000</v>
      </c>
      <c r="E1851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8283</v>
      </c>
      <c r="O1851" s="6">
        <f>KickstarterTable[[#This Row],[pledged]]/KickstarterTable[[#This Row],[goal]]</f>
        <v>1.6666666666666666E-4</v>
      </c>
      <c r="P1851" s="8">
        <f>KickstarterTable[[#This Row],[pledged]]/KickstarterTable[[#This Row],[backers_count]]</f>
        <v>1</v>
      </c>
      <c r="Q1851" t="str">
        <f t="shared" si="168"/>
        <v>food</v>
      </c>
      <c r="R1851" t="str">
        <f t="shared" si="169"/>
        <v>food trucks</v>
      </c>
      <c r="S1851" s="13">
        <f t="shared" si="170"/>
        <v>42026.354120370372</v>
      </c>
      <c r="T1851" s="13">
        <f t="shared" si="171"/>
        <v>42054.270787037043</v>
      </c>
      <c r="U1851">
        <f t="shared" si="172"/>
        <v>2015</v>
      </c>
      <c r="V1851" s="15" t="str">
        <f t="shared" si="173"/>
        <v>Jan</v>
      </c>
    </row>
    <row r="1852" spans="1:22" ht="32">
      <c r="A1852">
        <v>2496</v>
      </c>
      <c r="B1852" s="3" t="s">
        <v>2496</v>
      </c>
      <c r="C1852" s="3" t="s">
        <v>6606</v>
      </c>
      <c r="D1852">
        <v>6000</v>
      </c>
      <c r="E1852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8278</v>
      </c>
      <c r="O1852" s="6">
        <f>KickstarterTable[[#This Row],[pledged]]/KickstarterTable[[#This Row],[goal]]</f>
        <v>1</v>
      </c>
      <c r="P1852" s="8">
        <f>KickstarterTable[[#This Row],[pledged]]/KickstarterTable[[#This Row],[backers_count]]</f>
        <v>600</v>
      </c>
      <c r="Q1852" t="str">
        <f t="shared" si="168"/>
        <v>music</v>
      </c>
      <c r="R1852" t="str">
        <f t="shared" si="169"/>
        <v>indie rock</v>
      </c>
      <c r="S1852" s="13">
        <f t="shared" si="170"/>
        <v>41327.663101851846</v>
      </c>
      <c r="T1852" s="13">
        <f t="shared" si="171"/>
        <v>41360.538101851853</v>
      </c>
      <c r="U1852">
        <f t="shared" si="172"/>
        <v>2013</v>
      </c>
      <c r="V1852" s="15" t="str">
        <f t="shared" si="173"/>
        <v>Feb</v>
      </c>
    </row>
    <row r="1853" spans="1:22" ht="32">
      <c r="A1853">
        <v>2529</v>
      </c>
      <c r="B1853" s="3" t="s">
        <v>2529</v>
      </c>
      <c r="C1853" s="3" t="s">
        <v>6639</v>
      </c>
      <c r="D1853">
        <v>6000</v>
      </c>
      <c r="E1853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8299</v>
      </c>
      <c r="O1853" s="6">
        <f>KickstarterTable[[#This Row],[pledged]]/KickstarterTable[[#This Row],[goal]]</f>
        <v>1.0428333333333333</v>
      </c>
      <c r="P1853" s="8">
        <f>KickstarterTable[[#This Row],[pledged]]/KickstarterTable[[#This Row],[backers_count]]</f>
        <v>82.328947368421055</v>
      </c>
      <c r="Q1853" t="str">
        <f t="shared" si="168"/>
        <v>music</v>
      </c>
      <c r="R1853" t="str">
        <f t="shared" si="169"/>
        <v>classical music</v>
      </c>
      <c r="S1853" s="13">
        <f t="shared" si="170"/>
        <v>40947.747395833328</v>
      </c>
      <c r="T1853" s="13">
        <f t="shared" si="171"/>
        <v>40990.622395833336</v>
      </c>
      <c r="U1853">
        <f t="shared" si="172"/>
        <v>2012</v>
      </c>
      <c r="V1853" s="15" t="str">
        <f t="shared" si="173"/>
        <v>Feb</v>
      </c>
    </row>
    <row r="1854" spans="1:22" ht="48">
      <c r="A1854">
        <v>2548</v>
      </c>
      <c r="B1854" s="3" t="s">
        <v>2548</v>
      </c>
      <c r="C1854" s="3" t="s">
        <v>6658</v>
      </c>
      <c r="D1854">
        <v>6000</v>
      </c>
      <c r="E1854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8299</v>
      </c>
      <c r="O1854" s="6">
        <f>KickstarterTable[[#This Row],[pledged]]/KickstarterTable[[#This Row],[goal]]</f>
        <v>1.0185</v>
      </c>
      <c r="P1854" s="8">
        <f>KickstarterTable[[#This Row],[pledged]]/KickstarterTable[[#This Row],[backers_count]]</f>
        <v>165.16216216216216</v>
      </c>
      <c r="Q1854" t="str">
        <f t="shared" si="168"/>
        <v>music</v>
      </c>
      <c r="R1854" t="str">
        <f t="shared" si="169"/>
        <v>classical music</v>
      </c>
      <c r="S1854" s="13">
        <f t="shared" si="170"/>
        <v>42618.292094907403</v>
      </c>
      <c r="T1854" s="13">
        <f t="shared" si="171"/>
        <v>42640.768750000003</v>
      </c>
      <c r="U1854">
        <f t="shared" si="172"/>
        <v>2016</v>
      </c>
      <c r="V1854" s="15" t="str">
        <f t="shared" si="173"/>
        <v>Sep</v>
      </c>
    </row>
    <row r="1855" spans="1:22" ht="48">
      <c r="A1855">
        <v>2578</v>
      </c>
      <c r="B1855" s="3" t="s">
        <v>2578</v>
      </c>
      <c r="C1855" s="3" t="s">
        <v>6688</v>
      </c>
      <c r="D1855">
        <v>6000</v>
      </c>
      <c r="E1855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8283</v>
      </c>
      <c r="O1855" s="6">
        <f>KickstarterTable[[#This Row],[pledged]]/KickstarterTable[[#This Row],[goal]]</f>
        <v>0</v>
      </c>
      <c r="P1855" s="8" t="e">
        <f>KickstarterTable[[#This Row],[pledged]]/KickstarterTable[[#This Row],[backers_count]]</f>
        <v>#DIV/0!</v>
      </c>
      <c r="Q1855" t="str">
        <f t="shared" si="168"/>
        <v>food</v>
      </c>
      <c r="R1855" t="str">
        <f t="shared" si="169"/>
        <v>food trucks</v>
      </c>
      <c r="S1855" s="13">
        <f t="shared" si="170"/>
        <v>42237.689571759256</v>
      </c>
      <c r="T1855" s="13">
        <f t="shared" si="171"/>
        <v>42284.291666666664</v>
      </c>
      <c r="U1855">
        <f t="shared" si="172"/>
        <v>2015</v>
      </c>
      <c r="V1855" s="15" t="str">
        <f t="shared" si="173"/>
        <v>Aug</v>
      </c>
    </row>
    <row r="1856" spans="1:22" ht="48">
      <c r="A1856">
        <v>2588</v>
      </c>
      <c r="B1856" s="3" t="s">
        <v>2588</v>
      </c>
      <c r="C1856" s="3" t="s">
        <v>6698</v>
      </c>
      <c r="D1856">
        <v>6000</v>
      </c>
      <c r="E1856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8283</v>
      </c>
      <c r="O1856" s="6">
        <f>KickstarterTable[[#This Row],[pledged]]/KickstarterTable[[#This Row],[goal]]</f>
        <v>3.8833333333333331E-2</v>
      </c>
      <c r="P1856" s="8">
        <f>KickstarterTable[[#This Row],[pledged]]/KickstarterTable[[#This Row],[backers_count]]</f>
        <v>29.125</v>
      </c>
      <c r="Q1856" t="str">
        <f t="shared" si="168"/>
        <v>food</v>
      </c>
      <c r="R1856" t="str">
        <f t="shared" si="169"/>
        <v>food trucks</v>
      </c>
      <c r="S1856" s="13">
        <f t="shared" si="170"/>
        <v>42042.342893518515</v>
      </c>
      <c r="T1856" s="13">
        <f t="shared" si="171"/>
        <v>42092.134722222225</v>
      </c>
      <c r="U1856">
        <f t="shared" si="172"/>
        <v>2015</v>
      </c>
      <c r="V1856" s="15" t="str">
        <f t="shared" si="173"/>
        <v>Feb</v>
      </c>
    </row>
    <row r="1857" spans="1:22" ht="48">
      <c r="A1857">
        <v>2682</v>
      </c>
      <c r="B1857" s="3" t="s">
        <v>2682</v>
      </c>
      <c r="C1857" s="3" t="s">
        <v>6792</v>
      </c>
      <c r="D1857">
        <v>6000</v>
      </c>
      <c r="E185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8283</v>
      </c>
      <c r="O1857" s="6">
        <f>KickstarterTable[[#This Row],[pledged]]/KickstarterTable[[#This Row],[goal]]</f>
        <v>0.28299999999999997</v>
      </c>
      <c r="P1857" s="8">
        <f>KickstarterTable[[#This Row],[pledged]]/KickstarterTable[[#This Row],[backers_count]]</f>
        <v>84.9</v>
      </c>
      <c r="Q1857" t="str">
        <f t="shared" si="168"/>
        <v>food</v>
      </c>
      <c r="R1857" t="str">
        <f t="shared" si="169"/>
        <v>food trucks</v>
      </c>
      <c r="S1857" s="13">
        <f t="shared" si="170"/>
        <v>41932.538657407407</v>
      </c>
      <c r="T1857" s="13">
        <f t="shared" si="171"/>
        <v>41962.832638888889</v>
      </c>
      <c r="U1857">
        <f t="shared" si="172"/>
        <v>2014</v>
      </c>
      <c r="V1857" s="15" t="str">
        <f t="shared" si="173"/>
        <v>Oct</v>
      </c>
    </row>
    <row r="1858" spans="1:22" ht="48">
      <c r="A1858">
        <v>2719</v>
      </c>
      <c r="B1858" s="3" t="s">
        <v>2719</v>
      </c>
      <c r="C1858" s="3" t="s">
        <v>6829</v>
      </c>
      <c r="D1858">
        <v>6000</v>
      </c>
      <c r="E185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8302</v>
      </c>
      <c r="O1858" s="6">
        <f>KickstarterTable[[#This Row],[pledged]]/KickstarterTable[[#This Row],[goal]]</f>
        <v>1.0883333333333334</v>
      </c>
      <c r="P1858" s="8">
        <f>KickstarterTable[[#This Row],[pledged]]/KickstarterTable[[#This Row],[backers_count]]</f>
        <v>94.637681159420296</v>
      </c>
      <c r="Q1858" t="str">
        <f t="shared" ref="Q1858:Q1921" si="174">LEFT(N1858, SEARCH("/",N1858,1) -1)</f>
        <v>theater</v>
      </c>
      <c r="R1858" t="str">
        <f t="shared" ref="R1858:R1921" si="175">MID(N1858,FIND("/",N1858)+1,LEN(N1858))</f>
        <v>spaces</v>
      </c>
      <c r="S1858" s="13">
        <f t="shared" ref="S1858:S1921" si="176">(J1858/86400)+25569+(-8/24)</f>
        <v>42417.697847222218</v>
      </c>
      <c r="T1858" s="13">
        <f t="shared" ref="T1858:T1921" si="177">(((I1858/60)/60)/24)+DATE(1970,1,1)+(-58/24)</f>
        <v>42475.572847222218</v>
      </c>
      <c r="U1858">
        <f t="shared" ref="U1858:U1921" si="178">YEAR(T1858)</f>
        <v>2016</v>
      </c>
      <c r="V1858" s="15" t="str">
        <f t="shared" ref="V1858:V1921" si="179">TEXT(S1858,"mmm")</f>
        <v>Feb</v>
      </c>
    </row>
    <row r="1859" spans="1:22" ht="48">
      <c r="A1859">
        <v>2784</v>
      </c>
      <c r="B1859" s="3" t="s">
        <v>2784</v>
      </c>
      <c r="C1859" s="3" t="s">
        <v>6894</v>
      </c>
      <c r="D1859">
        <v>6000</v>
      </c>
      <c r="E1859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8270</v>
      </c>
      <c r="O1859" s="6">
        <f>KickstarterTable[[#This Row],[pledged]]/KickstarterTable[[#This Row],[goal]]</f>
        <v>1.19</v>
      </c>
      <c r="P1859" s="8">
        <f>KickstarterTable[[#This Row],[pledged]]/KickstarterTable[[#This Row],[backers_count]]</f>
        <v>66.111111111111114</v>
      </c>
      <c r="Q1859" t="str">
        <f t="shared" si="174"/>
        <v>theater</v>
      </c>
      <c r="R1859" t="str">
        <f t="shared" si="175"/>
        <v>plays</v>
      </c>
      <c r="S1859" s="13">
        <f t="shared" si="176"/>
        <v>41920.454201388886</v>
      </c>
      <c r="T1859" s="13">
        <f t="shared" si="177"/>
        <v>41939.370868055557</v>
      </c>
      <c r="U1859">
        <f t="shared" si="178"/>
        <v>2014</v>
      </c>
      <c r="V1859" s="15" t="str">
        <f t="shared" si="179"/>
        <v>Oct</v>
      </c>
    </row>
    <row r="1860" spans="1:22" ht="48">
      <c r="A1860">
        <v>2822</v>
      </c>
      <c r="B1860" s="3" t="s">
        <v>2822</v>
      </c>
      <c r="C1860" s="3" t="s">
        <v>6932</v>
      </c>
      <c r="D1860">
        <v>6000</v>
      </c>
      <c r="E1860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8270</v>
      </c>
      <c r="O1860" s="6">
        <f>KickstarterTable[[#This Row],[pledged]]/KickstarterTable[[#This Row],[goal]]</f>
        <v>1</v>
      </c>
      <c r="P1860" s="8">
        <f>KickstarterTable[[#This Row],[pledged]]/KickstarterTable[[#This Row],[backers_count]]</f>
        <v>63.829787234042556</v>
      </c>
      <c r="Q1860" t="str">
        <f t="shared" si="174"/>
        <v>theater</v>
      </c>
      <c r="R1860" t="str">
        <f t="shared" si="175"/>
        <v>plays</v>
      </c>
      <c r="S1860" s="13">
        <f t="shared" si="176"/>
        <v>42060.350601851846</v>
      </c>
      <c r="T1860" s="13">
        <f t="shared" si="177"/>
        <v>42088.22560185186</v>
      </c>
      <c r="U1860">
        <f t="shared" si="178"/>
        <v>2015</v>
      </c>
      <c r="V1860" s="15" t="str">
        <f t="shared" si="179"/>
        <v>Feb</v>
      </c>
    </row>
    <row r="1861" spans="1:22" ht="48">
      <c r="A1861">
        <v>2877</v>
      </c>
      <c r="B1861" s="3" t="s">
        <v>2877</v>
      </c>
      <c r="C1861" s="3" t="s">
        <v>6987</v>
      </c>
      <c r="D1861">
        <v>6000</v>
      </c>
      <c r="E1861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8270</v>
      </c>
      <c r="O1861" s="6">
        <f>KickstarterTable[[#This Row],[pledged]]/KickstarterTable[[#This Row],[goal]]</f>
        <v>0.10833333333333334</v>
      </c>
      <c r="P1861" s="8">
        <f>KickstarterTable[[#This Row],[pledged]]/KickstarterTable[[#This Row],[backers_count]]</f>
        <v>108.33333333333333</v>
      </c>
      <c r="Q1861" t="str">
        <f t="shared" si="174"/>
        <v>theater</v>
      </c>
      <c r="R1861" t="str">
        <f t="shared" si="175"/>
        <v>plays</v>
      </c>
      <c r="S1861" s="13">
        <f t="shared" si="176"/>
        <v>42672.621805555558</v>
      </c>
      <c r="T1861" s="13">
        <f t="shared" si="177"/>
        <v>42702.291666666664</v>
      </c>
      <c r="U1861">
        <f t="shared" si="178"/>
        <v>2016</v>
      </c>
      <c r="V1861" s="15" t="str">
        <f t="shared" si="179"/>
        <v>Oct</v>
      </c>
    </row>
    <row r="1862" spans="1:22" ht="48">
      <c r="A1862">
        <v>2906</v>
      </c>
      <c r="B1862" s="3" t="s">
        <v>2906</v>
      </c>
      <c r="C1862" s="3" t="s">
        <v>7016</v>
      </c>
      <c r="D1862">
        <v>6000</v>
      </c>
      <c r="E1862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8270</v>
      </c>
      <c r="O1862" s="6">
        <f>KickstarterTable[[#This Row],[pledged]]/KickstarterTable[[#This Row],[goal]]</f>
        <v>9.4166666666666662E-2</v>
      </c>
      <c r="P1862" s="8">
        <f>KickstarterTable[[#This Row],[pledged]]/KickstarterTable[[#This Row],[backers_count]]</f>
        <v>80.714285714285708</v>
      </c>
      <c r="Q1862" t="str">
        <f t="shared" si="174"/>
        <v>theater</v>
      </c>
      <c r="R1862" t="str">
        <f t="shared" si="175"/>
        <v>plays</v>
      </c>
      <c r="S1862" s="13">
        <f t="shared" si="176"/>
        <v>42199.315578703703</v>
      </c>
      <c r="T1862" s="13">
        <f t="shared" si="177"/>
        <v>42214.625000000007</v>
      </c>
      <c r="U1862">
        <f t="shared" si="178"/>
        <v>2015</v>
      </c>
      <c r="V1862" s="15" t="str">
        <f t="shared" si="179"/>
        <v>Jul</v>
      </c>
    </row>
    <row r="1863" spans="1:22" ht="48">
      <c r="A1863">
        <v>2970</v>
      </c>
      <c r="B1863" s="3" t="s">
        <v>2970</v>
      </c>
      <c r="C1863" s="3" t="s">
        <v>7080</v>
      </c>
      <c r="D1863">
        <v>6000</v>
      </c>
      <c r="E1863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8270</v>
      </c>
      <c r="O1863" s="6">
        <f>KickstarterTable[[#This Row],[pledged]]/KickstarterTable[[#This Row],[goal]]</f>
        <v>1.06</v>
      </c>
      <c r="P1863" s="8">
        <f>KickstarterTable[[#This Row],[pledged]]/KickstarterTable[[#This Row],[backers_count]]</f>
        <v>69.890109890109883</v>
      </c>
      <c r="Q1863" t="str">
        <f t="shared" si="174"/>
        <v>theater</v>
      </c>
      <c r="R1863" t="str">
        <f t="shared" si="175"/>
        <v>plays</v>
      </c>
      <c r="S1863" s="13">
        <f t="shared" si="176"/>
        <v>41808.336238425924</v>
      </c>
      <c r="T1863" s="13">
        <f t="shared" si="177"/>
        <v>41836.252905092595</v>
      </c>
      <c r="U1863">
        <f t="shared" si="178"/>
        <v>2014</v>
      </c>
      <c r="V1863" s="15" t="str">
        <f t="shared" si="179"/>
        <v>Jun</v>
      </c>
    </row>
    <row r="1864" spans="1:22" ht="48">
      <c r="A1864">
        <v>3213</v>
      </c>
      <c r="B1864" s="3" t="s">
        <v>3213</v>
      </c>
      <c r="C1864" s="3" t="s">
        <v>7323</v>
      </c>
      <c r="D1864">
        <v>6000</v>
      </c>
      <c r="E1864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8270</v>
      </c>
      <c r="O1864" s="6">
        <f>KickstarterTable[[#This Row],[pledged]]/KickstarterTable[[#This Row],[goal]]</f>
        <v>1.0011666666666668</v>
      </c>
      <c r="P1864" s="8">
        <f>KickstarterTable[[#This Row],[pledged]]/KickstarterTable[[#This Row],[backers_count]]</f>
        <v>127.80851063829788</v>
      </c>
      <c r="Q1864" t="str">
        <f t="shared" si="174"/>
        <v>theater</v>
      </c>
      <c r="R1864" t="str">
        <f t="shared" si="175"/>
        <v>plays</v>
      </c>
      <c r="S1864" s="13">
        <f t="shared" si="176"/>
        <v>42171.430081018516</v>
      </c>
      <c r="T1864" s="13">
        <f t="shared" si="177"/>
        <v>42209.346747685187</v>
      </c>
      <c r="U1864">
        <f t="shared" si="178"/>
        <v>2015</v>
      </c>
      <c r="V1864" s="15" t="str">
        <f t="shared" si="179"/>
        <v>Jun</v>
      </c>
    </row>
    <row r="1865" spans="1:22" ht="48">
      <c r="A1865">
        <v>3266</v>
      </c>
      <c r="B1865" s="3" t="s">
        <v>3266</v>
      </c>
      <c r="C1865" s="3" t="s">
        <v>7376</v>
      </c>
      <c r="D1865">
        <v>6000</v>
      </c>
      <c r="E1865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8270</v>
      </c>
      <c r="O1865" s="6">
        <f>KickstarterTable[[#This Row],[pledged]]/KickstarterTable[[#This Row],[goal]]</f>
        <v>1.3128333333333333</v>
      </c>
      <c r="P1865" s="8">
        <f>KickstarterTable[[#This Row],[pledged]]/KickstarterTable[[#This Row],[backers_count]]</f>
        <v>48.325153374233132</v>
      </c>
      <c r="Q1865" t="str">
        <f t="shared" si="174"/>
        <v>theater</v>
      </c>
      <c r="R1865" t="str">
        <f t="shared" si="175"/>
        <v>plays</v>
      </c>
      <c r="S1865" s="13">
        <f t="shared" si="176"/>
        <v>42136.202800925923</v>
      </c>
      <c r="T1865" s="13">
        <f t="shared" si="177"/>
        <v>42165.458333333336</v>
      </c>
      <c r="U1865">
        <f t="shared" si="178"/>
        <v>2015</v>
      </c>
      <c r="V1865" s="15" t="str">
        <f t="shared" si="179"/>
        <v>May</v>
      </c>
    </row>
    <row r="1866" spans="1:22" ht="48">
      <c r="A1866">
        <v>3332</v>
      </c>
      <c r="B1866" s="3" t="s">
        <v>3332</v>
      </c>
      <c r="C1866" s="3" t="s">
        <v>7442</v>
      </c>
      <c r="D1866">
        <v>6000</v>
      </c>
      <c r="E1866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8270</v>
      </c>
      <c r="O1866" s="6">
        <f>KickstarterTable[[#This Row],[pledged]]/KickstarterTable[[#This Row],[goal]]</f>
        <v>1</v>
      </c>
      <c r="P1866" s="8">
        <f>KickstarterTable[[#This Row],[pledged]]/KickstarterTable[[#This Row],[backers_count]]</f>
        <v>72.289156626506028</v>
      </c>
      <c r="Q1866" t="str">
        <f t="shared" si="174"/>
        <v>theater</v>
      </c>
      <c r="R1866" t="str">
        <f t="shared" si="175"/>
        <v>plays</v>
      </c>
      <c r="S1866" s="13">
        <f t="shared" si="176"/>
        <v>41809.526967592588</v>
      </c>
      <c r="T1866" s="13">
        <f t="shared" si="177"/>
        <v>41837.44363425926</v>
      </c>
      <c r="U1866">
        <f t="shared" si="178"/>
        <v>2014</v>
      </c>
      <c r="V1866" s="15" t="str">
        <f t="shared" si="179"/>
        <v>Jun</v>
      </c>
    </row>
    <row r="1867" spans="1:22" ht="32">
      <c r="A1867">
        <v>3342</v>
      </c>
      <c r="B1867" s="3" t="s">
        <v>3342</v>
      </c>
      <c r="C1867" s="3" t="s">
        <v>7452</v>
      </c>
      <c r="D1867">
        <v>6000</v>
      </c>
      <c r="E186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8270</v>
      </c>
      <c r="O1867" s="6">
        <f>KickstarterTable[[#This Row],[pledged]]/KickstarterTable[[#This Row],[goal]]</f>
        <v>1.0166666666666666</v>
      </c>
      <c r="P1867" s="8">
        <f>KickstarterTable[[#This Row],[pledged]]/KickstarterTable[[#This Row],[backers_count]]</f>
        <v>78.205128205128204</v>
      </c>
      <c r="Q1867" t="str">
        <f t="shared" si="174"/>
        <v>theater</v>
      </c>
      <c r="R1867" t="str">
        <f t="shared" si="175"/>
        <v>plays</v>
      </c>
      <c r="S1867" s="13">
        <f t="shared" si="176"/>
        <v>42061.963078703702</v>
      </c>
      <c r="T1867" s="13">
        <f t="shared" si="177"/>
        <v>42092.790972222225</v>
      </c>
      <c r="U1867">
        <f t="shared" si="178"/>
        <v>2015</v>
      </c>
      <c r="V1867" s="15" t="str">
        <f t="shared" si="179"/>
        <v>Feb</v>
      </c>
    </row>
    <row r="1868" spans="1:22" ht="48">
      <c r="A1868">
        <v>3384</v>
      </c>
      <c r="B1868" s="3" t="s">
        <v>3383</v>
      </c>
      <c r="C1868" s="3" t="s">
        <v>7494</v>
      </c>
      <c r="D1868">
        <v>6000</v>
      </c>
      <c r="E186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8270</v>
      </c>
      <c r="O1868" s="6">
        <f>KickstarterTable[[#This Row],[pledged]]/KickstarterTable[[#This Row],[goal]]</f>
        <v>1.0001100000000001</v>
      </c>
      <c r="P1868" s="8">
        <f>KickstarterTable[[#This Row],[pledged]]/KickstarterTable[[#This Row],[backers_count]]</f>
        <v>93.760312499999998</v>
      </c>
      <c r="Q1868" t="str">
        <f t="shared" si="174"/>
        <v>theater</v>
      </c>
      <c r="R1868" t="str">
        <f t="shared" si="175"/>
        <v>plays</v>
      </c>
      <c r="S1868" s="13">
        <f t="shared" si="176"/>
        <v>42291.754259259258</v>
      </c>
      <c r="T1868" s="13">
        <f t="shared" si="177"/>
        <v>42326.708333333336</v>
      </c>
      <c r="U1868">
        <f t="shared" si="178"/>
        <v>2015</v>
      </c>
      <c r="V1868" s="15" t="str">
        <f t="shared" si="179"/>
        <v>Oct</v>
      </c>
    </row>
    <row r="1869" spans="1:22" ht="48">
      <c r="A1869">
        <v>3424</v>
      </c>
      <c r="B1869" s="3" t="s">
        <v>3423</v>
      </c>
      <c r="C1869" s="3" t="s">
        <v>7534</v>
      </c>
      <c r="D1869">
        <v>6000</v>
      </c>
      <c r="E1869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8270</v>
      </c>
      <c r="O1869" s="6">
        <f>KickstarterTable[[#This Row],[pledged]]/KickstarterTable[[#This Row],[goal]]</f>
        <v>1.0358333333333334</v>
      </c>
      <c r="P1869" s="8">
        <f>KickstarterTable[[#This Row],[pledged]]/KickstarterTable[[#This Row],[backers_count]]</f>
        <v>81.776315789473685</v>
      </c>
      <c r="Q1869" t="str">
        <f t="shared" si="174"/>
        <v>theater</v>
      </c>
      <c r="R1869" t="str">
        <f t="shared" si="175"/>
        <v>plays</v>
      </c>
      <c r="S1869" s="13">
        <f t="shared" si="176"/>
        <v>42018.343564814808</v>
      </c>
      <c r="T1869" s="13">
        <f t="shared" si="177"/>
        <v>42037.874305555561</v>
      </c>
      <c r="U1869">
        <f t="shared" si="178"/>
        <v>2015</v>
      </c>
      <c r="V1869" s="15" t="str">
        <f t="shared" si="179"/>
        <v>Jan</v>
      </c>
    </row>
    <row r="1870" spans="1:22" ht="48">
      <c r="A1870">
        <v>3527</v>
      </c>
      <c r="B1870" s="3" t="s">
        <v>3526</v>
      </c>
      <c r="C1870" s="3" t="s">
        <v>7637</v>
      </c>
      <c r="D1870">
        <v>6000</v>
      </c>
      <c r="E1870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8270</v>
      </c>
      <c r="O1870" s="6">
        <f>KickstarterTable[[#This Row],[pledged]]/KickstarterTable[[#This Row],[goal]]</f>
        <v>1.1691666666666667</v>
      </c>
      <c r="P1870" s="8">
        <f>KickstarterTable[[#This Row],[pledged]]/KickstarterTable[[#This Row],[backers_count]]</f>
        <v>81.569767441860463</v>
      </c>
      <c r="Q1870" t="str">
        <f t="shared" si="174"/>
        <v>theater</v>
      </c>
      <c r="R1870" t="str">
        <f t="shared" si="175"/>
        <v>plays</v>
      </c>
      <c r="S1870" s="13">
        <f t="shared" si="176"/>
        <v>42166.689872685187</v>
      </c>
      <c r="T1870" s="13">
        <f t="shared" si="177"/>
        <v>42193.749305555561</v>
      </c>
      <c r="U1870">
        <f t="shared" si="178"/>
        <v>2015</v>
      </c>
      <c r="V1870" s="15" t="str">
        <f t="shared" si="179"/>
        <v>Jun</v>
      </c>
    </row>
    <row r="1871" spans="1:22" ht="96">
      <c r="A1871">
        <v>3750</v>
      </c>
      <c r="B1871" s="3" t="s">
        <v>3747</v>
      </c>
      <c r="C1871" s="3" t="s">
        <v>7860</v>
      </c>
      <c r="D1871">
        <v>6000</v>
      </c>
      <c r="E1871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8304</v>
      </c>
      <c r="O1871" s="6">
        <f>KickstarterTable[[#This Row],[pledged]]/KickstarterTable[[#This Row],[goal]]</f>
        <v>1.0044999999999999</v>
      </c>
      <c r="P1871" s="8">
        <f>KickstarterTable[[#This Row],[pledged]]/KickstarterTable[[#This Row],[backers_count]]</f>
        <v>215.25</v>
      </c>
      <c r="Q1871" t="str">
        <f t="shared" si="174"/>
        <v>theater</v>
      </c>
      <c r="R1871" t="str">
        <f t="shared" si="175"/>
        <v>musical</v>
      </c>
      <c r="S1871" s="13">
        <f t="shared" si="176"/>
        <v>42016.648240740738</v>
      </c>
      <c r="T1871" s="13">
        <f t="shared" si="177"/>
        <v>42042.915972222225</v>
      </c>
      <c r="U1871">
        <f t="shared" si="178"/>
        <v>2015</v>
      </c>
      <c r="V1871" s="15" t="str">
        <f t="shared" si="179"/>
        <v>Jan</v>
      </c>
    </row>
    <row r="1872" spans="1:22" ht="48">
      <c r="A1872">
        <v>3786</v>
      </c>
      <c r="B1872" s="3" t="s">
        <v>3783</v>
      </c>
      <c r="C1872" s="3" t="s">
        <v>7896</v>
      </c>
      <c r="D1872">
        <v>6000</v>
      </c>
      <c r="E1872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8304</v>
      </c>
      <c r="O1872" s="6">
        <f>KickstarterTable[[#This Row],[pledged]]/KickstarterTable[[#This Row],[goal]]</f>
        <v>1.1096666666666666</v>
      </c>
      <c r="P1872" s="8">
        <f>KickstarterTable[[#This Row],[pledged]]/KickstarterTable[[#This Row],[backers_count]]</f>
        <v>93.774647887323937</v>
      </c>
      <c r="Q1872" t="str">
        <f t="shared" si="174"/>
        <v>theater</v>
      </c>
      <c r="R1872" t="str">
        <f t="shared" si="175"/>
        <v>musical</v>
      </c>
      <c r="S1872" s="13">
        <f t="shared" si="176"/>
        <v>42486.704571759255</v>
      </c>
      <c r="T1872" s="13">
        <f t="shared" si="177"/>
        <v>42514.621238425927</v>
      </c>
      <c r="U1872">
        <f t="shared" si="178"/>
        <v>2016</v>
      </c>
      <c r="V1872" s="15" t="str">
        <f t="shared" si="179"/>
        <v>Apr</v>
      </c>
    </row>
    <row r="1873" spans="1:22" ht="48">
      <c r="A1873">
        <v>3797</v>
      </c>
      <c r="B1873" s="3" t="s">
        <v>3794</v>
      </c>
      <c r="C1873" s="3" t="s">
        <v>7907</v>
      </c>
      <c r="D1873">
        <v>6000</v>
      </c>
      <c r="E1873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8304</v>
      </c>
      <c r="O1873" s="6">
        <f>KickstarterTable[[#This Row],[pledged]]/KickstarterTable[[#This Row],[goal]]</f>
        <v>0.89666666666666661</v>
      </c>
      <c r="P1873" s="8">
        <f>KickstarterTable[[#This Row],[pledged]]/KickstarterTable[[#This Row],[backers_count]]</f>
        <v>145.40540540540542</v>
      </c>
      <c r="Q1873" t="str">
        <f t="shared" si="174"/>
        <v>theater</v>
      </c>
      <c r="R1873" t="str">
        <f t="shared" si="175"/>
        <v>musical</v>
      </c>
      <c r="S1873" s="13">
        <f t="shared" si="176"/>
        <v>42084.548206018517</v>
      </c>
      <c r="T1873" s="13">
        <f t="shared" si="177"/>
        <v>42112.464872685188</v>
      </c>
      <c r="U1873">
        <f t="shared" si="178"/>
        <v>2015</v>
      </c>
      <c r="V1873" s="15" t="str">
        <f t="shared" si="179"/>
        <v>Mar</v>
      </c>
    </row>
    <row r="1874" spans="1:22" ht="48">
      <c r="A1874">
        <v>3860</v>
      </c>
      <c r="B1874" s="3" t="s">
        <v>3857</v>
      </c>
      <c r="C1874" s="3" t="s">
        <v>7969</v>
      </c>
      <c r="D1874">
        <v>6000</v>
      </c>
      <c r="E1874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8270</v>
      </c>
      <c r="O1874" s="6">
        <f>KickstarterTable[[#This Row],[pledged]]/KickstarterTable[[#This Row],[goal]]</f>
        <v>0.17666666666666667</v>
      </c>
      <c r="P1874" s="8">
        <f>KickstarterTable[[#This Row],[pledged]]/KickstarterTable[[#This Row],[backers_count]]</f>
        <v>81.538461538461533</v>
      </c>
      <c r="Q1874" t="str">
        <f t="shared" si="174"/>
        <v>theater</v>
      </c>
      <c r="R1874" t="str">
        <f t="shared" si="175"/>
        <v>plays</v>
      </c>
      <c r="S1874" s="13">
        <f t="shared" si="176"/>
        <v>41833.327662037038</v>
      </c>
      <c r="T1874" s="13">
        <f t="shared" si="177"/>
        <v>41861.244328703702</v>
      </c>
      <c r="U1874">
        <f t="shared" si="178"/>
        <v>2014</v>
      </c>
      <c r="V1874" s="15" t="str">
        <f t="shared" si="179"/>
        <v>Jul</v>
      </c>
    </row>
    <row r="1875" spans="1:22" ht="48">
      <c r="A1875">
        <v>3863</v>
      </c>
      <c r="B1875" s="3" t="s">
        <v>3860</v>
      </c>
      <c r="C1875" s="3" t="s">
        <v>7972</v>
      </c>
      <c r="D1875">
        <v>6000</v>
      </c>
      <c r="E1875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8270</v>
      </c>
      <c r="O1875" s="6">
        <f>KickstarterTable[[#This Row],[pledged]]/KickstarterTable[[#This Row],[goal]]</f>
        <v>0</v>
      </c>
      <c r="P1875" s="8" t="e">
        <f>KickstarterTable[[#This Row],[pledged]]/KickstarterTable[[#This Row],[backers_count]]</f>
        <v>#DIV/0!</v>
      </c>
      <c r="Q1875" t="str">
        <f t="shared" si="174"/>
        <v>theater</v>
      </c>
      <c r="R1875" t="str">
        <f t="shared" si="175"/>
        <v>plays</v>
      </c>
      <c r="S1875" s="13">
        <f t="shared" si="176"/>
        <v>42253.299826388888</v>
      </c>
      <c r="T1875" s="13">
        <f t="shared" si="177"/>
        <v>42311.258159722223</v>
      </c>
      <c r="U1875">
        <f t="shared" si="178"/>
        <v>2015</v>
      </c>
      <c r="V1875" s="15" t="str">
        <f t="shared" si="179"/>
        <v>Sep</v>
      </c>
    </row>
    <row r="1876" spans="1:22" ht="48">
      <c r="A1876">
        <v>3910</v>
      </c>
      <c r="B1876" s="3" t="s">
        <v>3907</v>
      </c>
      <c r="C1876" s="3" t="s">
        <v>8018</v>
      </c>
      <c r="D1876">
        <v>6000</v>
      </c>
      <c r="E1876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8270</v>
      </c>
      <c r="O1876" s="6">
        <f>KickstarterTable[[#This Row],[pledged]]/KickstarterTable[[#This Row],[goal]]</f>
        <v>3.0833333333333334E-2</v>
      </c>
      <c r="P1876" s="8">
        <f>KickstarterTable[[#This Row],[pledged]]/KickstarterTable[[#This Row],[backers_count]]</f>
        <v>61.666666666666664</v>
      </c>
      <c r="Q1876" t="str">
        <f t="shared" si="174"/>
        <v>theater</v>
      </c>
      <c r="R1876" t="str">
        <f t="shared" si="175"/>
        <v>plays</v>
      </c>
      <c r="S1876" s="13">
        <f t="shared" si="176"/>
        <v>42224.423576388886</v>
      </c>
      <c r="T1876" s="13">
        <f t="shared" si="177"/>
        <v>42252.340243055558</v>
      </c>
      <c r="U1876">
        <f t="shared" si="178"/>
        <v>2015</v>
      </c>
      <c r="V1876" s="15" t="str">
        <f t="shared" si="179"/>
        <v>Aug</v>
      </c>
    </row>
    <row r="1877" spans="1:22" ht="3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8270</v>
      </c>
      <c r="O1877" s="6">
        <f>KickstarterTable[[#This Row],[pledged]]/KickstarterTable[[#This Row],[goal]]</f>
        <v>3.2500000000000001E-2</v>
      </c>
      <c r="P1877" s="8">
        <f>KickstarterTable[[#This Row],[pledged]]/KickstarterTable[[#This Row],[backers_count]]</f>
        <v>39</v>
      </c>
      <c r="Q1877" t="str">
        <f t="shared" si="174"/>
        <v>theater</v>
      </c>
      <c r="R1877" t="str">
        <f t="shared" si="175"/>
        <v>plays</v>
      </c>
      <c r="S1877" s="13">
        <f t="shared" si="176"/>
        <v>42031.500254629624</v>
      </c>
      <c r="T1877" s="13">
        <f t="shared" si="177"/>
        <v>42060.916666666664</v>
      </c>
      <c r="U1877">
        <f t="shared" si="178"/>
        <v>2015</v>
      </c>
      <c r="V1877" s="15" t="str">
        <f t="shared" si="179"/>
        <v>Jan</v>
      </c>
    </row>
    <row r="1878" spans="1:22" ht="48">
      <c r="A1878">
        <v>3979</v>
      </c>
      <c r="B1878" s="3" t="s">
        <v>3976</v>
      </c>
      <c r="C1878" s="3" t="s">
        <v>8086</v>
      </c>
      <c r="D1878">
        <v>6000</v>
      </c>
      <c r="E187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8270</v>
      </c>
      <c r="O1878" s="6">
        <f>KickstarterTable[[#This Row],[pledged]]/KickstarterTable[[#This Row],[goal]]</f>
        <v>1.8333333333333333E-2</v>
      </c>
      <c r="P1878" s="8">
        <f>KickstarterTable[[#This Row],[pledged]]/KickstarterTable[[#This Row],[backers_count]]</f>
        <v>18.333333333333332</v>
      </c>
      <c r="Q1878" t="str">
        <f t="shared" si="174"/>
        <v>theater</v>
      </c>
      <c r="R1878" t="str">
        <f t="shared" si="175"/>
        <v>plays</v>
      </c>
      <c r="S1878" s="13">
        <f t="shared" si="176"/>
        <v>42069.570104166669</v>
      </c>
      <c r="T1878" s="13">
        <f t="shared" si="177"/>
        <v>42090.416666666664</v>
      </c>
      <c r="U1878">
        <f t="shared" si="178"/>
        <v>2015</v>
      </c>
      <c r="V1878" s="15" t="str">
        <f t="shared" si="179"/>
        <v>Mar</v>
      </c>
    </row>
    <row r="1879" spans="1:22" ht="48">
      <c r="A1879">
        <v>4036</v>
      </c>
      <c r="B1879" s="3" t="s">
        <v>4032</v>
      </c>
      <c r="C1879" s="3" t="s">
        <v>7438</v>
      </c>
      <c r="D1879">
        <v>6000</v>
      </c>
      <c r="E1879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8270</v>
      </c>
      <c r="O1879" s="6">
        <f>KickstarterTable[[#This Row],[pledged]]/KickstarterTable[[#This Row],[goal]]</f>
        <v>0.47049999999999997</v>
      </c>
      <c r="P1879" s="8">
        <f>KickstarterTable[[#This Row],[pledged]]/KickstarterTable[[#This Row],[backers_count]]</f>
        <v>166.05882352941177</v>
      </c>
      <c r="Q1879" t="str">
        <f t="shared" si="174"/>
        <v>theater</v>
      </c>
      <c r="R1879" t="str">
        <f t="shared" si="175"/>
        <v>plays</v>
      </c>
      <c r="S1879" s="13">
        <f t="shared" si="176"/>
        <v>41804.603750000002</v>
      </c>
      <c r="T1879" s="13">
        <f t="shared" si="177"/>
        <v>41819.520833333336</v>
      </c>
      <c r="U1879">
        <f t="shared" si="178"/>
        <v>2014</v>
      </c>
      <c r="V1879" s="15" t="str">
        <f t="shared" si="179"/>
        <v>Jun</v>
      </c>
    </row>
    <row r="1880" spans="1:22" ht="64">
      <c r="A1880">
        <v>2743</v>
      </c>
      <c r="B1880" s="3" t="s">
        <v>2743</v>
      </c>
      <c r="C1880" s="3" t="s">
        <v>6853</v>
      </c>
      <c r="D1880">
        <v>5999</v>
      </c>
      <c r="E1880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8303</v>
      </c>
      <c r="O1880" s="6">
        <f>KickstarterTable[[#This Row],[pledged]]/KickstarterTable[[#This Row],[goal]]</f>
        <v>0</v>
      </c>
      <c r="P1880" s="8" t="e">
        <f>KickstarterTable[[#This Row],[pledged]]/KickstarterTable[[#This Row],[backers_count]]</f>
        <v>#DIV/0!</v>
      </c>
      <c r="Q1880" t="str">
        <f t="shared" si="174"/>
        <v>publishing</v>
      </c>
      <c r="R1880" t="str">
        <f t="shared" si="175"/>
        <v>children's books</v>
      </c>
      <c r="S1880" s="13">
        <f t="shared" si="176"/>
        <v>42631.995451388888</v>
      </c>
      <c r="T1880" s="13">
        <f t="shared" si="177"/>
        <v>42659.912118055559</v>
      </c>
      <c r="U1880">
        <f t="shared" si="178"/>
        <v>2016</v>
      </c>
      <c r="V1880" s="15" t="str">
        <f t="shared" si="179"/>
        <v>Sep</v>
      </c>
    </row>
    <row r="1881" spans="1:22" ht="48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8273</v>
      </c>
      <c r="O1881" s="6">
        <f>KickstarterTable[[#This Row],[pledged]]/KickstarterTable[[#This Row],[goal]]</f>
        <v>1.018723404255319</v>
      </c>
      <c r="P1881" s="8">
        <f>KickstarterTable[[#This Row],[pledged]]/KickstarterTable[[#This Row],[backers_count]]</f>
        <v>230.19230769230768</v>
      </c>
      <c r="Q1881" t="str">
        <f t="shared" si="174"/>
        <v>publishing</v>
      </c>
      <c r="R1881" t="str">
        <f t="shared" si="175"/>
        <v>nonfiction</v>
      </c>
      <c r="S1881" s="13">
        <f t="shared" si="176"/>
        <v>41963.172835648147</v>
      </c>
      <c r="T1881" s="13">
        <f t="shared" si="177"/>
        <v>41989.089502314811</v>
      </c>
      <c r="U1881">
        <f t="shared" si="178"/>
        <v>2014</v>
      </c>
      <c r="V1881" s="15" t="str">
        <f t="shared" si="179"/>
        <v>Nov</v>
      </c>
    </row>
    <row r="1882" spans="1:22" ht="48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8270</v>
      </c>
      <c r="O1882" s="6">
        <f>KickstarterTable[[#This Row],[pledged]]/KickstarterTable[[#This Row],[goal]]</f>
        <v>1.0591914022517912</v>
      </c>
      <c r="P1882" s="8">
        <f>KickstarterTable[[#This Row],[pledged]]/KickstarterTable[[#This Row],[backers_count]]</f>
        <v>59.701730769230764</v>
      </c>
      <c r="Q1882" t="str">
        <f t="shared" si="174"/>
        <v>theater</v>
      </c>
      <c r="R1882" t="str">
        <f t="shared" si="175"/>
        <v>plays</v>
      </c>
      <c r="S1882" s="13">
        <f t="shared" si="176"/>
        <v>42277.755706018514</v>
      </c>
      <c r="T1882" s="13">
        <f t="shared" si="177"/>
        <v>42300.582638888889</v>
      </c>
      <c r="U1882">
        <f t="shared" si="178"/>
        <v>2015</v>
      </c>
      <c r="V1882" s="15" t="str">
        <f t="shared" si="179"/>
        <v>Sep</v>
      </c>
    </row>
    <row r="1883" spans="1:22" ht="48">
      <c r="A1883">
        <v>3105</v>
      </c>
      <c r="B1883" s="3" t="s">
        <v>3105</v>
      </c>
      <c r="C1883" s="3" t="s">
        <v>7215</v>
      </c>
      <c r="D1883">
        <v>5845</v>
      </c>
      <c r="E1883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8302</v>
      </c>
      <c r="O1883" s="6">
        <f>KickstarterTable[[#This Row],[pledged]]/KickstarterTable[[#This Row],[goal]]</f>
        <v>0.4236099230111206</v>
      </c>
      <c r="P1883" s="8">
        <f>KickstarterTable[[#This Row],[pledged]]/KickstarterTable[[#This Row],[backers_count]]</f>
        <v>79.870967741935488</v>
      </c>
      <c r="Q1883" t="str">
        <f t="shared" si="174"/>
        <v>theater</v>
      </c>
      <c r="R1883" t="str">
        <f t="shared" si="175"/>
        <v>spaces</v>
      </c>
      <c r="S1883" s="13">
        <f t="shared" si="176"/>
        <v>41876.385601851849</v>
      </c>
      <c r="T1883" s="13">
        <f t="shared" si="177"/>
        <v>41928.791666666672</v>
      </c>
      <c r="U1883">
        <f t="shared" si="178"/>
        <v>2014</v>
      </c>
      <c r="V1883" s="15" t="str">
        <f t="shared" si="179"/>
        <v>Aug</v>
      </c>
    </row>
    <row r="1884" spans="1:22" ht="48">
      <c r="A1884">
        <v>1319</v>
      </c>
      <c r="B1884" s="3" t="s">
        <v>1320</v>
      </c>
      <c r="C1884" s="3" t="s">
        <v>5429</v>
      </c>
      <c r="D1884">
        <v>5800</v>
      </c>
      <c r="E1884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8272</v>
      </c>
      <c r="O1884" s="6">
        <f>KickstarterTable[[#This Row],[pledged]]/KickstarterTable[[#This Row],[goal]]</f>
        <v>0.15103448275862069</v>
      </c>
      <c r="P1884" s="8">
        <f>KickstarterTable[[#This Row],[pledged]]/KickstarterTable[[#This Row],[backers_count]]</f>
        <v>97.333333333333329</v>
      </c>
      <c r="Q1884" t="str">
        <f t="shared" si="174"/>
        <v>technology</v>
      </c>
      <c r="R1884" t="str">
        <f t="shared" si="175"/>
        <v>wearables</v>
      </c>
      <c r="S1884" s="13">
        <f t="shared" si="176"/>
        <v>41816.478761574072</v>
      </c>
      <c r="T1884" s="13">
        <f t="shared" si="177"/>
        <v>41829.25</v>
      </c>
      <c r="U1884">
        <f t="shared" si="178"/>
        <v>2014</v>
      </c>
      <c r="V1884" s="15" t="str">
        <f t="shared" si="179"/>
        <v>Jun</v>
      </c>
    </row>
    <row r="1885" spans="1:22" ht="48">
      <c r="A1885">
        <v>3279</v>
      </c>
      <c r="B1885" s="3" t="s">
        <v>3279</v>
      </c>
      <c r="C1885" s="3" t="s">
        <v>7389</v>
      </c>
      <c r="D1885">
        <v>5800</v>
      </c>
      <c r="E1885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8270</v>
      </c>
      <c r="O1885" s="6">
        <f>KickstarterTable[[#This Row],[pledged]]/KickstarterTable[[#This Row],[goal]]</f>
        <v>1.1427586206896552</v>
      </c>
      <c r="P1885" s="8">
        <f>KickstarterTable[[#This Row],[pledged]]/KickstarterTable[[#This Row],[backers_count]]</f>
        <v>105.2063492063492</v>
      </c>
      <c r="Q1885" t="str">
        <f t="shared" si="174"/>
        <v>theater</v>
      </c>
      <c r="R1885" t="str">
        <f t="shared" si="175"/>
        <v>plays</v>
      </c>
      <c r="S1885" s="13">
        <f t="shared" si="176"/>
        <v>42430.769201388888</v>
      </c>
      <c r="T1885" s="13">
        <f t="shared" si="177"/>
        <v>42458.644201388895</v>
      </c>
      <c r="U1885">
        <f t="shared" si="178"/>
        <v>2016</v>
      </c>
      <c r="V1885" s="15" t="str">
        <f t="shared" si="179"/>
        <v>Mar</v>
      </c>
    </row>
    <row r="1886" spans="1:22" ht="48">
      <c r="A1886">
        <v>3574</v>
      </c>
      <c r="B1886" s="3" t="s">
        <v>3573</v>
      </c>
      <c r="C1886" s="3" t="s">
        <v>7684</v>
      </c>
      <c r="D1886">
        <v>5800</v>
      </c>
      <c r="E1886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8270</v>
      </c>
      <c r="O1886" s="6">
        <f>KickstarterTable[[#This Row],[pledged]]/KickstarterTable[[#This Row],[goal]]</f>
        <v>1.0612068965517241</v>
      </c>
      <c r="P1886" s="8">
        <f>KickstarterTable[[#This Row],[pledged]]/KickstarterTable[[#This Row],[backers_count]]</f>
        <v>136.77777777777777</v>
      </c>
      <c r="Q1886" t="str">
        <f t="shared" si="174"/>
        <v>theater</v>
      </c>
      <c r="R1886" t="str">
        <f t="shared" si="175"/>
        <v>plays</v>
      </c>
      <c r="S1886" s="13">
        <f t="shared" si="176"/>
        <v>41926.609351851854</v>
      </c>
      <c r="T1886" s="13">
        <f t="shared" si="177"/>
        <v>41954.567685185182</v>
      </c>
      <c r="U1886">
        <f t="shared" si="178"/>
        <v>2014</v>
      </c>
      <c r="V1886" s="15" t="str">
        <f t="shared" si="179"/>
        <v>Oct</v>
      </c>
    </row>
    <row r="1887" spans="1:22" ht="48">
      <c r="A1887">
        <v>4046</v>
      </c>
      <c r="B1887" s="3" t="s">
        <v>4042</v>
      </c>
      <c r="C1887" s="3" t="s">
        <v>8150</v>
      </c>
      <c r="D1887">
        <v>5600</v>
      </c>
      <c r="E188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8270</v>
      </c>
      <c r="O1887" s="6">
        <f>KickstarterTable[[#This Row],[pledged]]/KickstarterTable[[#This Row],[goal]]</f>
        <v>8.2142857142857142E-2</v>
      </c>
      <c r="P1887" s="8">
        <f>KickstarterTable[[#This Row],[pledged]]/KickstarterTable[[#This Row],[backers_count]]</f>
        <v>38.333333333333336</v>
      </c>
      <c r="Q1887" t="str">
        <f t="shared" si="174"/>
        <v>theater</v>
      </c>
      <c r="R1887" t="str">
        <f t="shared" si="175"/>
        <v>plays</v>
      </c>
      <c r="S1887" s="13">
        <f t="shared" si="176"/>
        <v>41904.317245370366</v>
      </c>
      <c r="T1887" s="13">
        <f t="shared" si="177"/>
        <v>41932.233912037038</v>
      </c>
      <c r="U1887">
        <f t="shared" si="178"/>
        <v>2014</v>
      </c>
      <c r="V1887" s="15" t="str">
        <f t="shared" si="179"/>
        <v>Sep</v>
      </c>
    </row>
    <row r="1888" spans="1:22" ht="48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8275</v>
      </c>
      <c r="O1888" s="6">
        <f>KickstarterTable[[#This Row],[pledged]]/KickstarterTable[[#This Row],[goal]]</f>
        <v>1.0874800874800874</v>
      </c>
      <c r="P1888" s="8">
        <f>KickstarterTable[[#This Row],[pledged]]/KickstarterTable[[#This Row],[backers_count]]</f>
        <v>40.547315436241611</v>
      </c>
      <c r="Q1888" t="str">
        <f t="shared" si="174"/>
        <v>music</v>
      </c>
      <c r="R1888" t="str">
        <f t="shared" si="175"/>
        <v>rock</v>
      </c>
      <c r="S1888" s="13">
        <f t="shared" si="176"/>
        <v>40832.8671412037</v>
      </c>
      <c r="T1888" s="13">
        <f t="shared" si="177"/>
        <v>40890.825474537043</v>
      </c>
      <c r="U1888">
        <f t="shared" si="178"/>
        <v>2011</v>
      </c>
      <c r="V1888" s="15" t="str">
        <f t="shared" si="179"/>
        <v>Oct</v>
      </c>
    </row>
    <row r="1889" spans="1:22" ht="48">
      <c r="A1889">
        <v>143</v>
      </c>
      <c r="B1889" s="3" t="s">
        <v>145</v>
      </c>
      <c r="C1889" s="3" t="s">
        <v>4253</v>
      </c>
      <c r="D1889">
        <v>5500</v>
      </c>
      <c r="E1889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8266</v>
      </c>
      <c r="O1889" s="6">
        <f>KickstarterTable[[#This Row],[pledged]]/KickstarterTable[[#This Row],[goal]]</f>
        <v>0</v>
      </c>
      <c r="P1889" s="8" t="e">
        <f>KickstarterTable[[#This Row],[pledged]]/KickstarterTable[[#This Row],[backers_count]]</f>
        <v>#DIV/0!</v>
      </c>
      <c r="Q1889" t="str">
        <f t="shared" si="174"/>
        <v>film &amp; video</v>
      </c>
      <c r="R1889" t="str">
        <f t="shared" si="175"/>
        <v>science fiction</v>
      </c>
      <c r="S1889" s="13">
        <f t="shared" si="176"/>
        <v>42558.730810185181</v>
      </c>
      <c r="T1889" s="13">
        <f t="shared" si="177"/>
        <v>42613.829861111117</v>
      </c>
      <c r="U1889">
        <f t="shared" si="178"/>
        <v>2016</v>
      </c>
      <c r="V1889" s="15" t="str">
        <f t="shared" si="179"/>
        <v>Jul</v>
      </c>
    </row>
    <row r="1890" spans="1:22" ht="48">
      <c r="A1890">
        <v>281</v>
      </c>
      <c r="B1890" s="3" t="s">
        <v>282</v>
      </c>
      <c r="C1890" s="3" t="s">
        <v>4391</v>
      </c>
      <c r="D1890">
        <v>5500</v>
      </c>
      <c r="E1890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8268</v>
      </c>
      <c r="O1890" s="6">
        <f>KickstarterTable[[#This Row],[pledged]]/KickstarterTable[[#This Row],[goal]]</f>
        <v>1.2058763636363636</v>
      </c>
      <c r="P1890" s="8">
        <f>KickstarterTable[[#This Row],[pledged]]/KickstarterTable[[#This Row],[backers_count]]</f>
        <v>83.953417721518989</v>
      </c>
      <c r="Q1890" t="str">
        <f t="shared" si="174"/>
        <v>film &amp; video</v>
      </c>
      <c r="R1890" t="str">
        <f t="shared" si="175"/>
        <v>documentary</v>
      </c>
      <c r="S1890" s="13">
        <f t="shared" si="176"/>
        <v>39949.830011574071</v>
      </c>
      <c r="T1890" s="13">
        <f t="shared" si="177"/>
        <v>40033.393055555556</v>
      </c>
      <c r="U1890">
        <f t="shared" si="178"/>
        <v>2009</v>
      </c>
      <c r="V1890" s="15" t="str">
        <f t="shared" si="179"/>
        <v>May</v>
      </c>
    </row>
    <row r="1891" spans="1:22" ht="48">
      <c r="A1891">
        <v>804</v>
      </c>
      <c r="B1891" s="3" t="s">
        <v>805</v>
      </c>
      <c r="C1891" s="3" t="s">
        <v>4914</v>
      </c>
      <c r="D1891">
        <v>5500</v>
      </c>
      <c r="E1891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8275</v>
      </c>
      <c r="O1891" s="6">
        <f>KickstarterTable[[#This Row],[pledged]]/KickstarterTable[[#This Row],[goal]]</f>
        <v>1</v>
      </c>
      <c r="P1891" s="8">
        <f>KickstarterTable[[#This Row],[pledged]]/KickstarterTable[[#This Row],[backers_count]]</f>
        <v>305.55555555555554</v>
      </c>
      <c r="Q1891" t="str">
        <f t="shared" si="174"/>
        <v>music</v>
      </c>
      <c r="R1891" t="str">
        <f t="shared" si="175"/>
        <v>rock</v>
      </c>
      <c r="S1891" s="13">
        <f t="shared" si="176"/>
        <v>40729.772291666661</v>
      </c>
      <c r="T1891" s="13">
        <f t="shared" si="177"/>
        <v>40744.749305555561</v>
      </c>
      <c r="U1891">
        <f t="shared" si="178"/>
        <v>2011</v>
      </c>
      <c r="V1891" s="15" t="str">
        <f t="shared" si="179"/>
        <v>Jul</v>
      </c>
    </row>
    <row r="1892" spans="1:22" ht="48">
      <c r="A1892">
        <v>826</v>
      </c>
      <c r="B1892" s="3" t="s">
        <v>827</v>
      </c>
      <c r="C1892" s="3" t="s">
        <v>4936</v>
      </c>
      <c r="D1892">
        <v>5500</v>
      </c>
      <c r="E1892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8275</v>
      </c>
      <c r="O1892" s="6">
        <f>KickstarterTable[[#This Row],[pledged]]/KickstarterTable[[#This Row],[goal]]</f>
        <v>1.0145454545454546</v>
      </c>
      <c r="P1892" s="8">
        <f>KickstarterTable[[#This Row],[pledged]]/KickstarterTable[[#This Row],[backers_count]]</f>
        <v>113.87755102040816</v>
      </c>
      <c r="Q1892" t="str">
        <f t="shared" si="174"/>
        <v>music</v>
      </c>
      <c r="R1892" t="str">
        <f t="shared" si="175"/>
        <v>rock</v>
      </c>
      <c r="S1892" s="13">
        <f t="shared" si="176"/>
        <v>40972.705208333333</v>
      </c>
      <c r="T1892" s="13">
        <f t="shared" si="177"/>
        <v>40991.580208333333</v>
      </c>
      <c r="U1892">
        <f t="shared" si="178"/>
        <v>2012</v>
      </c>
      <c r="V1892" s="15" t="str">
        <f t="shared" si="179"/>
        <v>Mar</v>
      </c>
    </row>
    <row r="1893" spans="1:22" ht="48">
      <c r="A1893">
        <v>834</v>
      </c>
      <c r="B1893" s="3" t="s">
        <v>835</v>
      </c>
      <c r="C1893" s="3" t="s">
        <v>4944</v>
      </c>
      <c r="D1893">
        <v>5500</v>
      </c>
      <c r="E1893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8275</v>
      </c>
      <c r="O1893" s="6">
        <f>KickstarterTable[[#This Row],[pledged]]/KickstarterTable[[#This Row],[goal]]</f>
        <v>1.3101818181818181</v>
      </c>
      <c r="P1893" s="8">
        <f>KickstarterTable[[#This Row],[pledged]]/KickstarterTable[[#This Row],[backers_count]]</f>
        <v>96.08</v>
      </c>
      <c r="Q1893" t="str">
        <f t="shared" si="174"/>
        <v>music</v>
      </c>
      <c r="R1893" t="str">
        <f t="shared" si="175"/>
        <v>rock</v>
      </c>
      <c r="S1893" s="13">
        <f t="shared" si="176"/>
        <v>41422.489490740736</v>
      </c>
      <c r="T1893" s="13">
        <f t="shared" si="177"/>
        <v>41453.749305555561</v>
      </c>
      <c r="U1893">
        <f t="shared" si="178"/>
        <v>2013</v>
      </c>
      <c r="V1893" s="15" t="str">
        <f t="shared" si="179"/>
        <v>May</v>
      </c>
    </row>
    <row r="1894" spans="1:22" ht="48">
      <c r="A1894">
        <v>920</v>
      </c>
      <c r="B1894" s="3" t="s">
        <v>921</v>
      </c>
      <c r="C1894" s="3" t="s">
        <v>5030</v>
      </c>
      <c r="D1894">
        <v>5500</v>
      </c>
      <c r="E1894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8277</v>
      </c>
      <c r="O1894" s="6">
        <f>KickstarterTable[[#This Row],[pledged]]/KickstarterTable[[#This Row],[goal]]</f>
        <v>0</v>
      </c>
      <c r="P1894" s="8" t="e">
        <f>KickstarterTable[[#This Row],[pledged]]/KickstarterTable[[#This Row],[backers_count]]</f>
        <v>#DIV/0!</v>
      </c>
      <c r="Q1894" t="str">
        <f t="shared" si="174"/>
        <v>music</v>
      </c>
      <c r="R1894" t="str">
        <f t="shared" si="175"/>
        <v>jazz</v>
      </c>
      <c r="S1894" s="13">
        <f t="shared" si="176"/>
        <v>41562.338217592587</v>
      </c>
      <c r="T1894" s="13">
        <f t="shared" si="177"/>
        <v>41590.29655092593</v>
      </c>
      <c r="U1894">
        <f t="shared" si="178"/>
        <v>2013</v>
      </c>
      <c r="V1894" s="15" t="str">
        <f t="shared" si="179"/>
        <v>Oct</v>
      </c>
    </row>
    <row r="1895" spans="1:22" ht="48">
      <c r="A1895">
        <v>1257</v>
      </c>
      <c r="B1895" s="3" t="s">
        <v>1258</v>
      </c>
      <c r="C1895" s="3" t="s">
        <v>5367</v>
      </c>
      <c r="D1895">
        <v>5500</v>
      </c>
      <c r="E1895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8275</v>
      </c>
      <c r="O1895" s="6">
        <f>KickstarterTable[[#This Row],[pledged]]/KickstarterTable[[#This Row],[goal]]</f>
        <v>2.9472727272727273</v>
      </c>
      <c r="P1895" s="8">
        <f>KickstarterTable[[#This Row],[pledged]]/KickstarterTable[[#This Row],[backers_count]]</f>
        <v>92.102272727272734</v>
      </c>
      <c r="Q1895" t="str">
        <f t="shared" si="174"/>
        <v>music</v>
      </c>
      <c r="R1895" t="str">
        <f t="shared" si="175"/>
        <v>rock</v>
      </c>
      <c r="S1895" s="13">
        <f t="shared" si="176"/>
        <v>40586.752199074072</v>
      </c>
      <c r="T1895" s="13">
        <f t="shared" si="177"/>
        <v>40633.627199074079</v>
      </c>
      <c r="U1895">
        <f t="shared" si="178"/>
        <v>2011</v>
      </c>
      <c r="V1895" s="15" t="str">
        <f t="shared" si="179"/>
        <v>Feb</v>
      </c>
    </row>
    <row r="1896" spans="1:22" ht="48">
      <c r="A1896">
        <v>1706</v>
      </c>
      <c r="B1896" s="3" t="s">
        <v>1707</v>
      </c>
      <c r="C1896" s="3" t="s">
        <v>5816</v>
      </c>
      <c r="D1896">
        <v>5500</v>
      </c>
      <c r="E1896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8292</v>
      </c>
      <c r="O1896" s="6">
        <f>KickstarterTable[[#This Row],[pledged]]/KickstarterTable[[#This Row],[goal]]</f>
        <v>0</v>
      </c>
      <c r="P1896" s="8" t="e">
        <f>KickstarterTable[[#This Row],[pledged]]/KickstarterTable[[#This Row],[backers_count]]</f>
        <v>#DIV/0!</v>
      </c>
      <c r="Q1896" t="str">
        <f t="shared" si="174"/>
        <v>music</v>
      </c>
      <c r="R1896" t="str">
        <f t="shared" si="175"/>
        <v>faith</v>
      </c>
      <c r="S1896" s="13">
        <f t="shared" si="176"/>
        <v>42178.973055555551</v>
      </c>
      <c r="T1896" s="13">
        <f t="shared" si="177"/>
        <v>42236.889722222222</v>
      </c>
      <c r="U1896">
        <f t="shared" si="178"/>
        <v>2015</v>
      </c>
      <c r="V1896" s="15" t="str">
        <f t="shared" si="179"/>
        <v>Jun</v>
      </c>
    </row>
    <row r="1897" spans="1:22" ht="48">
      <c r="A1897">
        <v>1725</v>
      </c>
      <c r="B1897" s="3" t="s">
        <v>1726</v>
      </c>
      <c r="C1897" s="3" t="s">
        <v>5835</v>
      </c>
      <c r="D1897">
        <v>5500</v>
      </c>
      <c r="E189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8292</v>
      </c>
      <c r="O1897" s="6">
        <f>KickstarterTable[[#This Row],[pledged]]/KickstarterTable[[#This Row],[goal]]</f>
        <v>0.10181818181818182</v>
      </c>
      <c r="P1897" s="8">
        <f>KickstarterTable[[#This Row],[pledged]]/KickstarterTable[[#This Row],[backers_count]]</f>
        <v>62.222222222222221</v>
      </c>
      <c r="Q1897" t="str">
        <f t="shared" si="174"/>
        <v>music</v>
      </c>
      <c r="R1897" t="str">
        <f t="shared" si="175"/>
        <v>faith</v>
      </c>
      <c r="S1897" s="13">
        <f t="shared" si="176"/>
        <v>41845.634826388887</v>
      </c>
      <c r="T1897" s="13">
        <f t="shared" si="177"/>
        <v>41873.551493055558</v>
      </c>
      <c r="U1897">
        <f t="shared" si="178"/>
        <v>2014</v>
      </c>
      <c r="V1897" s="15" t="str">
        <f t="shared" si="179"/>
        <v>Jul</v>
      </c>
    </row>
    <row r="1898" spans="1:22" ht="48">
      <c r="A1898">
        <v>1744</v>
      </c>
      <c r="B1898" s="3" t="s">
        <v>1745</v>
      </c>
      <c r="C1898" s="3" t="s">
        <v>5854</v>
      </c>
      <c r="D1898">
        <v>5500</v>
      </c>
      <c r="E189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8284</v>
      </c>
      <c r="O1898" s="6">
        <f>KickstarterTable[[#This Row],[pledged]]/KickstarterTable[[#This Row],[goal]]</f>
        <v>1.1845454545454546</v>
      </c>
      <c r="P1898" s="8">
        <f>KickstarterTable[[#This Row],[pledged]]/KickstarterTable[[#This Row],[backers_count]]</f>
        <v>93.071428571428569</v>
      </c>
      <c r="Q1898" t="str">
        <f t="shared" si="174"/>
        <v>photography</v>
      </c>
      <c r="R1898" t="str">
        <f t="shared" si="175"/>
        <v>photobooks</v>
      </c>
      <c r="S1898" s="13">
        <f t="shared" si="176"/>
        <v>42026.271724537037</v>
      </c>
      <c r="T1898" s="13">
        <f t="shared" si="177"/>
        <v>42069.146724537037</v>
      </c>
      <c r="U1898">
        <f t="shared" si="178"/>
        <v>2015</v>
      </c>
      <c r="V1898" s="15" t="str">
        <f t="shared" si="179"/>
        <v>Jan</v>
      </c>
    </row>
    <row r="1899" spans="1:22" ht="48">
      <c r="A1899">
        <v>1756</v>
      </c>
      <c r="B1899" s="3" t="s">
        <v>1757</v>
      </c>
      <c r="C1899" s="3" t="s">
        <v>5866</v>
      </c>
      <c r="D1899">
        <v>5500</v>
      </c>
      <c r="E1899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8284</v>
      </c>
      <c r="O1899" s="6">
        <f>KickstarterTable[[#This Row],[pledged]]/KickstarterTable[[#This Row],[goal]]</f>
        <v>1.0282909090909091</v>
      </c>
      <c r="P1899" s="8">
        <f>KickstarterTable[[#This Row],[pledged]]/KickstarterTable[[#This Row],[backers_count]]</f>
        <v>47.13</v>
      </c>
      <c r="Q1899" t="str">
        <f t="shared" si="174"/>
        <v>photography</v>
      </c>
      <c r="R1899" t="str">
        <f t="shared" si="175"/>
        <v>photobooks</v>
      </c>
      <c r="S1899" s="13">
        <f t="shared" si="176"/>
        <v>42570.834131944437</v>
      </c>
      <c r="T1899" s="13">
        <f t="shared" si="177"/>
        <v>42608.750798611109</v>
      </c>
      <c r="U1899">
        <f t="shared" si="178"/>
        <v>2016</v>
      </c>
      <c r="V1899" s="15" t="str">
        <f t="shared" si="179"/>
        <v>Jul</v>
      </c>
    </row>
    <row r="1900" spans="1:22" ht="32">
      <c r="A1900">
        <v>1772</v>
      </c>
      <c r="B1900" s="3" t="s">
        <v>1773</v>
      </c>
      <c r="C1900" s="3" t="s">
        <v>5882</v>
      </c>
      <c r="D1900">
        <v>5500</v>
      </c>
      <c r="E1900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8284</v>
      </c>
      <c r="O1900" s="6">
        <f>KickstarterTable[[#This Row],[pledged]]/KickstarterTable[[#This Row],[goal]]</f>
        <v>0.156</v>
      </c>
      <c r="P1900" s="8">
        <f>KickstarterTable[[#This Row],[pledged]]/KickstarterTable[[#This Row],[backers_count]]</f>
        <v>45.157894736842103</v>
      </c>
      <c r="Q1900" t="str">
        <f t="shared" si="174"/>
        <v>photography</v>
      </c>
      <c r="R1900" t="str">
        <f t="shared" si="175"/>
        <v>photobooks</v>
      </c>
      <c r="S1900" s="13">
        <f t="shared" si="176"/>
        <v>41766.384675925925</v>
      </c>
      <c r="T1900" s="13">
        <f t="shared" si="177"/>
        <v>41824.301342592596</v>
      </c>
      <c r="U1900">
        <f t="shared" si="178"/>
        <v>2014</v>
      </c>
      <c r="V1900" s="15" t="str">
        <f t="shared" si="179"/>
        <v>May</v>
      </c>
    </row>
    <row r="1901" spans="1:22" ht="48">
      <c r="A1901">
        <v>1781</v>
      </c>
      <c r="B1901" s="3" t="s">
        <v>1782</v>
      </c>
      <c r="C1901" s="3" t="s">
        <v>5891</v>
      </c>
      <c r="D1901">
        <v>5500</v>
      </c>
      <c r="E1901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8284</v>
      </c>
      <c r="O1901" s="6">
        <f>KickstarterTable[[#This Row],[pledged]]/KickstarterTable[[#This Row],[goal]]</f>
        <v>0.25763636363636366</v>
      </c>
      <c r="P1901" s="8">
        <f>KickstarterTable[[#This Row],[pledged]]/KickstarterTable[[#This Row],[backers_count]]</f>
        <v>59.041666666666664</v>
      </c>
      <c r="Q1901" t="str">
        <f t="shared" si="174"/>
        <v>photography</v>
      </c>
      <c r="R1901" t="str">
        <f t="shared" si="175"/>
        <v>photobooks</v>
      </c>
      <c r="S1901" s="13">
        <f t="shared" si="176"/>
        <v>42597.284085648142</v>
      </c>
      <c r="T1901" s="13">
        <f t="shared" si="177"/>
        <v>42626.200752314813</v>
      </c>
      <c r="U1901">
        <f t="shared" si="178"/>
        <v>2016</v>
      </c>
      <c r="V1901" s="15" t="str">
        <f t="shared" si="179"/>
        <v>Aug</v>
      </c>
    </row>
    <row r="1902" spans="1:22" ht="48">
      <c r="A1902">
        <v>1788</v>
      </c>
      <c r="B1902" s="3" t="s">
        <v>1789</v>
      </c>
      <c r="C1902" s="3" t="s">
        <v>5898</v>
      </c>
      <c r="D1902">
        <v>5500</v>
      </c>
      <c r="E1902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8284</v>
      </c>
      <c r="O1902" s="6">
        <f>KickstarterTable[[#This Row],[pledged]]/KickstarterTable[[#This Row],[goal]]</f>
        <v>1.3818181818181818E-2</v>
      </c>
      <c r="P1902" s="8">
        <f>KickstarterTable[[#This Row],[pledged]]/KickstarterTable[[#This Row],[backers_count]]</f>
        <v>19</v>
      </c>
      <c r="Q1902" t="str">
        <f t="shared" si="174"/>
        <v>photography</v>
      </c>
      <c r="R1902" t="str">
        <f t="shared" si="175"/>
        <v>photobooks</v>
      </c>
      <c r="S1902" s="13">
        <f t="shared" si="176"/>
        <v>41913.615069444444</v>
      </c>
      <c r="T1902" s="13">
        <f t="shared" si="177"/>
        <v>41941.531736111116</v>
      </c>
      <c r="U1902">
        <f t="shared" si="178"/>
        <v>2014</v>
      </c>
      <c r="V1902" s="15" t="str">
        <f t="shared" si="179"/>
        <v>Oct</v>
      </c>
    </row>
    <row r="1903" spans="1:22" ht="32">
      <c r="A1903">
        <v>1987</v>
      </c>
      <c r="B1903" s="3" t="s">
        <v>1988</v>
      </c>
      <c r="C1903" s="3" t="s">
        <v>6097</v>
      </c>
      <c r="D1903">
        <v>5500</v>
      </c>
      <c r="E1903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8295</v>
      </c>
      <c r="O1903" s="6">
        <f>KickstarterTable[[#This Row],[pledged]]/KickstarterTable[[#This Row],[goal]]</f>
        <v>0.42472727272727273</v>
      </c>
      <c r="P1903" s="8">
        <f>KickstarterTable[[#This Row],[pledged]]/KickstarterTable[[#This Row],[backers_count]]</f>
        <v>83.428571428571431</v>
      </c>
      <c r="Q1903" t="str">
        <f t="shared" si="174"/>
        <v>photography</v>
      </c>
      <c r="R1903" t="str">
        <f t="shared" si="175"/>
        <v>people</v>
      </c>
      <c r="S1903" s="13">
        <f t="shared" si="176"/>
        <v>42034.306435185186</v>
      </c>
      <c r="T1903" s="13">
        <f t="shared" si="177"/>
        <v>42062.223101851858</v>
      </c>
      <c r="U1903">
        <f t="shared" si="178"/>
        <v>2015</v>
      </c>
      <c r="V1903" s="15" t="str">
        <f t="shared" si="179"/>
        <v>Jan</v>
      </c>
    </row>
    <row r="1904" spans="1:22" ht="32">
      <c r="A1904">
        <v>2164</v>
      </c>
      <c r="B1904" s="3" t="s">
        <v>2165</v>
      </c>
      <c r="C1904" s="3" t="s">
        <v>6274</v>
      </c>
      <c r="D1904">
        <v>5500</v>
      </c>
      <c r="E1904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8275</v>
      </c>
      <c r="O1904" s="6">
        <f>KickstarterTable[[#This Row],[pledged]]/KickstarterTable[[#This Row],[goal]]</f>
        <v>1.0263636363636364</v>
      </c>
      <c r="P1904" s="8">
        <f>KickstarterTable[[#This Row],[pledged]]/KickstarterTable[[#This Row],[backers_count]]</f>
        <v>68.01204819277109</v>
      </c>
      <c r="Q1904" t="str">
        <f t="shared" si="174"/>
        <v>music</v>
      </c>
      <c r="R1904" t="str">
        <f t="shared" si="175"/>
        <v>rock</v>
      </c>
      <c r="S1904" s="13">
        <f t="shared" si="176"/>
        <v>42515.384421296294</v>
      </c>
      <c r="T1904" s="13">
        <f t="shared" si="177"/>
        <v>42543.749305555561</v>
      </c>
      <c r="U1904">
        <f t="shared" si="178"/>
        <v>2016</v>
      </c>
      <c r="V1904" s="15" t="str">
        <f t="shared" si="179"/>
        <v>May</v>
      </c>
    </row>
    <row r="1905" spans="1:22" ht="48">
      <c r="A1905">
        <v>2342</v>
      </c>
      <c r="B1905" s="3" t="s">
        <v>2343</v>
      </c>
      <c r="C1905" s="3" t="s">
        <v>6452</v>
      </c>
      <c r="D1905">
        <v>5500</v>
      </c>
      <c r="E1905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8271</v>
      </c>
      <c r="O1905" s="6">
        <f>KickstarterTable[[#This Row],[pledged]]/KickstarterTable[[#This Row],[goal]]</f>
        <v>0</v>
      </c>
      <c r="P1905" s="8" t="e">
        <f>KickstarterTable[[#This Row],[pledged]]/KickstarterTable[[#This Row],[backers_count]]</f>
        <v>#DIV/0!</v>
      </c>
      <c r="Q1905" t="str">
        <f t="shared" si="174"/>
        <v>technology</v>
      </c>
      <c r="R1905" t="str">
        <f t="shared" si="175"/>
        <v>web</v>
      </c>
      <c r="S1905" s="13">
        <f t="shared" si="176"/>
        <v>41897.36886574074</v>
      </c>
      <c r="T1905" s="13">
        <f t="shared" si="177"/>
        <v>41915.791666666672</v>
      </c>
      <c r="U1905">
        <f t="shared" si="178"/>
        <v>2014</v>
      </c>
      <c r="V1905" s="15" t="str">
        <f t="shared" si="179"/>
        <v>Sep</v>
      </c>
    </row>
    <row r="1906" spans="1:22" ht="48">
      <c r="A1906">
        <v>2372</v>
      </c>
      <c r="B1906" s="3" t="s">
        <v>2373</v>
      </c>
      <c r="C1906" s="3" t="s">
        <v>6482</v>
      </c>
      <c r="D1906">
        <v>5500</v>
      </c>
      <c r="E1906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8271</v>
      </c>
      <c r="O1906" s="6">
        <f>KickstarterTable[[#This Row],[pledged]]/KickstarterTable[[#This Row],[goal]]</f>
        <v>3.272727272727273E-2</v>
      </c>
      <c r="P1906" s="8">
        <f>KickstarterTable[[#This Row],[pledged]]/KickstarterTable[[#This Row],[backers_count]]</f>
        <v>30</v>
      </c>
      <c r="Q1906" t="str">
        <f t="shared" si="174"/>
        <v>technology</v>
      </c>
      <c r="R1906" t="str">
        <f t="shared" si="175"/>
        <v>web</v>
      </c>
      <c r="S1906" s="13">
        <f t="shared" si="176"/>
        <v>42087.735775462956</v>
      </c>
      <c r="T1906" s="13">
        <f t="shared" si="177"/>
        <v>42115.652442129627</v>
      </c>
      <c r="U1906">
        <f t="shared" si="178"/>
        <v>2015</v>
      </c>
      <c r="V1906" s="15" t="str">
        <f t="shared" si="179"/>
        <v>Mar</v>
      </c>
    </row>
    <row r="1907" spans="1:22" ht="48">
      <c r="A1907">
        <v>2547</v>
      </c>
      <c r="B1907" s="3" t="s">
        <v>2547</v>
      </c>
      <c r="C1907" s="3" t="s">
        <v>6657</v>
      </c>
      <c r="D1907">
        <v>5500</v>
      </c>
      <c r="E190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8299</v>
      </c>
      <c r="O1907" s="6">
        <f>KickstarterTable[[#This Row],[pledged]]/KickstarterTable[[#This Row],[goal]]</f>
        <v>1.1985454545454546</v>
      </c>
      <c r="P1907" s="8">
        <f>KickstarterTable[[#This Row],[pledged]]/KickstarterTable[[#This Row],[backers_count]]</f>
        <v>49.194029850746269</v>
      </c>
      <c r="Q1907" t="str">
        <f t="shared" si="174"/>
        <v>music</v>
      </c>
      <c r="R1907" t="str">
        <f t="shared" si="175"/>
        <v>classical music</v>
      </c>
      <c r="S1907" s="13">
        <f t="shared" si="176"/>
        <v>40973.439849537033</v>
      </c>
      <c r="T1907" s="13">
        <f t="shared" si="177"/>
        <v>41001.314849537041</v>
      </c>
      <c r="U1907">
        <f t="shared" si="178"/>
        <v>2012</v>
      </c>
      <c r="V1907" s="15" t="str">
        <f t="shared" si="179"/>
        <v>Mar</v>
      </c>
    </row>
    <row r="1908" spans="1:22" ht="48">
      <c r="A1908">
        <v>2712</v>
      </c>
      <c r="B1908" s="3" t="s">
        <v>2712</v>
      </c>
      <c r="C1908" s="3" t="s">
        <v>6822</v>
      </c>
      <c r="D1908">
        <v>5500</v>
      </c>
      <c r="E190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8302</v>
      </c>
      <c r="O1908" s="6">
        <f>KickstarterTable[[#This Row],[pledged]]/KickstarterTable[[#This Row],[goal]]</f>
        <v>1.3138181818181818</v>
      </c>
      <c r="P1908" s="8">
        <f>KickstarterTable[[#This Row],[pledged]]/KickstarterTable[[#This Row],[backers_count]]</f>
        <v>50.531468531468533</v>
      </c>
      <c r="Q1908" t="str">
        <f t="shared" si="174"/>
        <v>theater</v>
      </c>
      <c r="R1908" t="str">
        <f t="shared" si="175"/>
        <v>spaces</v>
      </c>
      <c r="S1908" s="13">
        <f t="shared" si="176"/>
        <v>41431.728703703702</v>
      </c>
      <c r="T1908" s="13">
        <f t="shared" si="177"/>
        <v>41466.333333333336</v>
      </c>
      <c r="U1908">
        <f t="shared" si="178"/>
        <v>2013</v>
      </c>
      <c r="V1908" s="15" t="str">
        <f t="shared" si="179"/>
        <v>Jun</v>
      </c>
    </row>
    <row r="1909" spans="1:22" ht="64">
      <c r="A1909">
        <v>2778</v>
      </c>
      <c r="B1909" s="3" t="s">
        <v>2778</v>
      </c>
      <c r="C1909" s="3" t="s">
        <v>6888</v>
      </c>
      <c r="D1909">
        <v>5500</v>
      </c>
      <c r="E1909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8303</v>
      </c>
      <c r="O1909" s="6">
        <f>KickstarterTable[[#This Row],[pledged]]/KickstarterTable[[#This Row],[goal]]</f>
        <v>0.25545454545454543</v>
      </c>
      <c r="P1909" s="8">
        <f>KickstarterTable[[#This Row],[pledged]]/KickstarterTable[[#This Row],[backers_count]]</f>
        <v>93.666666666666671</v>
      </c>
      <c r="Q1909" t="str">
        <f t="shared" si="174"/>
        <v>publishing</v>
      </c>
      <c r="R1909" t="str">
        <f t="shared" si="175"/>
        <v>children's books</v>
      </c>
      <c r="S1909" s="13">
        <f t="shared" si="176"/>
        <v>41846.644745370366</v>
      </c>
      <c r="T1909" s="13">
        <f t="shared" si="177"/>
        <v>41874.561412037037</v>
      </c>
      <c r="U1909">
        <f t="shared" si="178"/>
        <v>2014</v>
      </c>
      <c r="V1909" s="15" t="str">
        <f t="shared" si="179"/>
        <v>Jul</v>
      </c>
    </row>
    <row r="1910" spans="1:22" ht="48">
      <c r="A1910">
        <v>2881</v>
      </c>
      <c r="B1910" s="3" t="s">
        <v>2881</v>
      </c>
      <c r="C1910" s="3" t="s">
        <v>6991</v>
      </c>
      <c r="D1910">
        <v>5500</v>
      </c>
      <c r="E1910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8270</v>
      </c>
      <c r="O1910" s="6">
        <f>KickstarterTable[[#This Row],[pledged]]/KickstarterTable[[#This Row],[goal]]</f>
        <v>0</v>
      </c>
      <c r="P1910" s="8" t="e">
        <f>KickstarterTable[[#This Row],[pledged]]/KickstarterTable[[#This Row],[backers_count]]</f>
        <v>#DIV/0!</v>
      </c>
      <c r="Q1910" t="str">
        <f t="shared" si="174"/>
        <v>theater</v>
      </c>
      <c r="R1910" t="str">
        <f t="shared" si="175"/>
        <v>plays</v>
      </c>
      <c r="S1910" s="13">
        <f t="shared" si="176"/>
        <v>41916.264305555553</v>
      </c>
      <c r="T1910" s="13">
        <f t="shared" si="177"/>
        <v>41974.222638888888</v>
      </c>
      <c r="U1910">
        <f t="shared" si="178"/>
        <v>2014</v>
      </c>
      <c r="V1910" s="15" t="str">
        <f t="shared" si="179"/>
        <v>Oct</v>
      </c>
    </row>
    <row r="1911" spans="1:22" ht="48">
      <c r="A1911">
        <v>2892</v>
      </c>
      <c r="B1911" s="3" t="s">
        <v>2892</v>
      </c>
      <c r="C1911" s="3" t="s">
        <v>7002</v>
      </c>
      <c r="D1911">
        <v>5500</v>
      </c>
      <c r="E1911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8270</v>
      </c>
      <c r="O1911" s="6">
        <f>KickstarterTable[[#This Row],[pledged]]/KickstarterTable[[#This Row],[goal]]</f>
        <v>9.0909090909090912E-2</v>
      </c>
      <c r="P1911" s="8">
        <f>KickstarterTable[[#This Row],[pledged]]/KickstarterTable[[#This Row],[backers_count]]</f>
        <v>29.411764705882351</v>
      </c>
      <c r="Q1911" t="str">
        <f t="shared" si="174"/>
        <v>theater</v>
      </c>
      <c r="R1911" t="str">
        <f t="shared" si="175"/>
        <v>plays</v>
      </c>
      <c r="S1911" s="13">
        <f t="shared" si="176"/>
        <v>41869.380833333329</v>
      </c>
      <c r="T1911" s="13">
        <f t="shared" si="177"/>
        <v>41874.458333333336</v>
      </c>
      <c r="U1911">
        <f t="shared" si="178"/>
        <v>2014</v>
      </c>
      <c r="V1911" s="15" t="str">
        <f t="shared" si="179"/>
        <v>Aug</v>
      </c>
    </row>
    <row r="1912" spans="1:22" ht="48">
      <c r="A1912">
        <v>2900</v>
      </c>
      <c r="B1912" s="3" t="s">
        <v>2900</v>
      </c>
      <c r="C1912" s="3" t="s">
        <v>7010</v>
      </c>
      <c r="D1912">
        <v>5500</v>
      </c>
      <c r="E1912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8270</v>
      </c>
      <c r="O1912" s="6">
        <f>KickstarterTable[[#This Row],[pledged]]/KickstarterTable[[#This Row],[goal]]</f>
        <v>0.61909090909090914</v>
      </c>
      <c r="P1912" s="8">
        <f>KickstarterTable[[#This Row],[pledged]]/KickstarterTable[[#This Row],[backers_count]]</f>
        <v>486.42857142857144</v>
      </c>
      <c r="Q1912" t="str">
        <f t="shared" si="174"/>
        <v>theater</v>
      </c>
      <c r="R1912" t="str">
        <f t="shared" si="175"/>
        <v>plays</v>
      </c>
      <c r="S1912" s="13">
        <f t="shared" si="176"/>
        <v>41829.900833333333</v>
      </c>
      <c r="T1912" s="13">
        <f t="shared" si="177"/>
        <v>41857.817500000005</v>
      </c>
      <c r="U1912">
        <f t="shared" si="178"/>
        <v>2014</v>
      </c>
      <c r="V1912" s="15" t="str">
        <f t="shared" si="179"/>
        <v>Jul</v>
      </c>
    </row>
    <row r="1913" spans="1:22" ht="48">
      <c r="A1913">
        <v>3156</v>
      </c>
      <c r="B1913" s="3" t="s">
        <v>3156</v>
      </c>
      <c r="C1913" s="3" t="s">
        <v>7266</v>
      </c>
      <c r="D1913">
        <v>5500</v>
      </c>
      <c r="E1913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8270</v>
      </c>
      <c r="O1913" s="6">
        <f>KickstarterTable[[#This Row],[pledged]]/KickstarterTable[[#This Row],[goal]]</f>
        <v>1.0181818181818181</v>
      </c>
      <c r="P1913" s="8">
        <f>KickstarterTable[[#This Row],[pledged]]/KickstarterTable[[#This Row],[backers_count]]</f>
        <v>62.921348314606739</v>
      </c>
      <c r="Q1913" t="str">
        <f t="shared" si="174"/>
        <v>theater</v>
      </c>
      <c r="R1913" t="str">
        <f t="shared" si="175"/>
        <v>plays</v>
      </c>
      <c r="S1913" s="13">
        <f t="shared" si="176"/>
        <v>41026.619722222218</v>
      </c>
      <c r="T1913" s="13">
        <f t="shared" si="177"/>
        <v>41059.53638888889</v>
      </c>
      <c r="U1913">
        <f t="shared" si="178"/>
        <v>2012</v>
      </c>
      <c r="V1913" s="15" t="str">
        <f t="shared" si="179"/>
        <v>Apr</v>
      </c>
    </row>
    <row r="1914" spans="1:22" ht="48">
      <c r="A1914">
        <v>3207</v>
      </c>
      <c r="B1914" s="3" t="s">
        <v>3207</v>
      </c>
      <c r="C1914" s="3" t="s">
        <v>7317</v>
      </c>
      <c r="D1914">
        <v>5500</v>
      </c>
      <c r="E1914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8304</v>
      </c>
      <c r="O1914" s="6">
        <f>KickstarterTable[[#This Row],[pledged]]/KickstarterTable[[#This Row],[goal]]</f>
        <v>0.46363636363636362</v>
      </c>
      <c r="P1914" s="8">
        <f>KickstarterTable[[#This Row],[pledged]]/KickstarterTable[[#This Row],[backers_count]]</f>
        <v>70.833333333333329</v>
      </c>
      <c r="Q1914" t="str">
        <f t="shared" si="174"/>
        <v>theater</v>
      </c>
      <c r="R1914" t="str">
        <f t="shared" si="175"/>
        <v>musical</v>
      </c>
      <c r="S1914" s="13">
        <f t="shared" si="176"/>
        <v>42056.944525462961</v>
      </c>
      <c r="T1914" s="13">
        <f t="shared" si="177"/>
        <v>42114.819525462961</v>
      </c>
      <c r="U1914">
        <f t="shared" si="178"/>
        <v>2015</v>
      </c>
      <c r="V1914" s="15" t="str">
        <f t="shared" si="179"/>
        <v>Feb</v>
      </c>
    </row>
    <row r="1915" spans="1:22" ht="48">
      <c r="A1915">
        <v>3249</v>
      </c>
      <c r="B1915" s="3" t="s">
        <v>3249</v>
      </c>
      <c r="C1915" s="3" t="s">
        <v>7359</v>
      </c>
      <c r="D1915">
        <v>5500</v>
      </c>
      <c r="E1915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8270</v>
      </c>
      <c r="O1915" s="6">
        <f>KickstarterTable[[#This Row],[pledged]]/KickstarterTable[[#This Row],[goal]]</f>
        <v>1.0492727272727274</v>
      </c>
      <c r="P1915" s="8">
        <f>KickstarterTable[[#This Row],[pledged]]/KickstarterTable[[#This Row],[backers_count]]</f>
        <v>65.579545454545453</v>
      </c>
      <c r="Q1915" t="str">
        <f t="shared" si="174"/>
        <v>theater</v>
      </c>
      <c r="R1915" t="str">
        <f t="shared" si="175"/>
        <v>plays</v>
      </c>
      <c r="S1915" s="13">
        <f t="shared" si="176"/>
        <v>42145.413356481477</v>
      </c>
      <c r="T1915" s="13">
        <f t="shared" si="177"/>
        <v>42173.330023148148</v>
      </c>
      <c r="U1915">
        <f t="shared" si="178"/>
        <v>2015</v>
      </c>
      <c r="V1915" s="15" t="str">
        <f t="shared" si="179"/>
        <v>May</v>
      </c>
    </row>
    <row r="1916" spans="1:22" ht="48">
      <c r="A1916">
        <v>3297</v>
      </c>
      <c r="B1916" s="3" t="s">
        <v>3297</v>
      </c>
      <c r="C1916" s="3" t="s">
        <v>7407</v>
      </c>
      <c r="D1916">
        <v>5500</v>
      </c>
      <c r="E1916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8270</v>
      </c>
      <c r="O1916" s="6">
        <f>KickstarterTable[[#This Row],[pledged]]/KickstarterTable[[#This Row],[goal]]</f>
        <v>1.0007272727272727</v>
      </c>
      <c r="P1916" s="8">
        <f>KickstarterTable[[#This Row],[pledged]]/KickstarterTable[[#This Row],[backers_count]]</f>
        <v>125.09090909090909</v>
      </c>
      <c r="Q1916" t="str">
        <f t="shared" si="174"/>
        <v>theater</v>
      </c>
      <c r="R1916" t="str">
        <f t="shared" si="175"/>
        <v>plays</v>
      </c>
      <c r="S1916" s="13">
        <f t="shared" si="176"/>
        <v>42193.438148148147</v>
      </c>
      <c r="T1916" s="13">
        <f t="shared" si="177"/>
        <v>42210.540972222225</v>
      </c>
      <c r="U1916">
        <f t="shared" si="178"/>
        <v>2015</v>
      </c>
      <c r="V1916" s="15" t="str">
        <f t="shared" si="179"/>
        <v>Jul</v>
      </c>
    </row>
    <row r="1917" spans="1:22" ht="48">
      <c r="A1917">
        <v>3348</v>
      </c>
      <c r="B1917" s="3" t="s">
        <v>3266</v>
      </c>
      <c r="C1917" s="3" t="s">
        <v>7458</v>
      </c>
      <c r="D1917">
        <v>5500</v>
      </c>
      <c r="E191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8270</v>
      </c>
      <c r="O1917" s="6">
        <f>KickstarterTable[[#This Row],[pledged]]/KickstarterTable[[#This Row],[goal]]</f>
        <v>1.002909090909091</v>
      </c>
      <c r="P1917" s="8">
        <f>KickstarterTable[[#This Row],[pledged]]/KickstarterTable[[#This Row],[backers_count]]</f>
        <v>69.822784810126578</v>
      </c>
      <c r="Q1917" t="str">
        <f t="shared" si="174"/>
        <v>theater</v>
      </c>
      <c r="R1917" t="str">
        <f t="shared" si="175"/>
        <v>plays</v>
      </c>
      <c r="S1917" s="13">
        <f t="shared" si="176"/>
        <v>42466.225462962961</v>
      </c>
      <c r="T1917" s="13">
        <f t="shared" si="177"/>
        <v>42487.749305555561</v>
      </c>
      <c r="U1917">
        <f t="shared" si="178"/>
        <v>2016</v>
      </c>
      <c r="V1917" s="15" t="str">
        <f t="shared" si="179"/>
        <v>Apr</v>
      </c>
    </row>
    <row r="1918" spans="1:22" ht="48">
      <c r="A1918">
        <v>3542</v>
      </c>
      <c r="B1918" s="3" t="s">
        <v>3541</v>
      </c>
      <c r="C1918" s="3" t="s">
        <v>7652</v>
      </c>
      <c r="D1918">
        <v>5500</v>
      </c>
      <c r="E191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8270</v>
      </c>
      <c r="O1918" s="6">
        <f>KickstarterTable[[#This Row],[pledged]]/KickstarterTable[[#This Row],[goal]]</f>
        <v>1.0223636363636364</v>
      </c>
      <c r="P1918" s="8">
        <f>KickstarterTable[[#This Row],[pledged]]/KickstarterTable[[#This Row],[backers_count]]</f>
        <v>66.152941176470591</v>
      </c>
      <c r="Q1918" t="str">
        <f t="shared" si="174"/>
        <v>theater</v>
      </c>
      <c r="R1918" t="str">
        <f t="shared" si="175"/>
        <v>plays</v>
      </c>
      <c r="S1918" s="13">
        <f t="shared" si="176"/>
        <v>41829.266458333332</v>
      </c>
      <c r="T1918" s="13">
        <f t="shared" si="177"/>
        <v>41887.183125000003</v>
      </c>
      <c r="U1918">
        <f t="shared" si="178"/>
        <v>2014</v>
      </c>
      <c r="V1918" s="15" t="str">
        <f t="shared" si="179"/>
        <v>Jul</v>
      </c>
    </row>
    <row r="1919" spans="1:22" ht="48">
      <c r="A1919">
        <v>3553</v>
      </c>
      <c r="B1919" s="3" t="s">
        <v>3552</v>
      </c>
      <c r="C1919" s="3" t="s">
        <v>7663</v>
      </c>
      <c r="D1919">
        <v>5500</v>
      </c>
      <c r="E1919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8270</v>
      </c>
      <c r="O1919" s="6">
        <f>KickstarterTable[[#This Row],[pledged]]/KickstarterTable[[#This Row],[goal]]</f>
        <v>1.0627272727272727</v>
      </c>
      <c r="P1919" s="8">
        <f>KickstarterTable[[#This Row],[pledged]]/KickstarterTable[[#This Row],[backers_count]]</f>
        <v>56.20192307692308</v>
      </c>
      <c r="Q1919" t="str">
        <f t="shared" si="174"/>
        <v>theater</v>
      </c>
      <c r="R1919" t="str">
        <f t="shared" si="175"/>
        <v>plays</v>
      </c>
      <c r="S1919" s="13">
        <f t="shared" si="176"/>
        <v>42195.695370370369</v>
      </c>
      <c r="T1919" s="13">
        <f t="shared" si="177"/>
        <v>42225.583333333336</v>
      </c>
      <c r="U1919">
        <f t="shared" si="178"/>
        <v>2015</v>
      </c>
      <c r="V1919" s="15" t="str">
        <f t="shared" si="179"/>
        <v>Jul</v>
      </c>
    </row>
    <row r="1920" spans="1:22" ht="48">
      <c r="A1920">
        <v>3731</v>
      </c>
      <c r="B1920" s="3" t="s">
        <v>3728</v>
      </c>
      <c r="C1920" s="3" t="s">
        <v>7841</v>
      </c>
      <c r="D1920">
        <v>5500</v>
      </c>
      <c r="E1920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8270</v>
      </c>
      <c r="O1920" s="6">
        <f>KickstarterTable[[#This Row],[pledged]]/KickstarterTable[[#This Row],[goal]]</f>
        <v>0.11272727272727273</v>
      </c>
      <c r="P1920" s="8">
        <f>KickstarterTable[[#This Row],[pledged]]/KickstarterTable[[#This Row],[backers_count]]</f>
        <v>51.666666666666664</v>
      </c>
      <c r="Q1920" t="str">
        <f t="shared" si="174"/>
        <v>theater</v>
      </c>
      <c r="R1920" t="str">
        <f t="shared" si="175"/>
        <v>plays</v>
      </c>
      <c r="S1920" s="13">
        <f t="shared" si="176"/>
        <v>41983.419513888883</v>
      </c>
      <c r="T1920" s="13">
        <f t="shared" si="177"/>
        <v>42011.724305555559</v>
      </c>
      <c r="U1920">
        <f t="shared" si="178"/>
        <v>2015</v>
      </c>
      <c r="V1920" s="15" t="str">
        <f t="shared" si="179"/>
        <v>Dec</v>
      </c>
    </row>
    <row r="1921" spans="1:22" ht="48">
      <c r="A1921">
        <v>3873</v>
      </c>
      <c r="B1921" s="3" t="s">
        <v>3870</v>
      </c>
      <c r="C1921" s="3" t="s">
        <v>7982</v>
      </c>
      <c r="D1921">
        <v>5500</v>
      </c>
      <c r="E1921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8304</v>
      </c>
      <c r="O1921" s="6">
        <f>KickstarterTable[[#This Row],[pledged]]/KickstarterTable[[#This Row],[goal]]</f>
        <v>0</v>
      </c>
      <c r="P1921" s="8" t="e">
        <f>KickstarterTable[[#This Row],[pledged]]/KickstarterTable[[#This Row],[backers_count]]</f>
        <v>#DIV/0!</v>
      </c>
      <c r="Q1921" t="str">
        <f t="shared" si="174"/>
        <v>theater</v>
      </c>
      <c r="R1921" t="str">
        <f t="shared" si="175"/>
        <v>musical</v>
      </c>
      <c r="S1921" s="13">
        <f t="shared" si="176"/>
        <v>42255.362673611111</v>
      </c>
      <c r="T1921" s="13">
        <f t="shared" si="177"/>
        <v>42283.279340277782</v>
      </c>
      <c r="U1921">
        <f t="shared" si="178"/>
        <v>2015</v>
      </c>
      <c r="V1921" s="15" t="str">
        <f t="shared" si="179"/>
        <v>Sep</v>
      </c>
    </row>
    <row r="1922" spans="1:22" ht="48">
      <c r="A1922">
        <v>3941</v>
      </c>
      <c r="B1922" s="3" t="s">
        <v>3938</v>
      </c>
      <c r="C1922" s="3" t="s">
        <v>8049</v>
      </c>
      <c r="D1922">
        <v>5500</v>
      </c>
      <c r="E1922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8270</v>
      </c>
      <c r="O1922" s="6">
        <f>KickstarterTable[[#This Row],[pledged]]/KickstarterTable[[#This Row],[goal]]</f>
        <v>9.0909090909090905E-3</v>
      </c>
      <c r="P1922" s="8">
        <f>KickstarterTable[[#This Row],[pledged]]/KickstarterTable[[#This Row],[backers_count]]</f>
        <v>25</v>
      </c>
      <c r="Q1922" t="str">
        <f t="shared" ref="Q1922:Q1985" si="180">LEFT(N1922, SEARCH("/",N1922,1) -1)</f>
        <v>theater</v>
      </c>
      <c r="R1922" t="str">
        <f t="shared" ref="R1922:R1985" si="181">MID(N1922,FIND("/",N1922)+1,LEN(N1922))</f>
        <v>plays</v>
      </c>
      <c r="S1922" s="13">
        <f t="shared" ref="S1922:S1985" si="182">(J1922/86400)+25569+(-8/24)</f>
        <v>41940.253900462958</v>
      </c>
      <c r="T1922" s="13">
        <f t="shared" ref="T1922:T1985" si="183">(((I1922/60)/60)/24)+DATE(1970,1,1)+(-58/24)</f>
        <v>41965.625000000007</v>
      </c>
      <c r="U1922">
        <f t="shared" ref="U1922:U1985" si="184">YEAR(T1922)</f>
        <v>2014</v>
      </c>
      <c r="V1922" s="15" t="str">
        <f t="shared" ref="V1922:V1985" si="185">TEXT(S1922,"mmm")</f>
        <v>Oct</v>
      </c>
    </row>
    <row r="1923" spans="1:22" ht="48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8270</v>
      </c>
      <c r="O1923" s="6">
        <f>KickstarterTable[[#This Row],[pledged]]/KickstarterTable[[#This Row],[goal]]</f>
        <v>0</v>
      </c>
      <c r="P1923" s="8" t="e">
        <f>KickstarterTable[[#This Row],[pledged]]/KickstarterTable[[#This Row],[backers_count]]</f>
        <v>#DIV/0!</v>
      </c>
      <c r="Q1923" t="str">
        <f t="shared" si="180"/>
        <v>theater</v>
      </c>
      <c r="R1923" t="str">
        <f t="shared" si="181"/>
        <v>plays</v>
      </c>
      <c r="S1923" s="13">
        <f t="shared" si="182"/>
        <v>42457.598692129628</v>
      </c>
      <c r="T1923" s="13">
        <f t="shared" si="183"/>
        <v>42482.597222222226</v>
      </c>
      <c r="U1923">
        <f t="shared" si="184"/>
        <v>2016</v>
      </c>
      <c r="V1923" s="15" t="str">
        <f t="shared" si="185"/>
        <v>Mar</v>
      </c>
    </row>
    <row r="1924" spans="1:22" ht="48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8296</v>
      </c>
      <c r="O1924" s="6">
        <f>KickstarterTable[[#This Row],[pledged]]/KickstarterTable[[#This Row],[goal]]</f>
        <v>4.1217692027666546</v>
      </c>
      <c r="P1924" s="8">
        <f>KickstarterTable[[#This Row],[pledged]]/KickstarterTable[[#This Row],[backers_count]]</f>
        <v>44.056420233463037</v>
      </c>
      <c r="Q1924" t="str">
        <f t="shared" si="180"/>
        <v>games</v>
      </c>
      <c r="R1924" t="str">
        <f t="shared" si="181"/>
        <v>tabletop games</v>
      </c>
      <c r="S1924" s="13">
        <f t="shared" si="182"/>
        <v>42633.252789351849</v>
      </c>
      <c r="T1924" s="13">
        <f t="shared" si="183"/>
        <v>42666.291666666664</v>
      </c>
      <c r="U1924">
        <f t="shared" si="184"/>
        <v>2016</v>
      </c>
      <c r="V1924" s="15" t="str">
        <f t="shared" si="185"/>
        <v>Sep</v>
      </c>
    </row>
    <row r="1925" spans="1:22" ht="48">
      <c r="A1925">
        <v>323</v>
      </c>
      <c r="B1925" s="3" t="s">
        <v>324</v>
      </c>
      <c r="C1925" s="3" t="s">
        <v>4433</v>
      </c>
      <c r="D1925">
        <v>5400</v>
      </c>
      <c r="E1925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8268</v>
      </c>
      <c r="O1925" s="6">
        <f>KickstarterTable[[#This Row],[pledged]]/KickstarterTable[[#This Row],[goal]]</f>
        <v>1.2307407407407407</v>
      </c>
      <c r="P1925" s="8">
        <f>KickstarterTable[[#This Row],[pledged]]/KickstarterTable[[#This Row],[backers_count]]</f>
        <v>114.58620689655173</v>
      </c>
      <c r="Q1925" t="str">
        <f t="shared" si="180"/>
        <v>film &amp; video</v>
      </c>
      <c r="R1925" t="str">
        <f t="shared" si="181"/>
        <v>documentary</v>
      </c>
      <c r="S1925" s="13">
        <f t="shared" si="182"/>
        <v>42696.988032407404</v>
      </c>
      <c r="T1925" s="13">
        <f t="shared" si="183"/>
        <v>42722.915972222225</v>
      </c>
      <c r="U1925">
        <f t="shared" si="184"/>
        <v>2016</v>
      </c>
      <c r="V1925" s="15" t="str">
        <f t="shared" si="185"/>
        <v>Nov</v>
      </c>
    </row>
    <row r="1926" spans="1:22" ht="16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8279</v>
      </c>
      <c r="O1926" s="6">
        <f>KickstarterTable[[#This Row],[pledged]]/KickstarterTable[[#This Row],[goal]]</f>
        <v>1.0849703703703704</v>
      </c>
      <c r="P1926" s="8">
        <f>KickstarterTable[[#This Row],[pledged]]/KickstarterTable[[#This Row],[backers_count]]</f>
        <v>61.029583333333335</v>
      </c>
      <c r="Q1926" t="str">
        <f t="shared" si="180"/>
        <v>music</v>
      </c>
      <c r="R1926" t="str">
        <f t="shared" si="181"/>
        <v>electronic music</v>
      </c>
      <c r="S1926" s="13">
        <f t="shared" si="182"/>
        <v>42514.333622685182</v>
      </c>
      <c r="T1926" s="13">
        <f t="shared" si="183"/>
        <v>42542.250289351854</v>
      </c>
      <c r="U1926">
        <f t="shared" si="184"/>
        <v>2016</v>
      </c>
      <c r="V1926" s="15" t="str">
        <f t="shared" si="185"/>
        <v>May</v>
      </c>
    </row>
    <row r="1927" spans="1:22" ht="48">
      <c r="A1927">
        <v>33</v>
      </c>
      <c r="B1927" s="3" t="s">
        <v>35</v>
      </c>
      <c r="C1927" s="3" t="s">
        <v>4144</v>
      </c>
      <c r="D1927">
        <v>5250</v>
      </c>
      <c r="E192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8264</v>
      </c>
      <c r="O1927" s="6">
        <f>KickstarterTable[[#This Row],[pledged]]/KickstarterTable[[#This Row],[goal]]</f>
        <v>1.0209523809523811</v>
      </c>
      <c r="P1927" s="8">
        <f>KickstarterTable[[#This Row],[pledged]]/KickstarterTable[[#This Row],[backers_count]]</f>
        <v>83.75</v>
      </c>
      <c r="Q1927" t="str">
        <f t="shared" si="180"/>
        <v>film &amp; video</v>
      </c>
      <c r="R1927" t="str">
        <f t="shared" si="181"/>
        <v>television</v>
      </c>
      <c r="S1927" s="13">
        <f t="shared" si="182"/>
        <v>42286.327557870369</v>
      </c>
      <c r="T1927" s="13">
        <f t="shared" si="183"/>
        <v>42314.285891203712</v>
      </c>
      <c r="U1927">
        <f t="shared" si="184"/>
        <v>2015</v>
      </c>
      <c r="V1927" s="15" t="str">
        <f t="shared" si="185"/>
        <v>Oct</v>
      </c>
    </row>
    <row r="1928" spans="1:22" ht="48">
      <c r="A1928">
        <v>1932</v>
      </c>
      <c r="B1928" s="3" t="s">
        <v>1933</v>
      </c>
      <c r="C1928" s="3" t="s">
        <v>6042</v>
      </c>
      <c r="D1928">
        <v>5250</v>
      </c>
      <c r="E192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8278</v>
      </c>
      <c r="O1928" s="6">
        <f>KickstarterTable[[#This Row],[pledged]]/KickstarterTable[[#This Row],[goal]]</f>
        <v>1.0699047619047619</v>
      </c>
      <c r="P1928" s="8">
        <f>KickstarterTable[[#This Row],[pledged]]/KickstarterTable[[#This Row],[backers_count]]</f>
        <v>70.212500000000006</v>
      </c>
      <c r="Q1928" t="str">
        <f t="shared" si="180"/>
        <v>music</v>
      </c>
      <c r="R1928" t="str">
        <f t="shared" si="181"/>
        <v>indie rock</v>
      </c>
      <c r="S1928" s="13">
        <f t="shared" si="182"/>
        <v>40911.476539351854</v>
      </c>
      <c r="T1928" s="13">
        <f t="shared" si="183"/>
        <v>40930.393206018518</v>
      </c>
      <c r="U1928">
        <f t="shared" si="184"/>
        <v>2012</v>
      </c>
      <c r="V1928" s="15" t="str">
        <f t="shared" si="185"/>
        <v>Jan</v>
      </c>
    </row>
    <row r="1929" spans="1:22" ht="48">
      <c r="A1929">
        <v>1163</v>
      </c>
      <c r="B1929" s="3" t="s">
        <v>1164</v>
      </c>
      <c r="C1929" s="3" t="s">
        <v>5273</v>
      </c>
      <c r="D1929">
        <v>5200</v>
      </c>
      <c r="E1929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8283</v>
      </c>
      <c r="O1929" s="6">
        <f>KickstarterTable[[#This Row],[pledged]]/KickstarterTable[[#This Row],[goal]]</f>
        <v>0</v>
      </c>
      <c r="P1929" s="8" t="e">
        <f>KickstarterTable[[#This Row],[pledged]]/KickstarterTable[[#This Row],[backers_count]]</f>
        <v>#DIV/0!</v>
      </c>
      <c r="Q1929" t="str">
        <f t="shared" si="180"/>
        <v>food</v>
      </c>
      <c r="R1929" t="str">
        <f t="shared" si="181"/>
        <v>food trucks</v>
      </c>
      <c r="S1929" s="13">
        <f t="shared" si="182"/>
        <v>41830.390277777777</v>
      </c>
      <c r="T1929" s="13">
        <f t="shared" si="183"/>
        <v>41858.306944444448</v>
      </c>
      <c r="U1929">
        <f t="shared" si="184"/>
        <v>2014</v>
      </c>
      <c r="V1929" s="15" t="str">
        <f t="shared" si="185"/>
        <v>Jul</v>
      </c>
    </row>
    <row r="1930" spans="1:22" ht="48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8292</v>
      </c>
      <c r="O1930" s="6">
        <f>KickstarterTable[[#This Row],[pledged]]/KickstarterTable[[#This Row],[goal]]</f>
        <v>4.2311459353574929E-2</v>
      </c>
      <c r="P1930" s="8">
        <f>KickstarterTable[[#This Row],[pledged]]/KickstarterTable[[#This Row],[backers_count]]</f>
        <v>54</v>
      </c>
      <c r="Q1930" t="str">
        <f t="shared" si="180"/>
        <v>music</v>
      </c>
      <c r="R1930" t="str">
        <f t="shared" si="181"/>
        <v>faith</v>
      </c>
      <c r="S1930" s="13">
        <f t="shared" si="182"/>
        <v>42806.530613425923</v>
      </c>
      <c r="T1930" s="13">
        <f t="shared" si="183"/>
        <v>42834.447280092594</v>
      </c>
      <c r="U1930">
        <f t="shared" si="184"/>
        <v>2017</v>
      </c>
      <c r="V1930" s="15" t="str">
        <f t="shared" si="185"/>
        <v>Mar</v>
      </c>
    </row>
    <row r="1931" spans="1:22" ht="48">
      <c r="A1931">
        <v>1701</v>
      </c>
      <c r="B1931" s="3" t="s">
        <v>1702</v>
      </c>
      <c r="C1931" s="3" t="s">
        <v>5811</v>
      </c>
      <c r="D1931">
        <v>5050</v>
      </c>
      <c r="E1931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8292</v>
      </c>
      <c r="O1931" s="6">
        <f>KickstarterTable[[#This Row],[pledged]]/KickstarterTable[[#This Row],[goal]]</f>
        <v>1.9801980198019802E-3</v>
      </c>
      <c r="P1931" s="8">
        <f>KickstarterTable[[#This Row],[pledged]]/KickstarterTable[[#This Row],[backers_count]]</f>
        <v>5</v>
      </c>
      <c r="Q1931" t="str">
        <f t="shared" si="180"/>
        <v>music</v>
      </c>
      <c r="R1931" t="str">
        <f t="shared" si="181"/>
        <v>faith</v>
      </c>
      <c r="S1931" s="13">
        <f t="shared" si="182"/>
        <v>41989.331076388888</v>
      </c>
      <c r="T1931" s="13">
        <f t="shared" si="183"/>
        <v>42017.247743055559</v>
      </c>
      <c r="U1931">
        <f t="shared" si="184"/>
        <v>2015</v>
      </c>
      <c r="V1931" s="15" t="str">
        <f t="shared" si="185"/>
        <v>Dec</v>
      </c>
    </row>
    <row r="1932" spans="1:22" ht="48">
      <c r="A1932">
        <v>11</v>
      </c>
      <c r="B1932" s="3" t="s">
        <v>13</v>
      </c>
      <c r="C1932" s="3" t="s">
        <v>4122</v>
      </c>
      <c r="D1932">
        <v>5000</v>
      </c>
      <c r="E1932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8264</v>
      </c>
      <c r="O1932" s="6">
        <f>KickstarterTable[[#This Row],[pledged]]/KickstarterTable[[#This Row],[goal]]</f>
        <v>1.2050000000000001</v>
      </c>
      <c r="P1932" s="8">
        <f>KickstarterTable[[#This Row],[pledged]]/KickstarterTable[[#This Row],[backers_count]]</f>
        <v>80.333333333333329</v>
      </c>
      <c r="Q1932" t="str">
        <f t="shared" si="180"/>
        <v>film &amp; video</v>
      </c>
      <c r="R1932" t="str">
        <f t="shared" si="181"/>
        <v>television</v>
      </c>
      <c r="S1932" s="13">
        <f t="shared" si="182"/>
        <v>42572.445162037031</v>
      </c>
      <c r="T1932" s="13">
        <f t="shared" si="183"/>
        <v>42601.708333333336</v>
      </c>
      <c r="U1932">
        <f t="shared" si="184"/>
        <v>2016</v>
      </c>
      <c r="V1932" s="15" t="str">
        <f t="shared" si="185"/>
        <v>Jul</v>
      </c>
    </row>
    <row r="1933" spans="1:22" ht="48">
      <c r="A1933">
        <v>45</v>
      </c>
      <c r="B1933" s="3" t="s">
        <v>47</v>
      </c>
      <c r="C1933" s="3" t="s">
        <v>4156</v>
      </c>
      <c r="D1933">
        <v>5000</v>
      </c>
      <c r="E1933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8264</v>
      </c>
      <c r="O1933" s="6">
        <f>KickstarterTable[[#This Row],[pledged]]/KickstarterTable[[#This Row],[goal]]</f>
        <v>1.2</v>
      </c>
      <c r="P1933" s="8">
        <f>KickstarterTable[[#This Row],[pledged]]/KickstarterTable[[#This Row],[backers_count]]</f>
        <v>98.360655737704917</v>
      </c>
      <c r="Q1933" t="str">
        <f t="shared" si="180"/>
        <v>film &amp; video</v>
      </c>
      <c r="R1933" t="str">
        <f t="shared" si="181"/>
        <v>television</v>
      </c>
      <c r="S1933" s="13">
        <f t="shared" si="182"/>
        <v>42457.290590277778</v>
      </c>
      <c r="T1933" s="13">
        <f t="shared" si="183"/>
        <v>42485.20725694445</v>
      </c>
      <c r="U1933">
        <f t="shared" si="184"/>
        <v>2016</v>
      </c>
      <c r="V1933" s="15" t="str">
        <f t="shared" si="185"/>
        <v>Mar</v>
      </c>
    </row>
    <row r="1934" spans="1:22" ht="48">
      <c r="A1934">
        <v>47</v>
      </c>
      <c r="B1934" s="3" t="s">
        <v>49</v>
      </c>
      <c r="C1934" s="3" t="s">
        <v>4158</v>
      </c>
      <c r="D1934">
        <v>5000</v>
      </c>
      <c r="E1934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8264</v>
      </c>
      <c r="O1934" s="6">
        <f>KickstarterTable[[#This Row],[pledged]]/KickstarterTable[[#This Row],[goal]]</f>
        <v>1.0761100000000001</v>
      </c>
      <c r="P1934" s="8">
        <f>KickstarterTable[[#This Row],[pledged]]/KickstarterTable[[#This Row],[backers_count]]</f>
        <v>76.865000000000009</v>
      </c>
      <c r="Q1934" t="str">
        <f t="shared" si="180"/>
        <v>film &amp; video</v>
      </c>
      <c r="R1934" t="str">
        <f t="shared" si="181"/>
        <v>television</v>
      </c>
      <c r="S1934" s="13">
        <f t="shared" si="182"/>
        <v>41932.486192129625</v>
      </c>
      <c r="T1934" s="13">
        <f t="shared" si="183"/>
        <v>41990.444525462961</v>
      </c>
      <c r="U1934">
        <f t="shared" si="184"/>
        <v>2014</v>
      </c>
      <c r="V1934" s="15" t="str">
        <f t="shared" si="185"/>
        <v>Oct</v>
      </c>
    </row>
    <row r="1935" spans="1:22" ht="48">
      <c r="A1935">
        <v>61</v>
      </c>
      <c r="B1935" s="3" t="s">
        <v>63</v>
      </c>
      <c r="C1935" s="3" t="s">
        <v>4172</v>
      </c>
      <c r="D1935">
        <v>5000</v>
      </c>
      <c r="E1935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8265</v>
      </c>
      <c r="O1935" s="6">
        <f>KickstarterTable[[#This Row],[pledged]]/KickstarterTable[[#This Row],[goal]]</f>
        <v>1.4830000000000001</v>
      </c>
      <c r="P1935" s="8">
        <f>KickstarterTable[[#This Row],[pledged]]/KickstarterTable[[#This Row],[backers_count]]</f>
        <v>322.39130434782606</v>
      </c>
      <c r="Q1935" t="str">
        <f t="shared" si="180"/>
        <v>film &amp; video</v>
      </c>
      <c r="R1935" t="str">
        <f t="shared" si="181"/>
        <v>shorts</v>
      </c>
      <c r="S1935" s="13">
        <f t="shared" si="182"/>
        <v>41409.480983796289</v>
      </c>
      <c r="T1935" s="13">
        <f t="shared" si="183"/>
        <v>41429.397650462968</v>
      </c>
      <c r="U1935">
        <f t="shared" si="184"/>
        <v>2013</v>
      </c>
      <c r="V1935" s="15" t="str">
        <f t="shared" si="185"/>
        <v>May</v>
      </c>
    </row>
    <row r="1936" spans="1:22" ht="48">
      <c r="A1936">
        <v>92</v>
      </c>
      <c r="B1936" s="3" t="s">
        <v>94</v>
      </c>
      <c r="C1936" s="3" t="s">
        <v>4203</v>
      </c>
      <c r="D1936">
        <v>5000</v>
      </c>
      <c r="E1936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8265</v>
      </c>
      <c r="O1936" s="6">
        <f>KickstarterTable[[#This Row],[pledged]]/KickstarterTable[[#This Row],[goal]]</f>
        <v>1.052</v>
      </c>
      <c r="P1936" s="8">
        <f>KickstarterTable[[#This Row],[pledged]]/KickstarterTable[[#This Row],[backers_count]]</f>
        <v>122.32558139534883</v>
      </c>
      <c r="Q1936" t="str">
        <f t="shared" si="180"/>
        <v>film &amp; video</v>
      </c>
      <c r="R1936" t="str">
        <f t="shared" si="181"/>
        <v>shorts</v>
      </c>
      <c r="S1936" s="13">
        <f t="shared" si="182"/>
        <v>42720.865543981483</v>
      </c>
      <c r="T1936" s="13">
        <f t="shared" si="183"/>
        <v>42764.916666666664</v>
      </c>
      <c r="U1936">
        <f t="shared" si="184"/>
        <v>2017</v>
      </c>
      <c r="V1936" s="15" t="str">
        <f t="shared" si="185"/>
        <v>Dec</v>
      </c>
    </row>
    <row r="1937" spans="1:22" ht="48">
      <c r="A1937">
        <v>100</v>
      </c>
      <c r="B1937" s="3" t="s">
        <v>102</v>
      </c>
      <c r="C1937" s="3" t="s">
        <v>4211</v>
      </c>
      <c r="D1937">
        <v>5000</v>
      </c>
      <c r="E193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8265</v>
      </c>
      <c r="O1937" s="6">
        <f>KickstarterTable[[#This Row],[pledged]]/KickstarterTable[[#This Row],[goal]]</f>
        <v>1</v>
      </c>
      <c r="P1937" s="8">
        <f>KickstarterTable[[#This Row],[pledged]]/KickstarterTable[[#This Row],[backers_count]]</f>
        <v>192.30769230769232</v>
      </c>
      <c r="Q1937" t="str">
        <f t="shared" si="180"/>
        <v>film &amp; video</v>
      </c>
      <c r="R1937" t="str">
        <f t="shared" si="181"/>
        <v>shorts</v>
      </c>
      <c r="S1937" s="13">
        <f t="shared" si="182"/>
        <v>41197.419976851852</v>
      </c>
      <c r="T1937" s="13">
        <f t="shared" si="183"/>
        <v>41215.378310185188</v>
      </c>
      <c r="U1937">
        <f t="shared" si="184"/>
        <v>2012</v>
      </c>
      <c r="V1937" s="15" t="str">
        <f t="shared" si="185"/>
        <v>Oct</v>
      </c>
    </row>
    <row r="1938" spans="1:22" ht="16">
      <c r="A1938">
        <v>106</v>
      </c>
      <c r="B1938" s="3" t="s">
        <v>108</v>
      </c>
      <c r="C1938" s="3" t="s">
        <v>4217</v>
      </c>
      <c r="D1938">
        <v>5000</v>
      </c>
      <c r="E193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8265</v>
      </c>
      <c r="O1938" s="6">
        <f>KickstarterTable[[#This Row],[pledged]]/KickstarterTable[[#This Row],[goal]]</f>
        <v>1.0049999999999999</v>
      </c>
      <c r="P1938" s="8">
        <f>KickstarterTable[[#This Row],[pledged]]/KickstarterTable[[#This Row],[backers_count]]</f>
        <v>186.11111111111111</v>
      </c>
      <c r="Q1938" t="str">
        <f t="shared" si="180"/>
        <v>film &amp; video</v>
      </c>
      <c r="R1938" t="str">
        <f t="shared" si="181"/>
        <v>shorts</v>
      </c>
      <c r="S1938" s="13">
        <f t="shared" si="182"/>
        <v>40987.443298611106</v>
      </c>
      <c r="T1938" s="13">
        <f t="shared" si="183"/>
        <v>40999.359965277785</v>
      </c>
      <c r="U1938">
        <f t="shared" si="184"/>
        <v>2012</v>
      </c>
      <c r="V1938" s="15" t="str">
        <f t="shared" si="185"/>
        <v>Mar</v>
      </c>
    </row>
    <row r="1939" spans="1:22" ht="48">
      <c r="A1939">
        <v>112</v>
      </c>
      <c r="B1939" s="3" t="s">
        <v>114</v>
      </c>
      <c r="C1939" s="3" t="s">
        <v>4223</v>
      </c>
      <c r="D1939">
        <v>5000</v>
      </c>
      <c r="E1939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8265</v>
      </c>
      <c r="O1939" s="6">
        <f>KickstarterTable[[#This Row],[pledged]]/KickstarterTable[[#This Row],[goal]]</f>
        <v>1.04</v>
      </c>
      <c r="P1939" s="8">
        <f>KickstarterTable[[#This Row],[pledged]]/KickstarterTable[[#This Row],[backers_count]]</f>
        <v>64.197530864197532</v>
      </c>
      <c r="Q1939" t="str">
        <f t="shared" si="180"/>
        <v>film &amp; video</v>
      </c>
      <c r="R1939" t="str">
        <f t="shared" si="181"/>
        <v>shorts</v>
      </c>
      <c r="S1939" s="13">
        <f t="shared" si="182"/>
        <v>41717.709699074076</v>
      </c>
      <c r="T1939" s="13">
        <f t="shared" si="183"/>
        <v>41739.666666666672</v>
      </c>
      <c r="U1939">
        <f t="shared" si="184"/>
        <v>2014</v>
      </c>
      <c r="V1939" s="15" t="str">
        <f t="shared" si="185"/>
        <v>Mar</v>
      </c>
    </row>
    <row r="1940" spans="1:22" ht="32">
      <c r="A1940">
        <v>113</v>
      </c>
      <c r="B1940" s="3" t="s">
        <v>115</v>
      </c>
      <c r="C1940" s="3" t="s">
        <v>4224</v>
      </c>
      <c r="D1940">
        <v>5000</v>
      </c>
      <c r="E1940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8265</v>
      </c>
      <c r="O1940" s="6">
        <f>KickstarterTable[[#This Row],[pledged]]/KickstarterTable[[#This Row],[goal]]</f>
        <v>1.41</v>
      </c>
      <c r="P1940" s="8">
        <f>KickstarterTable[[#This Row],[pledged]]/KickstarterTable[[#This Row],[backers_count]]</f>
        <v>90.384615384615387</v>
      </c>
      <c r="Q1940" t="str">
        <f t="shared" si="180"/>
        <v>film &amp; video</v>
      </c>
      <c r="R1940" t="str">
        <f t="shared" si="181"/>
        <v>shorts</v>
      </c>
      <c r="S1940" s="13">
        <f t="shared" si="182"/>
        <v>40753.425092592588</v>
      </c>
      <c r="T1940" s="13">
        <f t="shared" si="183"/>
        <v>40759.208333333336</v>
      </c>
      <c r="U1940">
        <f t="shared" si="184"/>
        <v>2011</v>
      </c>
      <c r="V1940" s="15" t="str">
        <f t="shared" si="185"/>
        <v>Jul</v>
      </c>
    </row>
    <row r="1941" spans="1:22" ht="32">
      <c r="A1941">
        <v>118</v>
      </c>
      <c r="B1941" s="3" t="s">
        <v>120</v>
      </c>
      <c r="C1941" s="3" t="s">
        <v>4229</v>
      </c>
      <c r="D1941">
        <v>5000</v>
      </c>
      <c r="E1941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8265</v>
      </c>
      <c r="O1941" s="6">
        <f>KickstarterTable[[#This Row],[pledged]]/KickstarterTable[[#This Row],[goal]]</f>
        <v>1.1303159999999999</v>
      </c>
      <c r="P1941" s="8">
        <f>KickstarterTable[[#This Row],[pledged]]/KickstarterTable[[#This Row],[backers_count]]</f>
        <v>144.91230769230768</v>
      </c>
      <c r="Q1941" t="str">
        <f t="shared" si="180"/>
        <v>film &amp; video</v>
      </c>
      <c r="R1941" t="str">
        <f t="shared" si="181"/>
        <v>shorts</v>
      </c>
      <c r="S1941" s="13">
        <f t="shared" si="182"/>
        <v>40722.720324074071</v>
      </c>
      <c r="T1941" s="13">
        <f t="shared" si="183"/>
        <v>40750.636990740742</v>
      </c>
      <c r="U1941">
        <f t="shared" si="184"/>
        <v>2011</v>
      </c>
      <c r="V1941" s="15" t="str">
        <f t="shared" si="185"/>
        <v>Jun</v>
      </c>
    </row>
    <row r="1942" spans="1:22" ht="32">
      <c r="A1942">
        <v>134</v>
      </c>
      <c r="B1942" s="3" t="s">
        <v>136</v>
      </c>
      <c r="C1942" s="3" t="s">
        <v>4245</v>
      </c>
      <c r="D1942">
        <v>5000</v>
      </c>
      <c r="E1942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8266</v>
      </c>
      <c r="O1942" s="6">
        <f>KickstarterTable[[#This Row],[pledged]]/KickstarterTable[[#This Row],[goal]]</f>
        <v>0</v>
      </c>
      <c r="P1942" s="8" t="e">
        <f>KickstarterTable[[#This Row],[pledged]]/KickstarterTable[[#This Row],[backers_count]]</f>
        <v>#DIV/0!</v>
      </c>
      <c r="Q1942" t="str">
        <f t="shared" si="180"/>
        <v>film &amp; video</v>
      </c>
      <c r="R1942" t="str">
        <f t="shared" si="181"/>
        <v>science fiction</v>
      </c>
      <c r="S1942" s="13">
        <f t="shared" si="182"/>
        <v>42221.576597222222</v>
      </c>
      <c r="T1942" s="13">
        <f t="shared" si="183"/>
        <v>42249.291666666664</v>
      </c>
      <c r="U1942">
        <f t="shared" si="184"/>
        <v>2015</v>
      </c>
      <c r="V1942" s="15" t="str">
        <f t="shared" si="185"/>
        <v>Aug</v>
      </c>
    </row>
    <row r="1943" spans="1:22" ht="48">
      <c r="A1943">
        <v>158</v>
      </c>
      <c r="B1943" s="3" t="s">
        <v>160</v>
      </c>
      <c r="C1943" s="3" t="s">
        <v>4268</v>
      </c>
      <c r="D1943">
        <v>5000</v>
      </c>
      <c r="E1943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8266</v>
      </c>
      <c r="O1943" s="6">
        <f>KickstarterTable[[#This Row],[pledged]]/KickstarterTable[[#This Row],[goal]]</f>
        <v>0</v>
      </c>
      <c r="P1943" s="8" t="e">
        <f>KickstarterTable[[#This Row],[pledged]]/KickstarterTable[[#This Row],[backers_count]]</f>
        <v>#DIV/0!</v>
      </c>
      <c r="Q1943" t="str">
        <f t="shared" si="180"/>
        <v>film &amp; video</v>
      </c>
      <c r="R1943" t="str">
        <f t="shared" si="181"/>
        <v>science fiction</v>
      </c>
      <c r="S1943" s="13">
        <f t="shared" si="182"/>
        <v>41903.743379629625</v>
      </c>
      <c r="T1943" s="13">
        <f t="shared" si="183"/>
        <v>41931.660046296296</v>
      </c>
      <c r="U1943">
        <f t="shared" si="184"/>
        <v>2014</v>
      </c>
      <c r="V1943" s="15" t="str">
        <f t="shared" si="185"/>
        <v>Sep</v>
      </c>
    </row>
    <row r="1944" spans="1:22" ht="48">
      <c r="A1944">
        <v>160</v>
      </c>
      <c r="B1944" s="3" t="s">
        <v>162</v>
      </c>
      <c r="C1944" s="3" t="s">
        <v>4270</v>
      </c>
      <c r="D1944">
        <v>5000</v>
      </c>
      <c r="E1944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8267</v>
      </c>
      <c r="O1944" s="6">
        <f>KickstarterTable[[#This Row],[pledged]]/KickstarterTable[[#This Row],[goal]]</f>
        <v>0</v>
      </c>
      <c r="P1944" s="8" t="e">
        <f>KickstarterTable[[#This Row],[pledged]]/KickstarterTable[[#This Row],[backers_count]]</f>
        <v>#DIV/0!</v>
      </c>
      <c r="Q1944" t="str">
        <f t="shared" si="180"/>
        <v>film &amp; video</v>
      </c>
      <c r="R1944" t="str">
        <f t="shared" si="181"/>
        <v>drama</v>
      </c>
      <c r="S1944" s="13">
        <f t="shared" si="182"/>
        <v>42171.57975694444</v>
      </c>
      <c r="T1944" s="13">
        <f t="shared" si="183"/>
        <v>42229.496423611119</v>
      </c>
      <c r="U1944">
        <f t="shared" si="184"/>
        <v>2015</v>
      </c>
      <c r="V1944" s="15" t="str">
        <f t="shared" si="185"/>
        <v>Jun</v>
      </c>
    </row>
    <row r="1945" spans="1:22" ht="48">
      <c r="A1945">
        <v>166</v>
      </c>
      <c r="B1945" s="3" t="s">
        <v>168</v>
      </c>
      <c r="C1945" s="3" t="s">
        <v>4276</v>
      </c>
      <c r="D1945">
        <v>5000</v>
      </c>
      <c r="E1945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8267</v>
      </c>
      <c r="O1945" s="6">
        <f>KickstarterTable[[#This Row],[pledged]]/KickstarterTable[[#This Row],[goal]]</f>
        <v>0.6</v>
      </c>
      <c r="P1945" s="8">
        <f>KickstarterTable[[#This Row],[pledged]]/KickstarterTable[[#This Row],[backers_count]]</f>
        <v>3000</v>
      </c>
      <c r="Q1945" t="str">
        <f t="shared" si="180"/>
        <v>film &amp; video</v>
      </c>
      <c r="R1945" t="str">
        <f t="shared" si="181"/>
        <v>drama</v>
      </c>
      <c r="S1945" s="13">
        <f t="shared" si="182"/>
        <v>42720.742615740739</v>
      </c>
      <c r="T1945" s="13">
        <f t="shared" si="183"/>
        <v>42748.659282407411</v>
      </c>
      <c r="U1945">
        <f t="shared" si="184"/>
        <v>2017</v>
      </c>
      <c r="V1945" s="15" t="str">
        <f t="shared" si="185"/>
        <v>Dec</v>
      </c>
    </row>
    <row r="1946" spans="1:22" ht="48">
      <c r="A1946">
        <v>186</v>
      </c>
      <c r="B1946" s="3" t="s">
        <v>188</v>
      </c>
      <c r="C1946" s="3" t="s">
        <v>4296</v>
      </c>
      <c r="D1946">
        <v>5000</v>
      </c>
      <c r="E1946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8267</v>
      </c>
      <c r="O1946" s="6">
        <f>KickstarterTable[[#This Row],[pledged]]/KickstarterTable[[#This Row],[goal]]</f>
        <v>0</v>
      </c>
      <c r="P1946" s="8" t="e">
        <f>KickstarterTable[[#This Row],[pledged]]/KickstarterTable[[#This Row],[backers_count]]</f>
        <v>#DIV/0!</v>
      </c>
      <c r="Q1946" t="str">
        <f t="shared" si="180"/>
        <v>film &amp; video</v>
      </c>
      <c r="R1946" t="str">
        <f t="shared" si="181"/>
        <v>drama</v>
      </c>
      <c r="S1946" s="13">
        <f t="shared" si="182"/>
        <v>42767.479560185187</v>
      </c>
      <c r="T1946" s="13">
        <f t="shared" si="183"/>
        <v>42795.416666666664</v>
      </c>
      <c r="U1946">
        <f t="shared" si="184"/>
        <v>2017</v>
      </c>
      <c r="V1946" s="15" t="str">
        <f t="shared" si="185"/>
        <v>Feb</v>
      </c>
    </row>
    <row r="1947" spans="1:22" ht="32">
      <c r="A1947">
        <v>187</v>
      </c>
      <c r="B1947" s="3" t="s">
        <v>189</v>
      </c>
      <c r="C1947" s="3" t="s">
        <v>4297</v>
      </c>
      <c r="D1947">
        <v>5000</v>
      </c>
      <c r="E194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8267</v>
      </c>
      <c r="O1947" s="6">
        <f>KickstarterTable[[#This Row],[pledged]]/KickstarterTable[[#This Row],[goal]]</f>
        <v>0.16</v>
      </c>
      <c r="P1947" s="8">
        <f>KickstarterTable[[#This Row],[pledged]]/KickstarterTable[[#This Row],[backers_count]]</f>
        <v>160</v>
      </c>
      <c r="Q1947" t="str">
        <f t="shared" si="180"/>
        <v>film &amp; video</v>
      </c>
      <c r="R1947" t="str">
        <f t="shared" si="181"/>
        <v>drama</v>
      </c>
      <c r="S1947" s="13">
        <f t="shared" si="182"/>
        <v>42181.90112268518</v>
      </c>
      <c r="T1947" s="13">
        <f t="shared" si="183"/>
        <v>42203.874305555561</v>
      </c>
      <c r="U1947">
        <f t="shared" si="184"/>
        <v>2015</v>
      </c>
      <c r="V1947" s="15" t="str">
        <f t="shared" si="185"/>
        <v>Jun</v>
      </c>
    </row>
    <row r="1948" spans="1:22" ht="48">
      <c r="A1948">
        <v>191</v>
      </c>
      <c r="B1948" s="3" t="s">
        <v>193</v>
      </c>
      <c r="C1948" s="3" t="s">
        <v>4301</v>
      </c>
      <c r="D1948">
        <v>5000</v>
      </c>
      <c r="E194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8267</v>
      </c>
      <c r="O1948" s="6">
        <f>KickstarterTable[[#This Row],[pledged]]/KickstarterTable[[#This Row],[goal]]</f>
        <v>0.05</v>
      </c>
      <c r="P1948" s="8">
        <f>KickstarterTable[[#This Row],[pledged]]/KickstarterTable[[#This Row],[backers_count]]</f>
        <v>83.333333333333329</v>
      </c>
      <c r="Q1948" t="str">
        <f t="shared" si="180"/>
        <v>film &amp; video</v>
      </c>
      <c r="R1948" t="str">
        <f t="shared" si="181"/>
        <v>drama</v>
      </c>
      <c r="S1948" s="13">
        <f t="shared" si="182"/>
        <v>42239.108078703699</v>
      </c>
      <c r="T1948" s="13">
        <f t="shared" si="183"/>
        <v>42277.024745370371</v>
      </c>
      <c r="U1948">
        <f t="shared" si="184"/>
        <v>2015</v>
      </c>
      <c r="V1948" s="15" t="str">
        <f t="shared" si="185"/>
        <v>Aug</v>
      </c>
    </row>
    <row r="1949" spans="1:22" ht="48">
      <c r="A1949">
        <v>211</v>
      </c>
      <c r="B1949" s="3" t="s">
        <v>213</v>
      </c>
      <c r="C1949" s="3" t="s">
        <v>4321</v>
      </c>
      <c r="D1949">
        <v>5000</v>
      </c>
      <c r="E1949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8267</v>
      </c>
      <c r="O1949" s="6">
        <f>KickstarterTable[[#This Row],[pledged]]/KickstarterTable[[#This Row],[goal]]</f>
        <v>0.44600000000000001</v>
      </c>
      <c r="P1949" s="8">
        <f>KickstarterTable[[#This Row],[pledged]]/KickstarterTable[[#This Row],[backers_count]]</f>
        <v>185.83333333333334</v>
      </c>
      <c r="Q1949" t="str">
        <f t="shared" si="180"/>
        <v>film &amp; video</v>
      </c>
      <c r="R1949" t="str">
        <f t="shared" si="181"/>
        <v>drama</v>
      </c>
      <c r="S1949" s="13">
        <f t="shared" si="182"/>
        <v>42235.826585648145</v>
      </c>
      <c r="T1949" s="13">
        <f t="shared" si="183"/>
        <v>42263.743252314824</v>
      </c>
      <c r="U1949">
        <f t="shared" si="184"/>
        <v>2015</v>
      </c>
      <c r="V1949" s="15" t="str">
        <f t="shared" si="185"/>
        <v>Aug</v>
      </c>
    </row>
    <row r="1950" spans="1:22" ht="48">
      <c r="A1950">
        <v>218</v>
      </c>
      <c r="B1950" s="3" t="s">
        <v>220</v>
      </c>
      <c r="C1950" s="3" t="s">
        <v>4328</v>
      </c>
      <c r="D1950">
        <v>5000</v>
      </c>
      <c r="E1950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8267</v>
      </c>
      <c r="O1950" s="6">
        <f>KickstarterTable[[#This Row],[pledged]]/KickstarterTable[[#This Row],[goal]]</f>
        <v>0.02</v>
      </c>
      <c r="P1950" s="8">
        <f>KickstarterTable[[#This Row],[pledged]]/KickstarterTable[[#This Row],[backers_count]]</f>
        <v>100</v>
      </c>
      <c r="Q1950" t="str">
        <f t="shared" si="180"/>
        <v>film &amp; video</v>
      </c>
      <c r="R1950" t="str">
        <f t="shared" si="181"/>
        <v>drama</v>
      </c>
      <c r="S1950" s="13">
        <f t="shared" si="182"/>
        <v>42079.295011574075</v>
      </c>
      <c r="T1950" s="13">
        <f t="shared" si="183"/>
        <v>42137.211678240747</v>
      </c>
      <c r="U1950">
        <f t="shared" si="184"/>
        <v>2015</v>
      </c>
      <c r="V1950" s="15" t="str">
        <f t="shared" si="185"/>
        <v>Mar</v>
      </c>
    </row>
    <row r="1951" spans="1:22" ht="48">
      <c r="A1951">
        <v>245</v>
      </c>
      <c r="B1951" s="3" t="s">
        <v>246</v>
      </c>
      <c r="C1951" s="3" t="s">
        <v>4355</v>
      </c>
      <c r="D1951">
        <v>5000</v>
      </c>
      <c r="E1951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8268</v>
      </c>
      <c r="O1951" s="6">
        <f>KickstarterTable[[#This Row],[pledged]]/KickstarterTable[[#This Row],[goal]]</f>
        <v>1.0371999999999999</v>
      </c>
      <c r="P1951" s="8">
        <f>KickstarterTable[[#This Row],[pledged]]/KickstarterTable[[#This Row],[backers_count]]</f>
        <v>54.020833333333336</v>
      </c>
      <c r="Q1951" t="str">
        <f t="shared" si="180"/>
        <v>film &amp; video</v>
      </c>
      <c r="R1951" t="str">
        <f t="shared" si="181"/>
        <v>documentary</v>
      </c>
      <c r="S1951" s="13">
        <f t="shared" si="182"/>
        <v>41106.719733796293</v>
      </c>
      <c r="T1951" s="13">
        <f t="shared" si="183"/>
        <v>41134.636400462965</v>
      </c>
      <c r="U1951">
        <f t="shared" si="184"/>
        <v>2012</v>
      </c>
      <c r="V1951" s="15" t="str">
        <f t="shared" si="185"/>
        <v>Jul</v>
      </c>
    </row>
    <row r="1952" spans="1:22" ht="48">
      <c r="A1952">
        <v>246</v>
      </c>
      <c r="B1952" s="3" t="s">
        <v>247</v>
      </c>
      <c r="C1952" s="3" t="s">
        <v>4356</v>
      </c>
      <c r="D1952">
        <v>5000</v>
      </c>
      <c r="E1952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8268</v>
      </c>
      <c r="O1952" s="6">
        <f>KickstarterTable[[#This Row],[pledged]]/KickstarterTable[[#This Row],[goal]]</f>
        <v>3.0546000000000002</v>
      </c>
      <c r="P1952" s="8">
        <f>KickstarterTable[[#This Row],[pledged]]/KickstarterTable[[#This Row],[backers_count]]</f>
        <v>68.488789237668158</v>
      </c>
      <c r="Q1952" t="str">
        <f t="shared" si="180"/>
        <v>film &amp; video</v>
      </c>
      <c r="R1952" t="str">
        <f t="shared" si="181"/>
        <v>documentary</v>
      </c>
      <c r="S1952" s="13">
        <f t="shared" si="182"/>
        <v>40480.030150462961</v>
      </c>
      <c r="T1952" s="13">
        <f t="shared" si="183"/>
        <v>40527.988483796296</v>
      </c>
      <c r="U1952">
        <f t="shared" si="184"/>
        <v>2010</v>
      </c>
      <c r="V1952" s="15" t="str">
        <f t="shared" si="185"/>
        <v>Oct</v>
      </c>
    </row>
    <row r="1953" spans="1:22" ht="64">
      <c r="A1953">
        <v>247</v>
      </c>
      <c r="B1953" s="3" t="s">
        <v>248</v>
      </c>
      <c r="C1953" s="3" t="s">
        <v>4357</v>
      </c>
      <c r="D1953">
        <v>5000</v>
      </c>
      <c r="E1953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8268</v>
      </c>
      <c r="O1953" s="6">
        <f>KickstarterTable[[#This Row],[pledged]]/KickstarterTable[[#This Row],[goal]]</f>
        <v>1.341</v>
      </c>
      <c r="P1953" s="8">
        <f>KickstarterTable[[#This Row],[pledged]]/KickstarterTable[[#This Row],[backers_count]]</f>
        <v>108.14516129032258</v>
      </c>
      <c r="Q1953" t="str">
        <f t="shared" si="180"/>
        <v>film &amp; video</v>
      </c>
      <c r="R1953" t="str">
        <f t="shared" si="181"/>
        <v>documentary</v>
      </c>
      <c r="S1953" s="13">
        <f t="shared" si="182"/>
        <v>40430.270995370367</v>
      </c>
      <c r="T1953" s="13">
        <f t="shared" si="183"/>
        <v>40464.73541666667</v>
      </c>
      <c r="U1953">
        <f t="shared" si="184"/>
        <v>2010</v>
      </c>
      <c r="V1953" s="15" t="str">
        <f t="shared" si="185"/>
        <v>Sep</v>
      </c>
    </row>
    <row r="1954" spans="1:22" ht="48">
      <c r="A1954">
        <v>252</v>
      </c>
      <c r="B1954" s="3" t="s">
        <v>253</v>
      </c>
      <c r="C1954" s="3" t="s">
        <v>4362</v>
      </c>
      <c r="D1954">
        <v>5000</v>
      </c>
      <c r="E195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8268</v>
      </c>
      <c r="O1954" s="6">
        <f>KickstarterTable[[#This Row],[pledged]]/KickstarterTable[[#This Row],[goal]]</f>
        <v>1.8455999999999999</v>
      </c>
      <c r="P1954" s="8">
        <f>KickstarterTable[[#This Row],[pledged]]/KickstarterTable[[#This Row],[backers_count]]</f>
        <v>85.444444444444443</v>
      </c>
      <c r="Q1954" t="str">
        <f t="shared" si="180"/>
        <v>film &amp; video</v>
      </c>
      <c r="R1954" t="str">
        <f t="shared" si="181"/>
        <v>documentary</v>
      </c>
      <c r="S1954" s="13">
        <f t="shared" si="182"/>
        <v>40266.329374999994</v>
      </c>
      <c r="T1954" s="13">
        <f t="shared" si="183"/>
        <v>40327.749305555561</v>
      </c>
      <c r="U1954">
        <f t="shared" si="184"/>
        <v>2010</v>
      </c>
      <c r="V1954" s="15" t="str">
        <f t="shared" si="185"/>
        <v>Mar</v>
      </c>
    </row>
    <row r="1955" spans="1:22" ht="64">
      <c r="A1955">
        <v>264</v>
      </c>
      <c r="B1955" s="3" t="s">
        <v>265</v>
      </c>
      <c r="C1955" s="3" t="s">
        <v>4374</v>
      </c>
      <c r="D1955">
        <v>5000</v>
      </c>
      <c r="E1955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8268</v>
      </c>
      <c r="O1955" s="6">
        <f>KickstarterTable[[#This Row],[pledged]]/KickstarterTable[[#This Row],[goal]]</f>
        <v>1.1819999999999999</v>
      </c>
      <c r="P1955" s="8">
        <f>KickstarterTable[[#This Row],[pledged]]/KickstarterTable[[#This Row],[backers_count]]</f>
        <v>64.945054945054949</v>
      </c>
      <c r="Q1955" t="str">
        <f t="shared" si="180"/>
        <v>film &amp; video</v>
      </c>
      <c r="R1955" t="str">
        <f t="shared" si="181"/>
        <v>documentary</v>
      </c>
      <c r="S1955" s="13">
        <f t="shared" si="182"/>
        <v>41010.286979166667</v>
      </c>
      <c r="T1955" s="13">
        <f t="shared" si="183"/>
        <v>41038.203645833339</v>
      </c>
      <c r="U1955">
        <f t="shared" si="184"/>
        <v>2012</v>
      </c>
      <c r="V1955" s="15" t="str">
        <f t="shared" si="185"/>
        <v>Apr</v>
      </c>
    </row>
    <row r="1956" spans="1:22" ht="64">
      <c r="A1956">
        <v>265</v>
      </c>
      <c r="B1956" s="3" t="s">
        <v>266</v>
      </c>
      <c r="C1956" s="3" t="s">
        <v>4375</v>
      </c>
      <c r="D1956">
        <v>5000</v>
      </c>
      <c r="E1956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8268</v>
      </c>
      <c r="O1956" s="6">
        <f>KickstarterTable[[#This Row],[pledged]]/KickstarterTable[[#This Row],[goal]]</f>
        <v>1.111</v>
      </c>
      <c r="P1956" s="8">
        <f>KickstarterTable[[#This Row],[pledged]]/KickstarterTable[[#This Row],[backers_count]]</f>
        <v>95.775862068965523</v>
      </c>
      <c r="Q1956" t="str">
        <f t="shared" si="180"/>
        <v>film &amp; video</v>
      </c>
      <c r="R1956" t="str">
        <f t="shared" si="181"/>
        <v>documentary</v>
      </c>
      <c r="S1956" s="13">
        <f t="shared" si="182"/>
        <v>40266.91238425926</v>
      </c>
      <c r="T1956" s="13">
        <f t="shared" si="183"/>
        <v>40306.427777777782</v>
      </c>
      <c r="U1956">
        <f t="shared" si="184"/>
        <v>2010</v>
      </c>
      <c r="V1956" s="15" t="str">
        <f t="shared" si="185"/>
        <v>Mar</v>
      </c>
    </row>
    <row r="1957" spans="1:22" ht="48">
      <c r="A1957">
        <v>268</v>
      </c>
      <c r="B1957" s="3" t="s">
        <v>269</v>
      </c>
      <c r="C1957" s="3" t="s">
        <v>4378</v>
      </c>
      <c r="D1957">
        <v>5000</v>
      </c>
      <c r="E195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8268</v>
      </c>
      <c r="O1957" s="6">
        <f>KickstarterTable[[#This Row],[pledged]]/KickstarterTable[[#This Row],[goal]]</f>
        <v>1.1140000000000001</v>
      </c>
      <c r="P1957" s="8">
        <f>KickstarterTable[[#This Row],[pledged]]/KickstarterTable[[#This Row],[backers_count]]</f>
        <v>50.18018018018018</v>
      </c>
      <c r="Q1957" t="str">
        <f t="shared" si="180"/>
        <v>film &amp; video</v>
      </c>
      <c r="R1957" t="str">
        <f t="shared" si="181"/>
        <v>documentary</v>
      </c>
      <c r="S1957" s="13">
        <f t="shared" si="182"/>
        <v>40808.819189814814</v>
      </c>
      <c r="T1957" s="13">
        <f t="shared" si="183"/>
        <v>40851.77752314815</v>
      </c>
      <c r="U1957">
        <f t="shared" si="184"/>
        <v>2011</v>
      </c>
      <c r="V1957" s="15" t="str">
        <f t="shared" si="185"/>
        <v>Sep</v>
      </c>
    </row>
    <row r="1958" spans="1:22" ht="48">
      <c r="A1958">
        <v>273</v>
      </c>
      <c r="B1958" s="3" t="s">
        <v>274</v>
      </c>
      <c r="C1958" s="3" t="s">
        <v>4383</v>
      </c>
      <c r="D1958">
        <v>5000</v>
      </c>
      <c r="E195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8268</v>
      </c>
      <c r="O1958" s="6">
        <f>KickstarterTable[[#This Row],[pledged]]/KickstarterTable[[#This Row],[goal]]</f>
        <v>1.077758</v>
      </c>
      <c r="P1958" s="8">
        <f>KickstarterTable[[#This Row],[pledged]]/KickstarterTable[[#This Row],[backers_count]]</f>
        <v>45.667711864406776</v>
      </c>
      <c r="Q1958" t="str">
        <f t="shared" si="180"/>
        <v>film &amp; video</v>
      </c>
      <c r="R1958" t="str">
        <f t="shared" si="181"/>
        <v>documentary</v>
      </c>
      <c r="S1958" s="13">
        <f t="shared" si="182"/>
        <v>40697.16511574074</v>
      </c>
      <c r="T1958" s="13">
        <f t="shared" si="183"/>
        <v>40725.081782407411</v>
      </c>
      <c r="U1958">
        <f t="shared" si="184"/>
        <v>2011</v>
      </c>
      <c r="V1958" s="15" t="str">
        <f t="shared" si="185"/>
        <v>Jun</v>
      </c>
    </row>
    <row r="1959" spans="1:22" ht="48">
      <c r="A1959">
        <v>291</v>
      </c>
      <c r="B1959" s="3" t="s">
        <v>292</v>
      </c>
      <c r="C1959" s="3" t="s">
        <v>4401</v>
      </c>
      <c r="D1959">
        <v>5000</v>
      </c>
      <c r="E1959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8268</v>
      </c>
      <c r="O1959" s="6">
        <f>KickstarterTable[[#This Row],[pledged]]/KickstarterTable[[#This Row],[goal]]</f>
        <v>1.2001999999999999</v>
      </c>
      <c r="P1959" s="8">
        <f>KickstarterTable[[#This Row],[pledged]]/KickstarterTable[[#This Row],[backers_count]]</f>
        <v>46.8828125</v>
      </c>
      <c r="Q1959" t="str">
        <f t="shared" si="180"/>
        <v>film &amp; video</v>
      </c>
      <c r="R1959" t="str">
        <f t="shared" si="181"/>
        <v>documentary</v>
      </c>
      <c r="S1959" s="13">
        <f t="shared" si="182"/>
        <v>41376.435717592591</v>
      </c>
      <c r="T1959" s="13">
        <f t="shared" si="183"/>
        <v>41392.584027777782</v>
      </c>
      <c r="U1959">
        <f t="shared" si="184"/>
        <v>2013</v>
      </c>
      <c r="V1959" s="15" t="str">
        <f t="shared" si="185"/>
        <v>Apr</v>
      </c>
    </row>
    <row r="1960" spans="1:22" ht="48">
      <c r="A1960">
        <v>294</v>
      </c>
      <c r="B1960" s="3" t="s">
        <v>295</v>
      </c>
      <c r="C1960" s="3" t="s">
        <v>4404</v>
      </c>
      <c r="D1960">
        <v>5000</v>
      </c>
      <c r="E1960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8268</v>
      </c>
      <c r="O1960" s="6">
        <f>KickstarterTable[[#This Row],[pledged]]/KickstarterTable[[#This Row],[goal]]</f>
        <v>1</v>
      </c>
      <c r="P1960" s="8">
        <f>KickstarterTable[[#This Row],[pledged]]/KickstarterTable[[#This Row],[backers_count]]</f>
        <v>100</v>
      </c>
      <c r="Q1960" t="str">
        <f t="shared" si="180"/>
        <v>film &amp; video</v>
      </c>
      <c r="R1960" t="str">
        <f t="shared" si="181"/>
        <v>documentary</v>
      </c>
      <c r="S1960" s="13">
        <f t="shared" si="182"/>
        <v>40342.751087962963</v>
      </c>
      <c r="T1960" s="13">
        <f t="shared" si="183"/>
        <v>40376.25</v>
      </c>
      <c r="U1960">
        <f t="shared" si="184"/>
        <v>2010</v>
      </c>
      <c r="V1960" s="15" t="str">
        <f t="shared" si="185"/>
        <v>Jun</v>
      </c>
    </row>
    <row r="1961" spans="1:22" ht="48">
      <c r="A1961">
        <v>318</v>
      </c>
      <c r="B1961" s="3" t="s">
        <v>319</v>
      </c>
      <c r="C1961" s="3" t="s">
        <v>4428</v>
      </c>
      <c r="D1961">
        <v>5000</v>
      </c>
      <c r="E1961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8268</v>
      </c>
      <c r="O1961" s="6">
        <f>KickstarterTable[[#This Row],[pledged]]/KickstarterTable[[#This Row],[goal]]</f>
        <v>2.8332000000000002</v>
      </c>
      <c r="P1961" s="8">
        <f>KickstarterTable[[#This Row],[pledged]]/KickstarterTable[[#This Row],[backers_count]]</f>
        <v>49.880281690140848</v>
      </c>
      <c r="Q1961" t="str">
        <f t="shared" si="180"/>
        <v>film &amp; video</v>
      </c>
      <c r="R1961" t="str">
        <f t="shared" si="181"/>
        <v>documentary</v>
      </c>
      <c r="S1961" s="13">
        <f t="shared" si="182"/>
        <v>41329.705451388887</v>
      </c>
      <c r="T1961" s="13">
        <f t="shared" si="183"/>
        <v>41357.580451388894</v>
      </c>
      <c r="U1961">
        <f t="shared" si="184"/>
        <v>2013</v>
      </c>
      <c r="V1961" s="15" t="str">
        <f t="shared" si="185"/>
        <v>Feb</v>
      </c>
    </row>
    <row r="1962" spans="1:22" ht="64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8268</v>
      </c>
      <c r="O1962" s="6">
        <f>KickstarterTable[[#This Row],[pledged]]/KickstarterTable[[#This Row],[goal]]</f>
        <v>1.1268</v>
      </c>
      <c r="P1962" s="8">
        <f>KickstarterTable[[#This Row],[pledged]]/KickstarterTable[[#This Row],[backers_count]]</f>
        <v>110.47058823529412</v>
      </c>
      <c r="Q1962" t="str">
        <f t="shared" si="180"/>
        <v>film &amp; video</v>
      </c>
      <c r="R1962" t="str">
        <f t="shared" si="181"/>
        <v>documentary</v>
      </c>
      <c r="S1962" s="13">
        <f t="shared" si="182"/>
        <v>40123.504965277774</v>
      </c>
      <c r="T1962" s="13">
        <f t="shared" si="183"/>
        <v>40208.915972222225</v>
      </c>
      <c r="U1962">
        <f t="shared" si="184"/>
        <v>2010</v>
      </c>
      <c r="V1962" s="15" t="str">
        <f t="shared" si="185"/>
        <v>Nov</v>
      </c>
    </row>
    <row r="1963" spans="1:22" ht="48">
      <c r="A1963">
        <v>388</v>
      </c>
      <c r="B1963" s="3" t="s">
        <v>389</v>
      </c>
      <c r="C1963" s="3" t="s">
        <v>4498</v>
      </c>
      <c r="D1963">
        <v>5000</v>
      </c>
      <c r="E1963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8268</v>
      </c>
      <c r="O1963" s="6">
        <f>KickstarterTable[[#This Row],[pledged]]/KickstarterTable[[#This Row],[goal]]</f>
        <v>1.2616000000000001</v>
      </c>
      <c r="P1963" s="8">
        <f>KickstarterTable[[#This Row],[pledged]]/KickstarterTable[[#This Row],[backers_count]]</f>
        <v>88.845070422535215</v>
      </c>
      <c r="Q1963" t="str">
        <f t="shared" si="180"/>
        <v>film &amp; video</v>
      </c>
      <c r="R1963" t="str">
        <f t="shared" si="181"/>
        <v>documentary</v>
      </c>
      <c r="S1963" s="13">
        <f t="shared" si="182"/>
        <v>42548.74282407407</v>
      </c>
      <c r="T1963" s="13">
        <f t="shared" si="183"/>
        <v>42576.659490740749</v>
      </c>
      <c r="U1963">
        <f t="shared" si="184"/>
        <v>2016</v>
      </c>
      <c r="V1963" s="15" t="str">
        <f t="shared" si="185"/>
        <v>Jun</v>
      </c>
    </row>
    <row r="1964" spans="1:22" ht="48">
      <c r="A1964">
        <v>403</v>
      </c>
      <c r="B1964" s="3" t="s">
        <v>404</v>
      </c>
      <c r="C1964" s="3" t="s">
        <v>4513</v>
      </c>
      <c r="D1964">
        <v>5000</v>
      </c>
      <c r="E1964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8268</v>
      </c>
      <c r="O1964" s="6">
        <f>KickstarterTable[[#This Row],[pledged]]/KickstarterTable[[#This Row],[goal]]</f>
        <v>1.0526</v>
      </c>
      <c r="P1964" s="8">
        <f>KickstarterTable[[#This Row],[pledged]]/KickstarterTable[[#This Row],[backers_count]]</f>
        <v>75.185714285714283</v>
      </c>
      <c r="Q1964" t="str">
        <f t="shared" si="180"/>
        <v>film &amp; video</v>
      </c>
      <c r="R1964" t="str">
        <f t="shared" si="181"/>
        <v>documentary</v>
      </c>
      <c r="S1964" s="13">
        <f t="shared" si="182"/>
        <v>40717.977326388886</v>
      </c>
      <c r="T1964" s="13">
        <f t="shared" si="183"/>
        <v>40762.880555555559</v>
      </c>
      <c r="U1964">
        <f t="shared" si="184"/>
        <v>2011</v>
      </c>
      <c r="V1964" s="15" t="str">
        <f t="shared" si="185"/>
        <v>Jun</v>
      </c>
    </row>
    <row r="1965" spans="1:22" ht="64">
      <c r="A1965">
        <v>429</v>
      </c>
      <c r="B1965" s="3" t="s">
        <v>430</v>
      </c>
      <c r="C1965" s="3" t="s">
        <v>4539</v>
      </c>
      <c r="D1965">
        <v>5000</v>
      </c>
      <c r="E1965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8269</v>
      </c>
      <c r="O1965" s="6">
        <f>KickstarterTable[[#This Row],[pledged]]/KickstarterTable[[#This Row],[goal]]</f>
        <v>0</v>
      </c>
      <c r="P1965" s="8" t="e">
        <f>KickstarterTable[[#This Row],[pledged]]/KickstarterTable[[#This Row],[backers_count]]</f>
        <v>#DIV/0!</v>
      </c>
      <c r="Q1965" t="str">
        <f t="shared" si="180"/>
        <v>film &amp; video</v>
      </c>
      <c r="R1965" t="str">
        <f t="shared" si="181"/>
        <v>animation</v>
      </c>
      <c r="S1965" s="13">
        <f t="shared" si="182"/>
        <v>40070.568078703705</v>
      </c>
      <c r="T1965" s="13">
        <f t="shared" si="183"/>
        <v>40141.790972222225</v>
      </c>
      <c r="U1965">
        <f t="shared" si="184"/>
        <v>2009</v>
      </c>
      <c r="V1965" s="15" t="str">
        <f t="shared" si="185"/>
        <v>Sep</v>
      </c>
    </row>
    <row r="1966" spans="1:22" ht="48">
      <c r="A1966">
        <v>440</v>
      </c>
      <c r="B1966" s="3" t="s">
        <v>441</v>
      </c>
      <c r="C1966" s="3" t="s">
        <v>4550</v>
      </c>
      <c r="D1966">
        <v>5000</v>
      </c>
      <c r="E1966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8269</v>
      </c>
      <c r="O1966" s="6">
        <f>KickstarterTable[[#This Row],[pledged]]/KickstarterTable[[#This Row],[goal]]</f>
        <v>1E-3</v>
      </c>
      <c r="P1966" s="8">
        <f>KickstarterTable[[#This Row],[pledged]]/KickstarterTable[[#This Row],[backers_count]]</f>
        <v>5</v>
      </c>
      <c r="Q1966" t="str">
        <f t="shared" si="180"/>
        <v>film &amp; video</v>
      </c>
      <c r="R1966" t="str">
        <f t="shared" si="181"/>
        <v>animation</v>
      </c>
      <c r="S1966" s="13">
        <f t="shared" si="182"/>
        <v>42423.652233796289</v>
      </c>
      <c r="T1966" s="13">
        <f t="shared" si="183"/>
        <v>42451.527233796303</v>
      </c>
      <c r="U1966">
        <f t="shared" si="184"/>
        <v>2016</v>
      </c>
      <c r="V1966" s="15" t="str">
        <f t="shared" si="185"/>
        <v>Feb</v>
      </c>
    </row>
    <row r="1967" spans="1:22" ht="48">
      <c r="A1967">
        <v>470</v>
      </c>
      <c r="B1967" s="3" t="s">
        <v>471</v>
      </c>
      <c r="C1967" s="3" t="s">
        <v>4580</v>
      </c>
      <c r="D1967">
        <v>5000</v>
      </c>
      <c r="E196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8269</v>
      </c>
      <c r="O1967" s="6">
        <f>KickstarterTable[[#This Row],[pledged]]/KickstarterTable[[#This Row],[goal]]</f>
        <v>1.0200000000000001E-2</v>
      </c>
      <c r="P1967" s="8">
        <f>KickstarterTable[[#This Row],[pledged]]/KickstarterTable[[#This Row],[backers_count]]</f>
        <v>25.5</v>
      </c>
      <c r="Q1967" t="str">
        <f t="shared" si="180"/>
        <v>film &amp; video</v>
      </c>
      <c r="R1967" t="str">
        <f t="shared" si="181"/>
        <v>animation</v>
      </c>
      <c r="S1967" s="13">
        <f t="shared" si="182"/>
        <v>41604.834363425922</v>
      </c>
      <c r="T1967" s="13">
        <f t="shared" si="183"/>
        <v>41652.75</v>
      </c>
      <c r="U1967">
        <f t="shared" si="184"/>
        <v>2014</v>
      </c>
      <c r="V1967" s="15" t="str">
        <f t="shared" si="185"/>
        <v>Nov</v>
      </c>
    </row>
    <row r="1968" spans="1:22" ht="48">
      <c r="A1968">
        <v>509</v>
      </c>
      <c r="B1968" s="3" t="s">
        <v>510</v>
      </c>
      <c r="C1968" s="3" t="s">
        <v>4619</v>
      </c>
      <c r="D1968">
        <v>5000</v>
      </c>
      <c r="E196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8269</v>
      </c>
      <c r="O1968" s="6">
        <f>KickstarterTable[[#This Row],[pledged]]/KickstarterTable[[#This Row],[goal]]</f>
        <v>2E-3</v>
      </c>
      <c r="P1968" s="8">
        <f>KickstarterTable[[#This Row],[pledged]]/KickstarterTable[[#This Row],[backers_count]]</f>
        <v>10</v>
      </c>
      <c r="Q1968" t="str">
        <f t="shared" si="180"/>
        <v>film &amp; video</v>
      </c>
      <c r="R1968" t="str">
        <f t="shared" si="181"/>
        <v>animation</v>
      </c>
      <c r="S1968" s="13">
        <f t="shared" si="182"/>
        <v>42153.298263888886</v>
      </c>
      <c r="T1968" s="13">
        <f t="shared" si="183"/>
        <v>42181.214930555558</v>
      </c>
      <c r="U1968">
        <f t="shared" si="184"/>
        <v>2015</v>
      </c>
      <c r="V1968" s="15" t="str">
        <f t="shared" si="185"/>
        <v>May</v>
      </c>
    </row>
    <row r="1969" spans="1:22" ht="48">
      <c r="A1969">
        <v>511</v>
      </c>
      <c r="B1969" s="3" t="s">
        <v>512</v>
      </c>
      <c r="C1969" s="3" t="s">
        <v>4621</v>
      </c>
      <c r="D1969">
        <v>5000</v>
      </c>
      <c r="E1969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8269</v>
      </c>
      <c r="O1969" s="6">
        <f>KickstarterTable[[#This Row],[pledged]]/KickstarterTable[[#This Row],[goal]]</f>
        <v>0.03</v>
      </c>
      <c r="P1969" s="8">
        <f>KickstarterTable[[#This Row],[pledged]]/KickstarterTable[[#This Row],[backers_count]]</f>
        <v>30</v>
      </c>
      <c r="Q1969" t="str">
        <f t="shared" si="180"/>
        <v>film &amp; video</v>
      </c>
      <c r="R1969" t="str">
        <f t="shared" si="181"/>
        <v>animation</v>
      </c>
      <c r="S1969" s="13">
        <f t="shared" si="182"/>
        <v>41339.96969907407</v>
      </c>
      <c r="T1969" s="13">
        <f t="shared" si="183"/>
        <v>41367.844699074078</v>
      </c>
      <c r="U1969">
        <f t="shared" si="184"/>
        <v>2013</v>
      </c>
      <c r="V1969" s="15" t="str">
        <f t="shared" si="185"/>
        <v>Mar</v>
      </c>
    </row>
    <row r="1970" spans="1:22" ht="32">
      <c r="A1970">
        <v>516</v>
      </c>
      <c r="B1970" s="3" t="s">
        <v>517</v>
      </c>
      <c r="C1970" s="3" t="s">
        <v>4626</v>
      </c>
      <c r="D1970">
        <v>5000</v>
      </c>
      <c r="E1970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8269</v>
      </c>
      <c r="O1970" s="6">
        <f>KickstarterTable[[#This Row],[pledged]]/KickstarterTable[[#This Row],[goal]]</f>
        <v>0</v>
      </c>
      <c r="P1970" s="8" t="e">
        <f>KickstarterTable[[#This Row],[pledged]]/KickstarterTable[[#This Row],[backers_count]]</f>
        <v>#DIV/0!</v>
      </c>
      <c r="Q1970" t="str">
        <f t="shared" si="180"/>
        <v>film &amp; video</v>
      </c>
      <c r="R1970" t="str">
        <f t="shared" si="181"/>
        <v>animation</v>
      </c>
      <c r="S1970" s="13">
        <f t="shared" si="182"/>
        <v>42091.445370370369</v>
      </c>
      <c r="T1970" s="13">
        <f t="shared" si="183"/>
        <v>42149.362037037041</v>
      </c>
      <c r="U1970">
        <f t="shared" si="184"/>
        <v>2015</v>
      </c>
      <c r="V1970" s="15" t="str">
        <f t="shared" si="185"/>
        <v>Mar</v>
      </c>
    </row>
    <row r="1971" spans="1:22" ht="48">
      <c r="A1971">
        <v>520</v>
      </c>
      <c r="B1971" s="3" t="s">
        <v>521</v>
      </c>
      <c r="C1971" s="3" t="s">
        <v>4630</v>
      </c>
      <c r="D1971">
        <v>5000</v>
      </c>
      <c r="E1971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8270</v>
      </c>
      <c r="O1971" s="6">
        <f>KickstarterTable[[#This Row],[pledged]]/KickstarterTable[[#This Row],[goal]]</f>
        <v>1.0209999999999999</v>
      </c>
      <c r="P1971" s="8">
        <f>KickstarterTable[[#This Row],[pledged]]/KickstarterTable[[#This Row],[backers_count]]</f>
        <v>150.14705882352942</v>
      </c>
      <c r="Q1971" t="str">
        <f t="shared" si="180"/>
        <v>theater</v>
      </c>
      <c r="R1971" t="str">
        <f t="shared" si="181"/>
        <v>plays</v>
      </c>
      <c r="S1971" s="13">
        <f t="shared" si="182"/>
        <v>42318.368761574071</v>
      </c>
      <c r="T1971" s="13">
        <f t="shared" si="183"/>
        <v>42346.285428240742</v>
      </c>
      <c r="U1971">
        <f t="shared" si="184"/>
        <v>2015</v>
      </c>
      <c r="V1971" s="15" t="str">
        <f t="shared" si="185"/>
        <v>Nov</v>
      </c>
    </row>
    <row r="1972" spans="1:22" ht="48">
      <c r="A1972">
        <v>521</v>
      </c>
      <c r="B1972" s="3" t="s">
        <v>522</v>
      </c>
      <c r="C1972" s="3" t="s">
        <v>4631</v>
      </c>
      <c r="D1972">
        <v>5000</v>
      </c>
      <c r="E1972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8270</v>
      </c>
      <c r="O1972" s="6">
        <f>KickstarterTable[[#This Row],[pledged]]/KickstarterTable[[#This Row],[goal]]</f>
        <v>1.0464</v>
      </c>
      <c r="P1972" s="8">
        <f>KickstarterTable[[#This Row],[pledged]]/KickstarterTable[[#This Row],[backers_count]]</f>
        <v>93.428571428571431</v>
      </c>
      <c r="Q1972" t="str">
        <f t="shared" si="180"/>
        <v>theater</v>
      </c>
      <c r="R1972" t="str">
        <f t="shared" si="181"/>
        <v>plays</v>
      </c>
      <c r="S1972" s="13">
        <f t="shared" si="182"/>
        <v>42645.759479166663</v>
      </c>
      <c r="T1972" s="13">
        <f t="shared" si="183"/>
        <v>42672.790972222225</v>
      </c>
      <c r="U1972">
        <f t="shared" si="184"/>
        <v>2016</v>
      </c>
      <c r="V1972" s="15" t="str">
        <f t="shared" si="185"/>
        <v>Oct</v>
      </c>
    </row>
    <row r="1973" spans="1:22" ht="48">
      <c r="A1973">
        <v>523</v>
      </c>
      <c r="B1973" s="3" t="s">
        <v>524</v>
      </c>
      <c r="C1973" s="3" t="s">
        <v>4633</v>
      </c>
      <c r="D1973">
        <v>5000</v>
      </c>
      <c r="E1973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8270</v>
      </c>
      <c r="O1973" s="6">
        <f>KickstarterTable[[#This Row],[pledged]]/KickstarterTable[[#This Row],[goal]]</f>
        <v>1.206</v>
      </c>
      <c r="P1973" s="8">
        <f>KickstarterTable[[#This Row],[pledged]]/KickstarterTable[[#This Row],[backers_count]]</f>
        <v>71.785714285714292</v>
      </c>
      <c r="Q1973" t="str">
        <f t="shared" si="180"/>
        <v>theater</v>
      </c>
      <c r="R1973" t="str">
        <f t="shared" si="181"/>
        <v>plays</v>
      </c>
      <c r="S1973" s="13">
        <f t="shared" si="182"/>
        <v>42237.799490740734</v>
      </c>
      <c r="T1973" s="13">
        <f t="shared" si="183"/>
        <v>42265.716157407405</v>
      </c>
      <c r="U1973">
        <f t="shared" si="184"/>
        <v>2015</v>
      </c>
      <c r="V1973" s="15" t="str">
        <f t="shared" si="185"/>
        <v>Aug</v>
      </c>
    </row>
    <row r="1974" spans="1:22" ht="48">
      <c r="A1974">
        <v>538</v>
      </c>
      <c r="B1974" s="3" t="s">
        <v>539</v>
      </c>
      <c r="C1974" s="3" t="s">
        <v>4648</v>
      </c>
      <c r="D1974">
        <v>5000</v>
      </c>
      <c r="E1974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8270</v>
      </c>
      <c r="O1974" s="6">
        <f>KickstarterTable[[#This Row],[pledged]]/KickstarterTable[[#This Row],[goal]]</f>
        <v>3.0242</v>
      </c>
      <c r="P1974" s="8">
        <f>KickstarterTable[[#This Row],[pledged]]/KickstarterTable[[#This Row],[backers_count]]</f>
        <v>252.01666666666668</v>
      </c>
      <c r="Q1974" t="str">
        <f t="shared" si="180"/>
        <v>theater</v>
      </c>
      <c r="R1974" t="str">
        <f t="shared" si="181"/>
        <v>plays</v>
      </c>
      <c r="S1974" s="13">
        <f t="shared" si="182"/>
        <v>42473.461377314808</v>
      </c>
      <c r="T1974" s="13">
        <f t="shared" si="183"/>
        <v>42501.37804398148</v>
      </c>
      <c r="U1974">
        <f t="shared" si="184"/>
        <v>2016</v>
      </c>
      <c r="V1974" s="15" t="str">
        <f t="shared" si="185"/>
        <v>Apr</v>
      </c>
    </row>
    <row r="1975" spans="1:22" ht="48">
      <c r="A1975">
        <v>550</v>
      </c>
      <c r="B1975" s="3" t="s">
        <v>551</v>
      </c>
      <c r="C1975" s="3" t="s">
        <v>4660</v>
      </c>
      <c r="D1975">
        <v>5000</v>
      </c>
      <c r="E1975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8271</v>
      </c>
      <c r="O1975" s="6">
        <f>KickstarterTable[[#This Row],[pledged]]/KickstarterTable[[#This Row],[goal]]</f>
        <v>7.0000000000000001E-3</v>
      </c>
      <c r="P1975" s="8">
        <f>KickstarterTable[[#This Row],[pledged]]/KickstarterTable[[#This Row],[backers_count]]</f>
        <v>8.75</v>
      </c>
      <c r="Q1975" t="str">
        <f t="shared" si="180"/>
        <v>technology</v>
      </c>
      <c r="R1975" t="str">
        <f t="shared" si="181"/>
        <v>web</v>
      </c>
      <c r="S1975" s="13">
        <f t="shared" si="182"/>
        <v>42753.34542824074</v>
      </c>
      <c r="T1975" s="13">
        <f t="shared" si="183"/>
        <v>42763.791666666664</v>
      </c>
      <c r="U1975">
        <f t="shared" si="184"/>
        <v>2017</v>
      </c>
      <c r="V1975" s="15" t="str">
        <f t="shared" si="185"/>
        <v>Jan</v>
      </c>
    </row>
    <row r="1976" spans="1:22" ht="48">
      <c r="A1976">
        <v>566</v>
      </c>
      <c r="B1976" s="3" t="s">
        <v>567</v>
      </c>
      <c r="C1976" s="3" t="s">
        <v>4676</v>
      </c>
      <c r="D1976">
        <v>5000</v>
      </c>
      <c r="E1976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8271</v>
      </c>
      <c r="O1976" s="6">
        <f>KickstarterTable[[#This Row],[pledged]]/KickstarterTable[[#This Row],[goal]]</f>
        <v>2.0000000000000001E-4</v>
      </c>
      <c r="P1976" s="8">
        <f>KickstarterTable[[#This Row],[pledged]]/KickstarterTable[[#This Row],[backers_count]]</f>
        <v>1</v>
      </c>
      <c r="Q1976" t="str">
        <f t="shared" si="180"/>
        <v>technology</v>
      </c>
      <c r="R1976" t="str">
        <f t="shared" si="181"/>
        <v>web</v>
      </c>
      <c r="S1976" s="13">
        <f t="shared" si="182"/>
        <v>42535.351076388884</v>
      </c>
      <c r="T1976" s="13">
        <f t="shared" si="183"/>
        <v>42563.267743055556</v>
      </c>
      <c r="U1976">
        <f t="shared" si="184"/>
        <v>2016</v>
      </c>
      <c r="V1976" s="15" t="str">
        <f t="shared" si="185"/>
        <v>Jun</v>
      </c>
    </row>
    <row r="1977" spans="1:22" ht="48">
      <c r="A1977">
        <v>577</v>
      </c>
      <c r="B1977" s="3" t="s">
        <v>578</v>
      </c>
      <c r="C1977" s="3" t="s">
        <v>4687</v>
      </c>
      <c r="D1977">
        <v>5000</v>
      </c>
      <c r="E197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8271</v>
      </c>
      <c r="O1977" s="6">
        <f>KickstarterTable[[#This Row],[pledged]]/KickstarterTable[[#This Row],[goal]]</f>
        <v>2E-3</v>
      </c>
      <c r="P1977" s="8">
        <f>KickstarterTable[[#This Row],[pledged]]/KickstarterTable[[#This Row],[backers_count]]</f>
        <v>10</v>
      </c>
      <c r="Q1977" t="str">
        <f t="shared" si="180"/>
        <v>technology</v>
      </c>
      <c r="R1977" t="str">
        <f t="shared" si="181"/>
        <v>web</v>
      </c>
      <c r="S1977" s="13">
        <f t="shared" si="182"/>
        <v>42450.255810185183</v>
      </c>
      <c r="T1977" s="13">
        <f t="shared" si="183"/>
        <v>42508.172476851854</v>
      </c>
      <c r="U1977">
        <f t="shared" si="184"/>
        <v>2016</v>
      </c>
      <c r="V1977" s="15" t="str">
        <f t="shared" si="185"/>
        <v>Mar</v>
      </c>
    </row>
    <row r="1978" spans="1:22" ht="48">
      <c r="A1978">
        <v>590</v>
      </c>
      <c r="B1978" s="3" t="s">
        <v>591</v>
      </c>
      <c r="C1978" s="3" t="s">
        <v>4700</v>
      </c>
      <c r="D1978">
        <v>5000</v>
      </c>
      <c r="E197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8271</v>
      </c>
      <c r="O1978" s="6">
        <f>KickstarterTable[[#This Row],[pledged]]/KickstarterTable[[#This Row],[goal]]</f>
        <v>4.4600000000000001E-2</v>
      </c>
      <c r="P1978" s="8">
        <f>KickstarterTable[[#This Row],[pledged]]/KickstarterTable[[#This Row],[backers_count]]</f>
        <v>24.777777777777779</v>
      </c>
      <c r="Q1978" t="str">
        <f t="shared" si="180"/>
        <v>technology</v>
      </c>
      <c r="R1978" t="str">
        <f t="shared" si="181"/>
        <v>web</v>
      </c>
      <c r="S1978" s="13">
        <f t="shared" si="182"/>
        <v>42377.22142361111</v>
      </c>
      <c r="T1978" s="13">
        <f t="shared" si="183"/>
        <v>42406.125694444447</v>
      </c>
      <c r="U1978">
        <f t="shared" si="184"/>
        <v>2016</v>
      </c>
      <c r="V1978" s="15" t="str">
        <f t="shared" si="185"/>
        <v>Jan</v>
      </c>
    </row>
    <row r="1979" spans="1:22" ht="32">
      <c r="A1979">
        <v>600</v>
      </c>
      <c r="B1979" s="3" t="s">
        <v>601</v>
      </c>
      <c r="C1979" s="3" t="s">
        <v>4710</v>
      </c>
      <c r="D1979">
        <v>5000</v>
      </c>
      <c r="E1979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8271</v>
      </c>
      <c r="O1979" s="6">
        <f>KickstarterTable[[#This Row],[pledged]]/KickstarterTable[[#This Row],[goal]]</f>
        <v>0.02</v>
      </c>
      <c r="P1979" s="8">
        <f>KickstarterTable[[#This Row],[pledged]]/KickstarterTable[[#This Row],[backers_count]]</f>
        <v>100</v>
      </c>
      <c r="Q1979" t="str">
        <f t="shared" si="180"/>
        <v>technology</v>
      </c>
      <c r="R1979" t="str">
        <f t="shared" si="181"/>
        <v>web</v>
      </c>
      <c r="S1979" s="13">
        <f t="shared" si="182"/>
        <v>42073.464837962958</v>
      </c>
      <c r="T1979" s="13">
        <f t="shared" si="183"/>
        <v>42131.381504629629</v>
      </c>
      <c r="U1979">
        <f t="shared" si="184"/>
        <v>2015</v>
      </c>
      <c r="V1979" s="15" t="str">
        <f t="shared" si="185"/>
        <v>Mar</v>
      </c>
    </row>
    <row r="1980" spans="1:22" ht="32">
      <c r="A1980">
        <v>605</v>
      </c>
      <c r="B1980" s="3" t="s">
        <v>606</v>
      </c>
      <c r="C1980" s="3" t="s">
        <v>4715</v>
      </c>
      <c r="D1980">
        <v>5000</v>
      </c>
      <c r="E1980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8271</v>
      </c>
      <c r="O1980" s="6">
        <f>KickstarterTable[[#This Row],[pledged]]/KickstarterTable[[#This Row],[goal]]</f>
        <v>2.6200000000000001E-2</v>
      </c>
      <c r="P1980" s="8">
        <f>KickstarterTable[[#This Row],[pledged]]/KickstarterTable[[#This Row],[backers_count]]</f>
        <v>16.375</v>
      </c>
      <c r="Q1980" t="str">
        <f t="shared" si="180"/>
        <v>technology</v>
      </c>
      <c r="R1980" t="str">
        <f t="shared" si="181"/>
        <v>web</v>
      </c>
      <c r="S1980" s="13">
        <f t="shared" si="182"/>
        <v>42194.024398148147</v>
      </c>
      <c r="T1980" s="13">
        <f t="shared" si="183"/>
        <v>42236.941064814811</v>
      </c>
      <c r="U1980">
        <f t="shared" si="184"/>
        <v>2015</v>
      </c>
      <c r="V1980" s="15" t="str">
        <f t="shared" si="185"/>
        <v>Jul</v>
      </c>
    </row>
    <row r="1981" spans="1:22" ht="48">
      <c r="A1981">
        <v>606</v>
      </c>
      <c r="B1981" s="3" t="s">
        <v>607</v>
      </c>
      <c r="C1981" s="3" t="s">
        <v>4716</v>
      </c>
      <c r="D1981">
        <v>5000</v>
      </c>
      <c r="E1981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8271</v>
      </c>
      <c r="O1981" s="6">
        <f>KickstarterTable[[#This Row],[pledged]]/KickstarterTable[[#This Row],[goal]]</f>
        <v>2E-3</v>
      </c>
      <c r="P1981" s="8">
        <f>KickstarterTable[[#This Row],[pledged]]/KickstarterTable[[#This Row],[backers_count]]</f>
        <v>10</v>
      </c>
      <c r="Q1981" t="str">
        <f t="shared" si="180"/>
        <v>technology</v>
      </c>
      <c r="R1981" t="str">
        <f t="shared" si="181"/>
        <v>web</v>
      </c>
      <c r="S1981" s="13">
        <f t="shared" si="182"/>
        <v>42102.317233796297</v>
      </c>
      <c r="T1981" s="13">
        <f t="shared" si="183"/>
        <v>42146.208333333336</v>
      </c>
      <c r="U1981">
        <f t="shared" si="184"/>
        <v>2015</v>
      </c>
      <c r="V1981" s="15" t="str">
        <f t="shared" si="185"/>
        <v>Apr</v>
      </c>
    </row>
    <row r="1982" spans="1:22" ht="48">
      <c r="A1982">
        <v>616</v>
      </c>
      <c r="B1982" s="3" t="s">
        <v>617</v>
      </c>
      <c r="C1982" s="3" t="s">
        <v>4726</v>
      </c>
      <c r="D1982">
        <v>5000</v>
      </c>
      <c r="E1982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8271</v>
      </c>
      <c r="O1982" s="6">
        <f>KickstarterTable[[#This Row],[pledged]]/KickstarterTable[[#This Row],[goal]]</f>
        <v>0</v>
      </c>
      <c r="P1982" s="8" t="e">
        <f>KickstarterTable[[#This Row],[pledged]]/KickstarterTable[[#This Row],[backers_count]]</f>
        <v>#DIV/0!</v>
      </c>
      <c r="Q1982" t="str">
        <f t="shared" si="180"/>
        <v>technology</v>
      </c>
      <c r="R1982" t="str">
        <f t="shared" si="181"/>
        <v>web</v>
      </c>
      <c r="S1982" s="13">
        <f t="shared" si="182"/>
        <v>42761.042905092589</v>
      </c>
      <c r="T1982" s="13">
        <f t="shared" si="183"/>
        <v>42788.959571759267</v>
      </c>
      <c r="U1982">
        <f t="shared" si="184"/>
        <v>2017</v>
      </c>
      <c r="V1982" s="15" t="str">
        <f t="shared" si="185"/>
        <v>Jan</v>
      </c>
    </row>
    <row r="1983" spans="1:22" ht="48">
      <c r="A1983">
        <v>624</v>
      </c>
      <c r="B1983" s="3" t="s">
        <v>625</v>
      </c>
      <c r="C1983" s="3" t="s">
        <v>4734</v>
      </c>
      <c r="D198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8271</v>
      </c>
      <c r="O1983" s="6">
        <f>KickstarterTable[[#This Row],[pledged]]/KickstarterTable[[#This Row],[goal]]</f>
        <v>0</v>
      </c>
      <c r="P1983" s="8" t="e">
        <f>KickstarterTable[[#This Row],[pledged]]/KickstarterTable[[#This Row],[backers_count]]</f>
        <v>#DIV/0!</v>
      </c>
      <c r="Q1983" t="str">
        <f t="shared" si="180"/>
        <v>technology</v>
      </c>
      <c r="R1983" t="str">
        <f t="shared" si="181"/>
        <v>web</v>
      </c>
      <c r="S1983" s="13">
        <f t="shared" si="182"/>
        <v>42108.65556712963</v>
      </c>
      <c r="T1983" s="13">
        <f t="shared" si="183"/>
        <v>42136.572233796302</v>
      </c>
      <c r="U1983">
        <f t="shared" si="184"/>
        <v>2015</v>
      </c>
      <c r="V1983" s="15" t="str">
        <f t="shared" si="185"/>
        <v>Apr</v>
      </c>
    </row>
    <row r="1984" spans="1:22" ht="48">
      <c r="A1984">
        <v>628</v>
      </c>
      <c r="B1984" s="3" t="s">
        <v>629</v>
      </c>
      <c r="C1984" s="3" t="s">
        <v>4738</v>
      </c>
      <c r="D1984">
        <v>5000</v>
      </c>
      <c r="E1984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8271</v>
      </c>
      <c r="O1984" s="6">
        <f>KickstarterTable[[#This Row],[pledged]]/KickstarterTable[[#This Row],[goal]]</f>
        <v>0</v>
      </c>
      <c r="P1984" s="8" t="e">
        <f>KickstarterTable[[#This Row],[pledged]]/KickstarterTable[[#This Row],[backers_count]]</f>
        <v>#DIV/0!</v>
      </c>
      <c r="Q1984" t="str">
        <f t="shared" si="180"/>
        <v>technology</v>
      </c>
      <c r="R1984" t="str">
        <f t="shared" si="181"/>
        <v>web</v>
      </c>
      <c r="S1984" s="13">
        <f t="shared" si="182"/>
        <v>41803.359456018516</v>
      </c>
      <c r="T1984" s="13">
        <f t="shared" si="183"/>
        <v>41831.276122685187</v>
      </c>
      <c r="U1984">
        <f t="shared" si="184"/>
        <v>2014</v>
      </c>
      <c r="V1984" s="15" t="str">
        <f t="shared" si="185"/>
        <v>Jun</v>
      </c>
    </row>
    <row r="1985" spans="1:22" ht="32">
      <c r="A1985">
        <v>634</v>
      </c>
      <c r="B1985" s="3" t="s">
        <v>635</v>
      </c>
      <c r="C1985" s="3" t="s">
        <v>4744</v>
      </c>
      <c r="D1985">
        <v>5000</v>
      </c>
      <c r="E1985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8271</v>
      </c>
      <c r="O1985" s="6">
        <f>KickstarterTable[[#This Row],[pledged]]/KickstarterTable[[#This Row],[goal]]</f>
        <v>2.0000000000000001E-4</v>
      </c>
      <c r="P1985" s="8">
        <f>KickstarterTable[[#This Row],[pledged]]/KickstarterTable[[#This Row],[backers_count]]</f>
        <v>1</v>
      </c>
      <c r="Q1985" t="str">
        <f t="shared" si="180"/>
        <v>technology</v>
      </c>
      <c r="R1985" t="str">
        <f t="shared" si="181"/>
        <v>web</v>
      </c>
      <c r="S1985" s="13">
        <f t="shared" si="182"/>
        <v>42031.595243055555</v>
      </c>
      <c r="T1985" s="13">
        <f t="shared" si="183"/>
        <v>42059.511909722227</v>
      </c>
      <c r="U1985">
        <f t="shared" si="184"/>
        <v>2015</v>
      </c>
      <c r="V1985" s="15" t="str">
        <f t="shared" si="185"/>
        <v>Jan</v>
      </c>
    </row>
    <row r="1986" spans="1:22" ht="48">
      <c r="A1986">
        <v>656</v>
      </c>
      <c r="B1986" s="3" t="s">
        <v>657</v>
      </c>
      <c r="C1986" s="3" t="s">
        <v>4766</v>
      </c>
      <c r="D1986">
        <v>5000</v>
      </c>
      <c r="E1986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8272</v>
      </c>
      <c r="O1986" s="6">
        <f>KickstarterTable[[#This Row],[pledged]]/KickstarterTable[[#This Row],[goal]]</f>
        <v>2.1356000000000002</v>
      </c>
      <c r="P1986" s="8">
        <f>KickstarterTable[[#This Row],[pledged]]/KickstarterTable[[#This Row],[backers_count]]</f>
        <v>122.73563218390805</v>
      </c>
      <c r="Q1986" t="str">
        <f t="shared" ref="Q1986:Q2049" si="186">LEFT(N1986, SEARCH("/",N1986,1) -1)</f>
        <v>technology</v>
      </c>
      <c r="R1986" t="str">
        <f t="shared" ref="R1986:R2049" si="187">MID(N1986,FIND("/",N1986)+1,LEN(N1986))</f>
        <v>wearables</v>
      </c>
      <c r="S1986" s="13">
        <f t="shared" ref="S1986:S2049" si="188">(J1986/86400)+25569+(-8/24)</f>
        <v>42417.471284722218</v>
      </c>
      <c r="T1986" s="13">
        <f t="shared" ref="T1986:T2049" si="189">(((I1986/60)/60)/24)+DATE(1970,1,1)+(-58/24)</f>
        <v>42475.346284722218</v>
      </c>
      <c r="U1986">
        <f t="shared" ref="U1986:U2049" si="190">YEAR(T1986)</f>
        <v>2016</v>
      </c>
      <c r="V1986" s="15" t="str">
        <f t="shared" ref="V1986:V2049" si="191">TEXT(S1986,"mmm")</f>
        <v>Feb</v>
      </c>
    </row>
    <row r="1987" spans="1:22" ht="48">
      <c r="A1987">
        <v>697</v>
      </c>
      <c r="B1987" s="3" t="s">
        <v>698</v>
      </c>
      <c r="C1987" s="3" t="s">
        <v>4807</v>
      </c>
      <c r="D1987">
        <v>5000</v>
      </c>
      <c r="E198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8272</v>
      </c>
      <c r="O1987" s="6">
        <f>KickstarterTable[[#This Row],[pledged]]/KickstarterTable[[#This Row],[goal]]</f>
        <v>0.46379999999999999</v>
      </c>
      <c r="P1987" s="8">
        <f>KickstarterTable[[#This Row],[pledged]]/KickstarterTable[[#This Row],[backers_count]]</f>
        <v>20.342105263157894</v>
      </c>
      <c r="Q1987" t="str">
        <f t="shared" si="186"/>
        <v>technology</v>
      </c>
      <c r="R1987" t="str">
        <f t="shared" si="187"/>
        <v>wearables</v>
      </c>
      <c r="S1987" s="13">
        <f t="shared" si="188"/>
        <v>42388.189687500002</v>
      </c>
      <c r="T1987" s="13">
        <f t="shared" si="189"/>
        <v>42401.106354166674</v>
      </c>
      <c r="U1987">
        <f t="shared" si="190"/>
        <v>2016</v>
      </c>
      <c r="V1987" s="15" t="str">
        <f t="shared" si="191"/>
        <v>Jan</v>
      </c>
    </row>
    <row r="1988" spans="1:22" ht="32">
      <c r="A1988">
        <v>723</v>
      </c>
      <c r="B1988" s="3" t="s">
        <v>724</v>
      </c>
      <c r="C1988" s="3" t="s">
        <v>4833</v>
      </c>
      <c r="D1988">
        <v>5000</v>
      </c>
      <c r="E198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8273</v>
      </c>
      <c r="O1988" s="6">
        <f>KickstarterTable[[#This Row],[pledged]]/KickstarterTable[[#This Row],[goal]]</f>
        <v>1.0938000000000001</v>
      </c>
      <c r="P1988" s="8">
        <f>KickstarterTable[[#This Row],[pledged]]/KickstarterTable[[#This Row],[backers_count]]</f>
        <v>54.69</v>
      </c>
      <c r="Q1988" t="str">
        <f t="shared" si="186"/>
        <v>publishing</v>
      </c>
      <c r="R1988" t="str">
        <f t="shared" si="187"/>
        <v>nonfiction</v>
      </c>
      <c r="S1988" s="13">
        <f t="shared" si="188"/>
        <v>42184.483206018514</v>
      </c>
      <c r="T1988" s="13">
        <f t="shared" si="189"/>
        <v>42212.749305555561</v>
      </c>
      <c r="U1988">
        <f t="shared" si="190"/>
        <v>2015</v>
      </c>
      <c r="V1988" s="15" t="str">
        <f t="shared" si="191"/>
        <v>Jun</v>
      </c>
    </row>
    <row r="1989" spans="1:22" ht="48">
      <c r="A1989">
        <v>731</v>
      </c>
      <c r="B1989" s="3" t="s">
        <v>732</v>
      </c>
      <c r="C1989" s="3" t="s">
        <v>4841</v>
      </c>
      <c r="D1989">
        <v>5000</v>
      </c>
      <c r="E1989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8273</v>
      </c>
      <c r="O1989" s="6">
        <f>KickstarterTable[[#This Row],[pledged]]/KickstarterTable[[#This Row],[goal]]</f>
        <v>1.26</v>
      </c>
      <c r="P1989" s="8">
        <f>KickstarterTable[[#This Row],[pledged]]/KickstarterTable[[#This Row],[backers_count]]</f>
        <v>88.732394366197184</v>
      </c>
      <c r="Q1989" t="str">
        <f t="shared" si="186"/>
        <v>publishing</v>
      </c>
      <c r="R1989" t="str">
        <f t="shared" si="187"/>
        <v>nonfiction</v>
      </c>
      <c r="S1989" s="13">
        <f t="shared" si="188"/>
        <v>40879.462349537032</v>
      </c>
      <c r="T1989" s="13">
        <f t="shared" si="189"/>
        <v>40927.833333333336</v>
      </c>
      <c r="U1989">
        <f t="shared" si="190"/>
        <v>2012</v>
      </c>
      <c r="V1989" s="15" t="str">
        <f t="shared" si="191"/>
        <v>Dec</v>
      </c>
    </row>
    <row r="1990" spans="1:22" ht="48">
      <c r="A1990">
        <v>737</v>
      </c>
      <c r="B1990" s="3" t="s">
        <v>738</v>
      </c>
      <c r="C1990" s="3" t="s">
        <v>4847</v>
      </c>
      <c r="D1990">
        <v>5000</v>
      </c>
      <c r="E1990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8273</v>
      </c>
      <c r="O1990" s="6">
        <f>KickstarterTable[[#This Row],[pledged]]/KickstarterTable[[#This Row],[goal]]</f>
        <v>1.224</v>
      </c>
      <c r="P1990" s="8">
        <f>KickstarterTable[[#This Row],[pledged]]/KickstarterTable[[#This Row],[backers_count]]</f>
        <v>56.666666666666664</v>
      </c>
      <c r="Q1990" t="str">
        <f t="shared" si="186"/>
        <v>publishing</v>
      </c>
      <c r="R1990" t="str">
        <f t="shared" si="187"/>
        <v>nonfiction</v>
      </c>
      <c r="S1990" s="13">
        <f t="shared" si="188"/>
        <v>41666.941979166666</v>
      </c>
      <c r="T1990" s="13">
        <f t="shared" si="189"/>
        <v>41682.416666666672</v>
      </c>
      <c r="U1990">
        <f t="shared" si="190"/>
        <v>2014</v>
      </c>
      <c r="V1990" s="15" t="str">
        <f t="shared" si="191"/>
        <v>Jan</v>
      </c>
    </row>
    <row r="1991" spans="1:22" ht="32">
      <c r="A1991">
        <v>744</v>
      </c>
      <c r="B1991" s="3" t="s">
        <v>745</v>
      </c>
      <c r="C1991" s="3" t="s">
        <v>4854</v>
      </c>
      <c r="D1991">
        <v>5000</v>
      </c>
      <c r="E1991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8273</v>
      </c>
      <c r="O1991" s="6">
        <f>KickstarterTable[[#This Row],[pledged]]/KickstarterTable[[#This Row],[goal]]</f>
        <v>1.0232000000000001</v>
      </c>
      <c r="P1991" s="8">
        <f>KickstarterTable[[#This Row],[pledged]]/KickstarterTable[[#This Row],[backers_count]]</f>
        <v>82.516129032258064</v>
      </c>
      <c r="Q1991" t="str">
        <f t="shared" si="186"/>
        <v>publishing</v>
      </c>
      <c r="R1991" t="str">
        <f t="shared" si="187"/>
        <v>nonfiction</v>
      </c>
      <c r="S1991" s="13">
        <f t="shared" si="188"/>
        <v>41226.623877314814</v>
      </c>
      <c r="T1991" s="13">
        <f t="shared" si="189"/>
        <v>41254.540543981486</v>
      </c>
      <c r="U1991">
        <f t="shared" si="190"/>
        <v>2012</v>
      </c>
      <c r="V1991" s="15" t="str">
        <f t="shared" si="191"/>
        <v>Nov</v>
      </c>
    </row>
    <row r="1992" spans="1:22" ht="48">
      <c r="A1992">
        <v>752</v>
      </c>
      <c r="B1992" s="3" t="s">
        <v>753</v>
      </c>
      <c r="C1992" s="3" t="s">
        <v>4862</v>
      </c>
      <c r="D1992">
        <v>5000</v>
      </c>
      <c r="E1992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8273</v>
      </c>
      <c r="O1992" s="6">
        <f>KickstarterTable[[#This Row],[pledged]]/KickstarterTable[[#This Row],[goal]]</f>
        <v>1.117</v>
      </c>
      <c r="P1992" s="8">
        <f>KickstarterTable[[#This Row],[pledged]]/KickstarterTable[[#This Row],[backers_count]]</f>
        <v>53.19047619047619</v>
      </c>
      <c r="Q1992" t="str">
        <f t="shared" si="186"/>
        <v>publishing</v>
      </c>
      <c r="R1992" t="str">
        <f t="shared" si="187"/>
        <v>nonfiction</v>
      </c>
      <c r="S1992" s="13">
        <f t="shared" si="188"/>
        <v>42639.088159722225</v>
      </c>
      <c r="T1992" s="13">
        <f t="shared" si="189"/>
        <v>42657.041666666664</v>
      </c>
      <c r="U1992">
        <f t="shared" si="190"/>
        <v>2016</v>
      </c>
      <c r="V1992" s="15" t="str">
        <f t="shared" si="191"/>
        <v>Sep</v>
      </c>
    </row>
    <row r="1993" spans="1:22" ht="48">
      <c r="A1993">
        <v>759</v>
      </c>
      <c r="B1993" s="3" t="s">
        <v>760</v>
      </c>
      <c r="C1993" s="3" t="s">
        <v>4869</v>
      </c>
      <c r="D1993">
        <v>5000</v>
      </c>
      <c r="E1993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8273</v>
      </c>
      <c r="O1993" s="6">
        <f>KickstarterTable[[#This Row],[pledged]]/KickstarterTable[[#This Row],[goal]]</f>
        <v>1.0192000000000001</v>
      </c>
      <c r="P1993" s="8">
        <f>KickstarterTable[[#This Row],[pledged]]/KickstarterTable[[#This Row],[backers_count]]</f>
        <v>51.474747474747474</v>
      </c>
      <c r="Q1993" t="str">
        <f t="shared" si="186"/>
        <v>publishing</v>
      </c>
      <c r="R1993" t="str">
        <f t="shared" si="187"/>
        <v>nonfiction</v>
      </c>
      <c r="S1993" s="13">
        <f t="shared" si="188"/>
        <v>41788.996979166666</v>
      </c>
      <c r="T1993" s="13">
        <f t="shared" si="189"/>
        <v>41826.913645833338</v>
      </c>
      <c r="U1993">
        <f t="shared" si="190"/>
        <v>2014</v>
      </c>
      <c r="V1993" s="15" t="str">
        <f t="shared" si="191"/>
        <v>May</v>
      </c>
    </row>
    <row r="1994" spans="1:22" ht="48">
      <c r="A1994">
        <v>761</v>
      </c>
      <c r="B1994" s="3" t="s">
        <v>762</v>
      </c>
      <c r="C1994" s="3" t="s">
        <v>4871</v>
      </c>
      <c r="D1994">
        <v>5000</v>
      </c>
      <c r="E1994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8274</v>
      </c>
      <c r="O1994" s="6">
        <f>KickstarterTable[[#This Row],[pledged]]/KickstarterTable[[#This Row],[goal]]</f>
        <v>4.7E-2</v>
      </c>
      <c r="P1994" s="8">
        <f>KickstarterTable[[#This Row],[pledged]]/KickstarterTable[[#This Row],[backers_count]]</f>
        <v>39.166666666666664</v>
      </c>
      <c r="Q1994" t="str">
        <f t="shared" si="186"/>
        <v>publishing</v>
      </c>
      <c r="R1994" t="str">
        <f t="shared" si="187"/>
        <v>fiction</v>
      </c>
      <c r="S1994" s="13">
        <f t="shared" si="188"/>
        <v>41642.418124999997</v>
      </c>
      <c r="T1994" s="13">
        <f t="shared" si="189"/>
        <v>41670.334791666668</v>
      </c>
      <c r="U1994">
        <f t="shared" si="190"/>
        <v>2014</v>
      </c>
      <c r="V1994" s="15" t="str">
        <f t="shared" si="191"/>
        <v>Jan</v>
      </c>
    </row>
    <row r="1995" spans="1:22" ht="48">
      <c r="A1995">
        <v>764</v>
      </c>
      <c r="B1995" s="3" t="s">
        <v>765</v>
      </c>
      <c r="C1995" s="3" t="s">
        <v>4874</v>
      </c>
      <c r="D1995">
        <v>5000</v>
      </c>
      <c r="E1995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8274</v>
      </c>
      <c r="O1995" s="6">
        <f>KickstarterTable[[#This Row],[pledged]]/KickstarterTable[[#This Row],[goal]]</f>
        <v>0</v>
      </c>
      <c r="P1995" s="8" t="e">
        <f>KickstarterTable[[#This Row],[pledged]]/KickstarterTable[[#This Row],[backers_count]]</f>
        <v>#DIV/0!</v>
      </c>
      <c r="Q1995" t="str">
        <f t="shared" si="186"/>
        <v>publishing</v>
      </c>
      <c r="R1995" t="str">
        <f t="shared" si="187"/>
        <v>fiction</v>
      </c>
      <c r="S1995" s="13">
        <f t="shared" si="188"/>
        <v>42226.839826388888</v>
      </c>
      <c r="T1995" s="13">
        <f t="shared" si="189"/>
        <v>42254.75649305556</v>
      </c>
      <c r="U1995">
        <f t="shared" si="190"/>
        <v>2015</v>
      </c>
      <c r="V1995" s="15" t="str">
        <f t="shared" si="191"/>
        <v>Aug</v>
      </c>
    </row>
    <row r="1996" spans="1:22" ht="64">
      <c r="A1996">
        <v>767</v>
      </c>
      <c r="B1996" s="3" t="s">
        <v>768</v>
      </c>
      <c r="C1996" s="3" t="s">
        <v>4877</v>
      </c>
      <c r="D1996">
        <v>5000</v>
      </c>
      <c r="E1996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8274</v>
      </c>
      <c r="O1996" s="6">
        <f>KickstarterTable[[#This Row],[pledged]]/KickstarterTable[[#This Row],[goal]]</f>
        <v>3.5400000000000001E-2</v>
      </c>
      <c r="P1996" s="8">
        <f>KickstarterTable[[#This Row],[pledged]]/KickstarterTable[[#This Row],[backers_count]]</f>
        <v>59</v>
      </c>
      <c r="Q1996" t="str">
        <f t="shared" si="186"/>
        <v>publishing</v>
      </c>
      <c r="R1996" t="str">
        <f t="shared" si="187"/>
        <v>fiction</v>
      </c>
      <c r="S1996" s="13">
        <f t="shared" si="188"/>
        <v>42114.810300925928</v>
      </c>
      <c r="T1996" s="13">
        <f t="shared" si="189"/>
        <v>42142.7269675926</v>
      </c>
      <c r="U1996">
        <f t="shared" si="190"/>
        <v>2015</v>
      </c>
      <c r="V1996" s="15" t="str">
        <f t="shared" si="191"/>
        <v>Apr</v>
      </c>
    </row>
    <row r="1997" spans="1:22" ht="48">
      <c r="A1997">
        <v>786</v>
      </c>
      <c r="B1997" s="3" t="s">
        <v>787</v>
      </c>
      <c r="C1997" s="3" t="s">
        <v>4896</v>
      </c>
      <c r="D1997">
        <v>5000</v>
      </c>
      <c r="E199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8275</v>
      </c>
      <c r="O1997" s="6">
        <f>KickstarterTable[[#This Row],[pledged]]/KickstarterTable[[#This Row],[goal]]</f>
        <v>1.4279999999999999</v>
      </c>
      <c r="P1997" s="8">
        <f>KickstarterTable[[#This Row],[pledged]]/KickstarterTable[[#This Row],[backers_count]]</f>
        <v>162.27272727272728</v>
      </c>
      <c r="Q1997" t="str">
        <f t="shared" si="186"/>
        <v>music</v>
      </c>
      <c r="R1997" t="str">
        <f t="shared" si="187"/>
        <v>rock</v>
      </c>
      <c r="S1997" s="13">
        <f t="shared" si="188"/>
        <v>40982.722615740735</v>
      </c>
      <c r="T1997" s="13">
        <f t="shared" si="189"/>
        <v>41038.240972222222</v>
      </c>
      <c r="U1997">
        <f t="shared" si="190"/>
        <v>2012</v>
      </c>
      <c r="V1997" s="15" t="str">
        <f t="shared" si="191"/>
        <v>Mar</v>
      </c>
    </row>
    <row r="1998" spans="1:22" ht="48">
      <c r="A1998">
        <v>799</v>
      </c>
      <c r="B1998" s="3" t="s">
        <v>800</v>
      </c>
      <c r="C1998" s="3" t="s">
        <v>4909</v>
      </c>
      <c r="D1998">
        <v>5000</v>
      </c>
      <c r="E199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8275</v>
      </c>
      <c r="O1998" s="6">
        <f>KickstarterTable[[#This Row],[pledged]]/KickstarterTable[[#This Row],[goal]]</f>
        <v>1.0002</v>
      </c>
      <c r="P1998" s="8">
        <f>KickstarterTable[[#This Row],[pledged]]/KickstarterTable[[#This Row],[backers_count]]</f>
        <v>178.60714285714286</v>
      </c>
      <c r="Q1998" t="str">
        <f t="shared" si="186"/>
        <v>music</v>
      </c>
      <c r="R1998" t="str">
        <f t="shared" si="187"/>
        <v>rock</v>
      </c>
      <c r="S1998" s="13">
        <f t="shared" si="188"/>
        <v>40996.333865740737</v>
      </c>
      <c r="T1998" s="13">
        <f t="shared" si="189"/>
        <v>41024.250532407408</v>
      </c>
      <c r="U1998">
        <f t="shared" si="190"/>
        <v>2012</v>
      </c>
      <c r="V1998" s="15" t="str">
        <f t="shared" si="191"/>
        <v>Mar</v>
      </c>
    </row>
    <row r="1999" spans="1:22" ht="16">
      <c r="A1999">
        <v>836</v>
      </c>
      <c r="B1999" s="3" t="s">
        <v>837</v>
      </c>
      <c r="C1999" s="3" t="s">
        <v>4946</v>
      </c>
      <c r="D1999">
        <v>5000</v>
      </c>
      <c r="E1999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8275</v>
      </c>
      <c r="O1999" s="6">
        <f>KickstarterTable[[#This Row],[pledged]]/KickstarterTable[[#This Row],[goal]]</f>
        <v>1.009304</v>
      </c>
      <c r="P1999" s="8">
        <f>KickstarterTable[[#This Row],[pledged]]/KickstarterTable[[#This Row],[backers_count]]</f>
        <v>109.70695652173914</v>
      </c>
      <c r="Q1999" t="str">
        <f t="shared" si="186"/>
        <v>music</v>
      </c>
      <c r="R1999" t="str">
        <f t="shared" si="187"/>
        <v>rock</v>
      </c>
      <c r="S1999" s="13">
        <f t="shared" si="188"/>
        <v>41523.723587962959</v>
      </c>
      <c r="T1999" s="13">
        <f t="shared" si="189"/>
        <v>41551.64025462963</v>
      </c>
      <c r="U1999">
        <f t="shared" si="190"/>
        <v>2013</v>
      </c>
      <c r="V1999" s="15" t="str">
        <f t="shared" si="191"/>
        <v>Sep</v>
      </c>
    </row>
    <row r="2000" spans="1:22" ht="48">
      <c r="A2000">
        <v>839</v>
      </c>
      <c r="B2000" s="3" t="s">
        <v>840</v>
      </c>
      <c r="C2000" s="3" t="s">
        <v>4949</v>
      </c>
      <c r="D2000">
        <v>5000</v>
      </c>
      <c r="E2000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8275</v>
      </c>
      <c r="O2000" s="6">
        <f>KickstarterTable[[#This Row],[pledged]]/KickstarterTable[[#This Row],[goal]]</f>
        <v>1.166166</v>
      </c>
      <c r="P2000" s="8">
        <f>KickstarterTable[[#This Row],[pledged]]/KickstarterTable[[#This Row],[backers_count]]</f>
        <v>60.737812499999997</v>
      </c>
      <c r="Q2000" t="str">
        <f t="shared" si="186"/>
        <v>music</v>
      </c>
      <c r="R2000" t="str">
        <f t="shared" si="187"/>
        <v>rock</v>
      </c>
      <c r="S2000" s="13">
        <f t="shared" si="188"/>
        <v>41144.430046296293</v>
      </c>
      <c r="T2000" s="13">
        <f t="shared" si="189"/>
        <v>41172.346712962964</v>
      </c>
      <c r="U2000">
        <f t="shared" si="190"/>
        <v>2012</v>
      </c>
      <c r="V2000" s="15" t="str">
        <f t="shared" si="191"/>
        <v>Aug</v>
      </c>
    </row>
    <row r="2001" spans="1:22" ht="48">
      <c r="A2001">
        <v>841</v>
      </c>
      <c r="B2001" s="3" t="s">
        <v>842</v>
      </c>
      <c r="C2001" s="3" t="s">
        <v>4951</v>
      </c>
      <c r="D2001">
        <v>5000</v>
      </c>
      <c r="E2001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8276</v>
      </c>
      <c r="O2001" s="6">
        <f>KickstarterTable[[#This Row],[pledged]]/KickstarterTable[[#This Row],[goal]]</f>
        <v>1.0132000000000001</v>
      </c>
      <c r="P2001" s="8">
        <f>KickstarterTable[[#This Row],[pledged]]/KickstarterTable[[#This Row],[backers_count]]</f>
        <v>53.893617021276597</v>
      </c>
      <c r="Q2001" t="str">
        <f t="shared" si="186"/>
        <v>music</v>
      </c>
      <c r="R2001" t="str">
        <f t="shared" si="187"/>
        <v>metal</v>
      </c>
      <c r="S2001" s="13">
        <f t="shared" si="188"/>
        <v>41923.505358796298</v>
      </c>
      <c r="T2001" s="13">
        <f t="shared" si="189"/>
        <v>41951.463692129626</v>
      </c>
      <c r="U2001">
        <f t="shared" si="190"/>
        <v>2014</v>
      </c>
      <c r="V2001" s="15" t="str">
        <f t="shared" si="191"/>
        <v>Oct</v>
      </c>
    </row>
    <row r="2002" spans="1:22" ht="48">
      <c r="A2002">
        <v>845</v>
      </c>
      <c r="B2002" s="3" t="s">
        <v>846</v>
      </c>
      <c r="C2002" s="3" t="s">
        <v>4955</v>
      </c>
      <c r="D2002">
        <v>5000</v>
      </c>
      <c r="E2002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8276</v>
      </c>
      <c r="O2002" s="6">
        <f>KickstarterTable[[#This Row],[pledged]]/KickstarterTable[[#This Row],[goal]]</f>
        <v>1.203802</v>
      </c>
      <c r="P2002" s="8">
        <f>KickstarterTable[[#This Row],[pledged]]/KickstarterTable[[#This Row],[backers_count]]</f>
        <v>34.005706214689269</v>
      </c>
      <c r="Q2002" t="str">
        <f t="shared" si="186"/>
        <v>music</v>
      </c>
      <c r="R2002" t="str">
        <f t="shared" si="187"/>
        <v>metal</v>
      </c>
      <c r="S2002" s="13">
        <f t="shared" si="188"/>
        <v>42577.872638888883</v>
      </c>
      <c r="T2002" s="13">
        <f t="shared" si="189"/>
        <v>42615.749305555561</v>
      </c>
      <c r="U2002">
        <f t="shared" si="190"/>
        <v>2016</v>
      </c>
      <c r="V2002" s="15" t="str">
        <f t="shared" si="191"/>
        <v>Jul</v>
      </c>
    </row>
    <row r="2003" spans="1:22" ht="48">
      <c r="A2003">
        <v>867</v>
      </c>
      <c r="B2003" s="3" t="s">
        <v>868</v>
      </c>
      <c r="C2003" s="3" t="s">
        <v>4977</v>
      </c>
      <c r="D2003">
        <v>5000</v>
      </c>
      <c r="E2003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8277</v>
      </c>
      <c r="O2003" s="6">
        <f>KickstarterTable[[#This Row],[pledged]]/KickstarterTable[[#This Row],[goal]]</f>
        <v>0.2402</v>
      </c>
      <c r="P2003" s="8">
        <f>KickstarterTable[[#This Row],[pledged]]/KickstarterTable[[#This Row],[backers_count]]</f>
        <v>109.18181818181819</v>
      </c>
      <c r="Q2003" t="str">
        <f t="shared" si="186"/>
        <v>music</v>
      </c>
      <c r="R2003" t="str">
        <f t="shared" si="187"/>
        <v>jazz</v>
      </c>
      <c r="S2003" s="13">
        <f t="shared" si="188"/>
        <v>40087.772060185183</v>
      </c>
      <c r="T2003" s="13">
        <f t="shared" si="189"/>
        <v>40145.790972222225</v>
      </c>
      <c r="U2003">
        <f t="shared" si="190"/>
        <v>2009</v>
      </c>
      <c r="V2003" s="15" t="str">
        <f t="shared" si="191"/>
        <v>Oct</v>
      </c>
    </row>
    <row r="2004" spans="1:22" ht="64">
      <c r="A2004">
        <v>875</v>
      </c>
      <c r="B2004" s="3" t="s">
        <v>876</v>
      </c>
      <c r="C2004" s="3" t="s">
        <v>4985</v>
      </c>
      <c r="D2004">
        <v>5000</v>
      </c>
      <c r="E2004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8277</v>
      </c>
      <c r="O2004" s="6">
        <f>KickstarterTable[[#This Row],[pledged]]/KickstarterTable[[#This Row],[goal]]</f>
        <v>0</v>
      </c>
      <c r="P2004" s="8" t="e">
        <f>KickstarterTable[[#This Row],[pledged]]/KickstarterTable[[#This Row],[backers_count]]</f>
        <v>#DIV/0!</v>
      </c>
      <c r="Q2004" t="str">
        <f t="shared" si="186"/>
        <v>music</v>
      </c>
      <c r="R2004" t="str">
        <f t="shared" si="187"/>
        <v>jazz</v>
      </c>
      <c r="S2004" s="13">
        <f t="shared" si="188"/>
        <v>42248.390405092585</v>
      </c>
      <c r="T2004" s="13">
        <f t="shared" si="189"/>
        <v>42266.307071759256</v>
      </c>
      <c r="U2004">
        <f t="shared" si="190"/>
        <v>2015</v>
      </c>
      <c r="V2004" s="15" t="str">
        <f t="shared" si="191"/>
        <v>Sep</v>
      </c>
    </row>
    <row r="2005" spans="1:22" ht="48">
      <c r="A2005">
        <v>878</v>
      </c>
      <c r="B2005" s="3" t="s">
        <v>879</v>
      </c>
      <c r="C2005" s="3" t="s">
        <v>4988</v>
      </c>
      <c r="D2005">
        <v>5000</v>
      </c>
      <c r="E2005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8277</v>
      </c>
      <c r="O2005" s="6">
        <f>KickstarterTable[[#This Row],[pledged]]/KickstarterTable[[#This Row],[goal]]</f>
        <v>1.2999999999999999E-2</v>
      </c>
      <c r="P2005" s="8">
        <f>KickstarterTable[[#This Row],[pledged]]/KickstarterTable[[#This Row],[backers_count]]</f>
        <v>32.5</v>
      </c>
      <c r="Q2005" t="str">
        <f t="shared" si="186"/>
        <v>music</v>
      </c>
      <c r="R2005" t="str">
        <f t="shared" si="187"/>
        <v>jazz</v>
      </c>
      <c r="S2005" s="13">
        <f t="shared" si="188"/>
        <v>40504.899583333332</v>
      </c>
      <c r="T2005" s="13">
        <f t="shared" si="189"/>
        <v>40532.816250000003</v>
      </c>
      <c r="U2005">
        <f t="shared" si="190"/>
        <v>2010</v>
      </c>
      <c r="V2005" s="15" t="str">
        <f t="shared" si="191"/>
        <v>Nov</v>
      </c>
    </row>
    <row r="2006" spans="1:22" ht="48">
      <c r="A2006">
        <v>883</v>
      </c>
      <c r="B2006" s="3" t="s">
        <v>884</v>
      </c>
      <c r="C2006" s="3" t="s">
        <v>4993</v>
      </c>
      <c r="D2006">
        <v>5000</v>
      </c>
      <c r="E2006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8278</v>
      </c>
      <c r="O2006" s="6">
        <f>KickstarterTable[[#This Row],[pledged]]/KickstarterTable[[#This Row],[goal]]</f>
        <v>0.4002</v>
      </c>
      <c r="P2006" s="8">
        <f>KickstarterTable[[#This Row],[pledged]]/KickstarterTable[[#This Row],[backers_count]]</f>
        <v>83.375</v>
      </c>
      <c r="Q2006" t="str">
        <f t="shared" si="186"/>
        <v>music</v>
      </c>
      <c r="R2006" t="str">
        <f t="shared" si="187"/>
        <v>indie rock</v>
      </c>
      <c r="S2006" s="13">
        <f t="shared" si="188"/>
        <v>42371.602256944439</v>
      </c>
      <c r="T2006" s="13">
        <f t="shared" si="189"/>
        <v>42429.518923611111</v>
      </c>
      <c r="U2006">
        <f t="shared" si="190"/>
        <v>2016</v>
      </c>
      <c r="V2006" s="15" t="str">
        <f t="shared" si="191"/>
        <v>Jan</v>
      </c>
    </row>
    <row r="2007" spans="1:22" ht="32">
      <c r="A2007">
        <v>900</v>
      </c>
      <c r="B2007" s="3" t="s">
        <v>901</v>
      </c>
      <c r="C2007" s="3" t="s">
        <v>5010</v>
      </c>
      <c r="D2007">
        <v>5000</v>
      </c>
      <c r="E200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8277</v>
      </c>
      <c r="O2007" s="6">
        <f>KickstarterTable[[#This Row],[pledged]]/KickstarterTable[[#This Row],[goal]]</f>
        <v>4.1999999999999997E-3</v>
      </c>
      <c r="P2007" s="8">
        <f>KickstarterTable[[#This Row],[pledged]]/KickstarterTable[[#This Row],[backers_count]]</f>
        <v>10.5</v>
      </c>
      <c r="Q2007" t="str">
        <f t="shared" si="186"/>
        <v>music</v>
      </c>
      <c r="R2007" t="str">
        <f t="shared" si="187"/>
        <v>jazz</v>
      </c>
      <c r="S2007" s="13">
        <f t="shared" si="188"/>
        <v>42429.516226851854</v>
      </c>
      <c r="T2007" s="13">
        <f t="shared" si="189"/>
        <v>42457.391226851854</v>
      </c>
      <c r="U2007">
        <f t="shared" si="190"/>
        <v>2016</v>
      </c>
      <c r="V2007" s="15" t="str">
        <f t="shared" si="191"/>
        <v>Feb</v>
      </c>
    </row>
    <row r="2008" spans="1:22" ht="48">
      <c r="A2008">
        <v>903</v>
      </c>
      <c r="B2008" s="3" t="s">
        <v>904</v>
      </c>
      <c r="C2008" s="3" t="s">
        <v>5013</v>
      </c>
      <c r="D2008">
        <v>5000</v>
      </c>
      <c r="E200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8277</v>
      </c>
      <c r="O2008" s="6">
        <f>KickstarterTable[[#This Row],[pledged]]/KickstarterTable[[#This Row],[goal]]</f>
        <v>3.2000000000000001E-2</v>
      </c>
      <c r="P2008" s="8">
        <f>KickstarterTable[[#This Row],[pledged]]/KickstarterTable[[#This Row],[backers_count]]</f>
        <v>40</v>
      </c>
      <c r="Q2008" t="str">
        <f t="shared" si="186"/>
        <v>music</v>
      </c>
      <c r="R2008" t="str">
        <f t="shared" si="187"/>
        <v>jazz</v>
      </c>
      <c r="S2008" s="13">
        <f t="shared" si="188"/>
        <v>41149.462731481479</v>
      </c>
      <c r="T2008" s="13">
        <f t="shared" si="189"/>
        <v>41172.684027777781</v>
      </c>
      <c r="U2008">
        <f t="shared" si="190"/>
        <v>2012</v>
      </c>
      <c r="V2008" s="15" t="str">
        <f t="shared" si="191"/>
        <v>Aug</v>
      </c>
    </row>
    <row r="2009" spans="1:22" ht="48">
      <c r="A2009">
        <v>917</v>
      </c>
      <c r="B2009" s="3" t="s">
        <v>918</v>
      </c>
      <c r="C2009" s="3" t="s">
        <v>5027</v>
      </c>
      <c r="D2009">
        <v>5000</v>
      </c>
      <c r="E2009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8277</v>
      </c>
      <c r="O2009" s="6">
        <f>KickstarterTable[[#This Row],[pledged]]/KickstarterTable[[#This Row],[goal]]</f>
        <v>6.0000000000000001E-3</v>
      </c>
      <c r="P2009" s="8">
        <f>KickstarterTable[[#This Row],[pledged]]/KickstarterTable[[#This Row],[backers_count]]</f>
        <v>30</v>
      </c>
      <c r="Q2009" t="str">
        <f t="shared" si="186"/>
        <v>music</v>
      </c>
      <c r="R2009" t="str">
        <f t="shared" si="187"/>
        <v>jazz</v>
      </c>
      <c r="S2009" s="13">
        <f t="shared" si="188"/>
        <v>41802.610300925924</v>
      </c>
      <c r="T2009" s="13">
        <f t="shared" si="189"/>
        <v>41831.6875</v>
      </c>
      <c r="U2009">
        <f t="shared" si="190"/>
        <v>2014</v>
      </c>
      <c r="V2009" s="15" t="str">
        <f t="shared" si="191"/>
        <v>Jun</v>
      </c>
    </row>
    <row r="2010" spans="1:22" ht="48">
      <c r="A2010">
        <v>934</v>
      </c>
      <c r="B2010" s="3" t="s">
        <v>935</v>
      </c>
      <c r="C2010" s="3" t="s">
        <v>5044</v>
      </c>
      <c r="D2010">
        <v>5000</v>
      </c>
      <c r="E2010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8277</v>
      </c>
      <c r="O2010" s="6">
        <f>KickstarterTable[[#This Row],[pledged]]/KickstarterTable[[#This Row],[goal]]</f>
        <v>0.30399999999999999</v>
      </c>
      <c r="P2010" s="8">
        <f>KickstarterTable[[#This Row],[pledged]]/KickstarterTable[[#This Row],[backers_count]]</f>
        <v>50.666666666666664</v>
      </c>
      <c r="Q2010" t="str">
        <f t="shared" si="186"/>
        <v>music</v>
      </c>
      <c r="R2010" t="str">
        <f t="shared" si="187"/>
        <v>jazz</v>
      </c>
      <c r="S2010" s="13">
        <f t="shared" si="188"/>
        <v>41733.403749999998</v>
      </c>
      <c r="T2010" s="13">
        <f t="shared" si="189"/>
        <v>41760.833333333336</v>
      </c>
      <c r="U2010">
        <f t="shared" si="190"/>
        <v>2014</v>
      </c>
      <c r="V2010" s="15" t="str">
        <f t="shared" si="191"/>
        <v>Apr</v>
      </c>
    </row>
    <row r="2011" spans="1:22" ht="48">
      <c r="A2011">
        <v>950</v>
      </c>
      <c r="B2011" s="3" t="s">
        <v>951</v>
      </c>
      <c r="C2011" s="3" t="s">
        <v>5060</v>
      </c>
      <c r="D2011">
        <v>5000</v>
      </c>
      <c r="E2011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8272</v>
      </c>
      <c r="O2011" s="6">
        <f>KickstarterTable[[#This Row],[pledged]]/KickstarterTable[[#This Row],[goal]]</f>
        <v>0.28039999999999998</v>
      </c>
      <c r="P2011" s="8">
        <f>KickstarterTable[[#This Row],[pledged]]/KickstarterTable[[#This Row],[backers_count]]</f>
        <v>58.416666666666664</v>
      </c>
      <c r="Q2011" t="str">
        <f t="shared" si="186"/>
        <v>technology</v>
      </c>
      <c r="R2011" t="str">
        <f t="shared" si="187"/>
        <v>wearables</v>
      </c>
      <c r="S2011" s="13">
        <f t="shared" si="188"/>
        <v>42356.41737268518</v>
      </c>
      <c r="T2011" s="13">
        <f t="shared" si="189"/>
        <v>42384.334039351852</v>
      </c>
      <c r="U2011">
        <f t="shared" si="190"/>
        <v>2016</v>
      </c>
      <c r="V2011" s="15" t="str">
        <f t="shared" si="191"/>
        <v>Dec</v>
      </c>
    </row>
    <row r="2012" spans="1:22" ht="48">
      <c r="A2012">
        <v>970</v>
      </c>
      <c r="B2012" s="3" t="s">
        <v>971</v>
      </c>
      <c r="C2012" s="3" t="s">
        <v>5080</v>
      </c>
      <c r="D2012">
        <v>5000</v>
      </c>
      <c r="E2012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8272</v>
      </c>
      <c r="O2012" s="6">
        <f>KickstarterTable[[#This Row],[pledged]]/KickstarterTable[[#This Row],[goal]]</f>
        <v>0.4592</v>
      </c>
      <c r="P2012" s="8">
        <f>KickstarterTable[[#This Row],[pledged]]/KickstarterTable[[#This Row],[backers_count]]</f>
        <v>164</v>
      </c>
      <c r="Q2012" t="str">
        <f t="shared" si="186"/>
        <v>technology</v>
      </c>
      <c r="R2012" t="str">
        <f t="shared" si="187"/>
        <v>wearables</v>
      </c>
      <c r="S2012" s="13">
        <f t="shared" si="188"/>
        <v>42720.887187499997</v>
      </c>
      <c r="T2012" s="13">
        <f t="shared" si="189"/>
        <v>42755.790972222225</v>
      </c>
      <c r="U2012">
        <f t="shared" si="190"/>
        <v>2017</v>
      </c>
      <c r="V2012" s="15" t="str">
        <f t="shared" si="191"/>
        <v>Dec</v>
      </c>
    </row>
    <row r="2013" spans="1:22" ht="48">
      <c r="A2013">
        <v>988</v>
      </c>
      <c r="B2013" s="3" t="s">
        <v>989</v>
      </c>
      <c r="C2013" s="3" t="s">
        <v>5098</v>
      </c>
      <c r="D2013">
        <v>5000</v>
      </c>
      <c r="E2013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8272</v>
      </c>
      <c r="O2013" s="6">
        <f>KickstarterTable[[#This Row],[pledged]]/KickstarterTable[[#This Row],[goal]]</f>
        <v>0</v>
      </c>
      <c r="P2013" s="8" t="e">
        <f>KickstarterTable[[#This Row],[pledged]]/KickstarterTable[[#This Row],[backers_count]]</f>
        <v>#DIV/0!</v>
      </c>
      <c r="Q2013" t="str">
        <f t="shared" si="186"/>
        <v>technology</v>
      </c>
      <c r="R2013" t="str">
        <f t="shared" si="187"/>
        <v>wearables</v>
      </c>
      <c r="S2013" s="13">
        <f t="shared" si="188"/>
        <v>42614.023437499993</v>
      </c>
      <c r="T2013" s="13">
        <f t="shared" si="189"/>
        <v>42641.940104166664</v>
      </c>
      <c r="U2013">
        <f t="shared" si="190"/>
        <v>2016</v>
      </c>
      <c r="V2013" s="15" t="str">
        <f t="shared" si="191"/>
        <v>Sep</v>
      </c>
    </row>
    <row r="2014" spans="1:22" ht="80">
      <c r="A2014">
        <v>991</v>
      </c>
      <c r="B2014" s="3" t="s">
        <v>992</v>
      </c>
      <c r="C2014" s="3" t="s">
        <v>5101</v>
      </c>
      <c r="D2014">
        <v>5000</v>
      </c>
      <c r="E2014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8272</v>
      </c>
      <c r="O2014" s="6">
        <f>KickstarterTable[[#This Row],[pledged]]/KickstarterTable[[#This Row],[goal]]</f>
        <v>4.24E-2</v>
      </c>
      <c r="P2014" s="8">
        <f>KickstarterTable[[#This Row],[pledged]]/KickstarterTable[[#This Row],[backers_count]]</f>
        <v>30.285714285714285</v>
      </c>
      <c r="Q2014" t="str">
        <f t="shared" si="186"/>
        <v>technology</v>
      </c>
      <c r="R2014" t="str">
        <f t="shared" si="187"/>
        <v>wearables</v>
      </c>
      <c r="S2014" s="13">
        <f t="shared" si="188"/>
        <v>42538.423472222225</v>
      </c>
      <c r="T2014" s="13">
        <f t="shared" si="189"/>
        <v>42561.368750000001</v>
      </c>
      <c r="U2014">
        <f t="shared" si="190"/>
        <v>2016</v>
      </c>
      <c r="V2014" s="15" t="str">
        <f t="shared" si="191"/>
        <v>Jun</v>
      </c>
    </row>
    <row r="2015" spans="1:22" ht="32">
      <c r="A2015">
        <v>997</v>
      </c>
      <c r="B2015" s="3" t="s">
        <v>998</v>
      </c>
      <c r="C2015" s="3" t="s">
        <v>5107</v>
      </c>
      <c r="D2015">
        <v>5000</v>
      </c>
      <c r="E2015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8272</v>
      </c>
      <c r="O2015" s="6">
        <f>KickstarterTable[[#This Row],[pledged]]/KickstarterTable[[#This Row],[goal]]</f>
        <v>1.2999999999999999E-2</v>
      </c>
      <c r="P2015" s="8">
        <f>KickstarterTable[[#This Row],[pledged]]/KickstarterTable[[#This Row],[backers_count]]</f>
        <v>8.125</v>
      </c>
      <c r="Q2015" t="str">
        <f t="shared" si="186"/>
        <v>technology</v>
      </c>
      <c r="R2015" t="str">
        <f t="shared" si="187"/>
        <v>wearables</v>
      </c>
      <c r="S2015" s="13">
        <f t="shared" si="188"/>
        <v>41940.769641203704</v>
      </c>
      <c r="T2015" s="13">
        <f t="shared" si="189"/>
        <v>41968.72797453704</v>
      </c>
      <c r="U2015">
        <f t="shared" si="190"/>
        <v>2014</v>
      </c>
      <c r="V2015" s="15" t="str">
        <f t="shared" si="191"/>
        <v>Oct</v>
      </c>
    </row>
    <row r="2016" spans="1:22" ht="48">
      <c r="A2016">
        <v>1001</v>
      </c>
      <c r="B2016" s="3" t="s">
        <v>1002</v>
      </c>
      <c r="C2016" s="3" t="s">
        <v>5111</v>
      </c>
      <c r="D2016">
        <v>5000</v>
      </c>
      <c r="E2016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8272</v>
      </c>
      <c r="O2016" s="6">
        <f>KickstarterTable[[#This Row],[pledged]]/KickstarterTable[[#This Row],[goal]]</f>
        <v>1.04</v>
      </c>
      <c r="P2016" s="8">
        <f>KickstarterTable[[#This Row],[pledged]]/KickstarterTable[[#This Row],[backers_count]]</f>
        <v>1300</v>
      </c>
      <c r="Q2016" t="str">
        <f t="shared" si="186"/>
        <v>technology</v>
      </c>
      <c r="R2016" t="str">
        <f t="shared" si="187"/>
        <v>wearables</v>
      </c>
      <c r="S2016" s="13">
        <f t="shared" si="188"/>
        <v>42720.386724537035</v>
      </c>
      <c r="T2016" s="13">
        <f t="shared" si="189"/>
        <v>42763.303391203706</v>
      </c>
      <c r="U2016">
        <f t="shared" si="190"/>
        <v>2017</v>
      </c>
      <c r="V2016" s="15" t="str">
        <f t="shared" si="191"/>
        <v>Dec</v>
      </c>
    </row>
    <row r="2017" spans="1:22" ht="48">
      <c r="A2017">
        <v>1012</v>
      </c>
      <c r="B2017" s="3" t="s">
        <v>1013</v>
      </c>
      <c r="C2017" s="3" t="s">
        <v>5122</v>
      </c>
      <c r="D2017">
        <v>5000</v>
      </c>
      <c r="E201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8272</v>
      </c>
      <c r="O2017" s="6">
        <f>KickstarterTable[[#This Row],[pledged]]/KickstarterTable[[#This Row],[goal]]</f>
        <v>215.35021</v>
      </c>
      <c r="P2017" s="8">
        <f>KickstarterTable[[#This Row],[pledged]]/KickstarterTable[[#This Row],[backers_count]]</f>
        <v>1389.3561935483872</v>
      </c>
      <c r="Q2017" t="str">
        <f t="shared" si="186"/>
        <v>technology</v>
      </c>
      <c r="R2017" t="str">
        <f t="shared" si="187"/>
        <v>wearables</v>
      </c>
      <c r="S2017" s="13">
        <f t="shared" si="188"/>
        <v>42714.107083333329</v>
      </c>
      <c r="T2017" s="13">
        <f t="shared" si="189"/>
        <v>42757.02375</v>
      </c>
      <c r="U2017">
        <f t="shared" si="190"/>
        <v>2017</v>
      </c>
      <c r="V2017" s="15" t="str">
        <f t="shared" si="191"/>
        <v>Dec</v>
      </c>
    </row>
    <row r="2018" spans="1:22" ht="48">
      <c r="A2018">
        <v>1034</v>
      </c>
      <c r="B2018" s="3" t="s">
        <v>1035</v>
      </c>
      <c r="C2018" s="3" t="s">
        <v>5144</v>
      </c>
      <c r="D2018">
        <v>5000</v>
      </c>
      <c r="E201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8279</v>
      </c>
      <c r="O2018" s="6">
        <f>KickstarterTable[[#This Row],[pledged]]/KickstarterTable[[#This Row],[goal]]</f>
        <v>1.3000180000000001</v>
      </c>
      <c r="P2018" s="8">
        <f>KickstarterTable[[#This Row],[pledged]]/KickstarterTable[[#This Row],[backers_count]]</f>
        <v>39.157168674698795</v>
      </c>
      <c r="Q2018" t="str">
        <f t="shared" si="186"/>
        <v>music</v>
      </c>
      <c r="R2018" t="str">
        <f t="shared" si="187"/>
        <v>electronic music</v>
      </c>
      <c r="S2018" s="13">
        <f t="shared" si="188"/>
        <v>42554.833379629628</v>
      </c>
      <c r="T2018" s="13">
        <f t="shared" si="189"/>
        <v>42584.749305555561</v>
      </c>
      <c r="U2018">
        <f t="shared" si="190"/>
        <v>2016</v>
      </c>
      <c r="V2018" s="15" t="str">
        <f t="shared" si="191"/>
        <v>Jul</v>
      </c>
    </row>
    <row r="2019" spans="1:22" ht="48">
      <c r="A2019">
        <v>1060</v>
      </c>
      <c r="B2019" s="3" t="s">
        <v>1061</v>
      </c>
      <c r="C2019" s="3" t="s">
        <v>5170</v>
      </c>
      <c r="D2019">
        <v>5000</v>
      </c>
      <c r="E2019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8280</v>
      </c>
      <c r="O2019" s="6">
        <f>KickstarterTable[[#This Row],[pledged]]/KickstarterTable[[#This Row],[goal]]</f>
        <v>0.01</v>
      </c>
      <c r="P2019" s="8">
        <f>KickstarterTable[[#This Row],[pledged]]/KickstarterTable[[#This Row],[backers_count]]</f>
        <v>50</v>
      </c>
      <c r="Q2019" t="str">
        <f t="shared" si="186"/>
        <v>journalism</v>
      </c>
      <c r="R2019" t="str">
        <f t="shared" si="187"/>
        <v>audio</v>
      </c>
      <c r="S2019" s="13">
        <f t="shared" si="188"/>
        <v>42079.579780092587</v>
      </c>
      <c r="T2019" s="13">
        <f t="shared" si="189"/>
        <v>42107.496446759258</v>
      </c>
      <c r="U2019">
        <f t="shared" si="190"/>
        <v>2015</v>
      </c>
      <c r="V2019" s="15" t="str">
        <f t="shared" si="191"/>
        <v>Mar</v>
      </c>
    </row>
    <row r="2020" spans="1:22" ht="48">
      <c r="A2020">
        <v>1099</v>
      </c>
      <c r="B2020" s="3" t="s">
        <v>1100</v>
      </c>
      <c r="C2020" s="3" t="s">
        <v>5209</v>
      </c>
      <c r="D2020">
        <v>5000</v>
      </c>
      <c r="E2020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8281</v>
      </c>
      <c r="O2020" s="6">
        <f>KickstarterTable[[#This Row],[pledged]]/KickstarterTable[[#This Row],[goal]]</f>
        <v>5.0000000000000001E-3</v>
      </c>
      <c r="P2020" s="8">
        <f>KickstarterTable[[#This Row],[pledged]]/KickstarterTable[[#This Row],[backers_count]]</f>
        <v>25</v>
      </c>
      <c r="Q2020" t="str">
        <f t="shared" si="186"/>
        <v>games</v>
      </c>
      <c r="R2020" t="str">
        <f t="shared" si="187"/>
        <v>video games</v>
      </c>
      <c r="S2020" s="13">
        <f t="shared" si="188"/>
        <v>42107.503101851849</v>
      </c>
      <c r="T2020" s="13">
        <f t="shared" si="189"/>
        <v>42135.419768518521</v>
      </c>
      <c r="U2020">
        <f t="shared" si="190"/>
        <v>2015</v>
      </c>
      <c r="V2020" s="15" t="str">
        <f t="shared" si="191"/>
        <v>Apr</v>
      </c>
    </row>
    <row r="2021" spans="1:22" ht="48">
      <c r="A2021">
        <v>1123</v>
      </c>
      <c r="B2021" s="3" t="s">
        <v>1124</v>
      </c>
      <c r="C2021" s="3" t="s">
        <v>5233</v>
      </c>
      <c r="D2021">
        <v>5000</v>
      </c>
      <c r="E2021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8281</v>
      </c>
      <c r="O2021" s="6">
        <f>KickstarterTable[[#This Row],[pledged]]/KickstarterTable[[#This Row],[goal]]</f>
        <v>2.2000000000000001E-3</v>
      </c>
      <c r="P2021" s="8">
        <f>KickstarterTable[[#This Row],[pledged]]/KickstarterTable[[#This Row],[backers_count]]</f>
        <v>3.6666666666666665</v>
      </c>
      <c r="Q2021" t="str">
        <f t="shared" si="186"/>
        <v>games</v>
      </c>
      <c r="R2021" t="str">
        <f t="shared" si="187"/>
        <v>video games</v>
      </c>
      <c r="S2021" s="13">
        <f t="shared" si="188"/>
        <v>41718.190370370365</v>
      </c>
      <c r="T2021" s="13">
        <f t="shared" si="189"/>
        <v>41746.107037037036</v>
      </c>
      <c r="U2021">
        <f t="shared" si="190"/>
        <v>2014</v>
      </c>
      <c r="V2021" s="15" t="str">
        <f t="shared" si="191"/>
        <v>Mar</v>
      </c>
    </row>
    <row r="2022" spans="1:22" ht="48">
      <c r="A2022">
        <v>1130</v>
      </c>
      <c r="B2022" s="3" t="s">
        <v>1131</v>
      </c>
      <c r="C2022" s="3" t="s">
        <v>5240</v>
      </c>
      <c r="D2022">
        <v>5000</v>
      </c>
      <c r="E2022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8282</v>
      </c>
      <c r="O2022" s="6">
        <f>KickstarterTable[[#This Row],[pledged]]/KickstarterTable[[#This Row],[goal]]</f>
        <v>2.2000000000000001E-3</v>
      </c>
      <c r="P2022" s="8">
        <f>KickstarterTable[[#This Row],[pledged]]/KickstarterTable[[#This Row],[backers_count]]</f>
        <v>3.6666666666666665</v>
      </c>
      <c r="Q2022" t="str">
        <f t="shared" si="186"/>
        <v>games</v>
      </c>
      <c r="R2022" t="str">
        <f t="shared" si="187"/>
        <v>mobile games</v>
      </c>
      <c r="S2022" s="13">
        <f t="shared" si="188"/>
        <v>41908.663194444445</v>
      </c>
      <c r="T2022" s="13">
        <f t="shared" si="189"/>
        <v>41966.621527777781</v>
      </c>
      <c r="U2022">
        <f t="shared" si="190"/>
        <v>2014</v>
      </c>
      <c r="V2022" s="15" t="str">
        <f t="shared" si="191"/>
        <v>Sep</v>
      </c>
    </row>
    <row r="2023" spans="1:22" ht="48">
      <c r="A2023">
        <v>1140</v>
      </c>
      <c r="B2023" s="3" t="s">
        <v>1141</v>
      </c>
      <c r="C2023" s="3" t="s">
        <v>5250</v>
      </c>
      <c r="D2023">
        <v>5000</v>
      </c>
      <c r="E2023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8282</v>
      </c>
      <c r="O2023" s="6">
        <f>KickstarterTable[[#This Row],[pledged]]/KickstarterTable[[#This Row],[goal]]</f>
        <v>0</v>
      </c>
      <c r="P2023" s="8" t="e">
        <f>KickstarterTable[[#This Row],[pledged]]/KickstarterTable[[#This Row],[backers_count]]</f>
        <v>#DIV/0!</v>
      </c>
      <c r="Q2023" t="str">
        <f t="shared" si="186"/>
        <v>games</v>
      </c>
      <c r="R2023" t="str">
        <f t="shared" si="187"/>
        <v>mobile games</v>
      </c>
      <c r="S2023" s="13">
        <f t="shared" si="188"/>
        <v>42192.128715277773</v>
      </c>
      <c r="T2023" s="13">
        <f t="shared" si="189"/>
        <v>42220.045381944445</v>
      </c>
      <c r="U2023">
        <f t="shared" si="190"/>
        <v>2015</v>
      </c>
      <c r="V2023" s="15" t="str">
        <f t="shared" si="191"/>
        <v>Jul</v>
      </c>
    </row>
    <row r="2024" spans="1:22" ht="48">
      <c r="A2024">
        <v>1154</v>
      </c>
      <c r="B2024" s="3" t="s">
        <v>1155</v>
      </c>
      <c r="C2024" s="3" t="s">
        <v>5264</v>
      </c>
      <c r="D2024">
        <v>5000</v>
      </c>
      <c r="E2024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8283</v>
      </c>
      <c r="O2024" s="6">
        <f>KickstarterTable[[#This Row],[pledged]]/KickstarterTable[[#This Row],[goal]]</f>
        <v>6.5000000000000002E-2</v>
      </c>
      <c r="P2024" s="8">
        <f>KickstarterTable[[#This Row],[pledged]]/KickstarterTable[[#This Row],[backers_count]]</f>
        <v>108.33333333333333</v>
      </c>
      <c r="Q2024" t="str">
        <f t="shared" si="186"/>
        <v>food</v>
      </c>
      <c r="R2024" t="str">
        <f t="shared" si="187"/>
        <v>food trucks</v>
      </c>
      <c r="S2024" s="13">
        <f t="shared" si="188"/>
        <v>42222.775532407402</v>
      </c>
      <c r="T2024" s="13">
        <f t="shared" si="189"/>
        <v>42250.692199074074</v>
      </c>
      <c r="U2024">
        <f t="shared" si="190"/>
        <v>2015</v>
      </c>
      <c r="V2024" s="15" t="str">
        <f t="shared" si="191"/>
        <v>Aug</v>
      </c>
    </row>
    <row r="2025" spans="1:22" ht="48">
      <c r="A2025">
        <v>1215</v>
      </c>
      <c r="B2025" s="3" t="s">
        <v>1216</v>
      </c>
      <c r="C2025" s="3" t="s">
        <v>5325</v>
      </c>
      <c r="D2025">
        <v>5000</v>
      </c>
      <c r="E2025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8284</v>
      </c>
      <c r="O2025" s="6">
        <f>KickstarterTable[[#This Row],[pledged]]/KickstarterTable[[#This Row],[goal]]</f>
        <v>7.8608020000000005</v>
      </c>
      <c r="P2025" s="8">
        <f>KickstarterTable[[#This Row],[pledged]]/KickstarterTable[[#This Row],[backers_count]]</f>
        <v>71.592003642987251</v>
      </c>
      <c r="Q2025" t="str">
        <f t="shared" si="186"/>
        <v>photography</v>
      </c>
      <c r="R2025" t="str">
        <f t="shared" si="187"/>
        <v>photobooks</v>
      </c>
      <c r="S2025" s="13">
        <f t="shared" si="188"/>
        <v>41759.589768518512</v>
      </c>
      <c r="T2025" s="13">
        <f t="shared" si="189"/>
        <v>41787.506435185183</v>
      </c>
      <c r="U2025">
        <f t="shared" si="190"/>
        <v>2014</v>
      </c>
      <c r="V2025" s="15" t="str">
        <f t="shared" si="191"/>
        <v>Apr</v>
      </c>
    </row>
    <row r="2026" spans="1:22" ht="32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8285</v>
      </c>
      <c r="O2026" s="6">
        <f>KickstarterTable[[#This Row],[pledged]]/KickstarterTable[[#This Row],[goal]]</f>
        <v>0.29299999999999998</v>
      </c>
      <c r="P2026" s="8">
        <f>KickstarterTable[[#This Row],[pledged]]/KickstarterTable[[#This Row],[backers_count]]</f>
        <v>61.041666666666664</v>
      </c>
      <c r="Q2026" t="str">
        <f t="shared" si="186"/>
        <v>music</v>
      </c>
      <c r="R2026" t="str">
        <f t="shared" si="187"/>
        <v>world music</v>
      </c>
      <c r="S2026" s="13">
        <f t="shared" si="188"/>
        <v>40754.395925925921</v>
      </c>
      <c r="T2026" s="13">
        <f t="shared" si="189"/>
        <v>40812.312592592592</v>
      </c>
      <c r="U2026">
        <f t="shared" si="190"/>
        <v>2011</v>
      </c>
      <c r="V2026" s="15" t="str">
        <f t="shared" si="191"/>
        <v>Jul</v>
      </c>
    </row>
    <row r="2027" spans="1:22" ht="48">
      <c r="A2027">
        <v>1231</v>
      </c>
      <c r="B2027" s="3" t="s">
        <v>1232</v>
      </c>
      <c r="C2027" s="3" t="s">
        <v>5341</v>
      </c>
      <c r="D2027">
        <v>5000</v>
      </c>
      <c r="E202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8285</v>
      </c>
      <c r="O2027" s="6">
        <f>KickstarterTable[[#This Row],[pledged]]/KickstarterTable[[#This Row],[goal]]</f>
        <v>0</v>
      </c>
      <c r="P2027" s="8" t="e">
        <f>KickstarterTable[[#This Row],[pledged]]/KickstarterTable[[#This Row],[backers_count]]</f>
        <v>#DIV/0!</v>
      </c>
      <c r="Q2027" t="str">
        <f t="shared" si="186"/>
        <v>music</v>
      </c>
      <c r="R2027" t="str">
        <f t="shared" si="187"/>
        <v>world music</v>
      </c>
      <c r="S2027" s="13">
        <f t="shared" si="188"/>
        <v>42193.608425925922</v>
      </c>
      <c r="T2027" s="13">
        <f t="shared" si="189"/>
        <v>42241.625000000007</v>
      </c>
      <c r="U2027">
        <f t="shared" si="190"/>
        <v>2015</v>
      </c>
      <c r="V2027" s="15" t="str">
        <f t="shared" si="191"/>
        <v>Jul</v>
      </c>
    </row>
    <row r="2028" spans="1:22" ht="48">
      <c r="A2028">
        <v>1232</v>
      </c>
      <c r="B2028" s="3" t="s">
        <v>1233</v>
      </c>
      <c r="C2028" s="3" t="s">
        <v>5342</v>
      </c>
      <c r="D2028">
        <v>5000</v>
      </c>
      <c r="E202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8285</v>
      </c>
      <c r="O2028" s="6">
        <f>KickstarterTable[[#This Row],[pledged]]/KickstarterTable[[#This Row],[goal]]</f>
        <v>8.0000000000000002E-3</v>
      </c>
      <c r="P2028" s="8">
        <f>KickstarterTable[[#This Row],[pledged]]/KickstarterTable[[#This Row],[backers_count]]</f>
        <v>40</v>
      </c>
      <c r="Q2028" t="str">
        <f t="shared" si="186"/>
        <v>music</v>
      </c>
      <c r="R2028" t="str">
        <f t="shared" si="187"/>
        <v>world music</v>
      </c>
      <c r="S2028" s="13">
        <f t="shared" si="188"/>
        <v>41506.514699074069</v>
      </c>
      <c r="T2028" s="13">
        <f t="shared" si="189"/>
        <v>41551.431365740747</v>
      </c>
      <c r="U2028">
        <f t="shared" si="190"/>
        <v>2013</v>
      </c>
      <c r="V2028" s="15" t="str">
        <f t="shared" si="191"/>
        <v>Aug</v>
      </c>
    </row>
    <row r="2029" spans="1:22" ht="48">
      <c r="A2029">
        <v>1241</v>
      </c>
      <c r="B2029" s="3" t="s">
        <v>1242</v>
      </c>
      <c r="C2029" s="3" t="s">
        <v>5351</v>
      </c>
      <c r="D2029">
        <v>5000</v>
      </c>
      <c r="E2029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8285</v>
      </c>
      <c r="O2029" s="6">
        <f>KickstarterTable[[#This Row],[pledged]]/KickstarterTable[[#This Row],[goal]]</f>
        <v>0.50739999999999996</v>
      </c>
      <c r="P2029" s="8">
        <f>KickstarterTable[[#This Row],[pledged]]/KickstarterTable[[#This Row],[backers_count]]</f>
        <v>74.617647058823536</v>
      </c>
      <c r="Q2029" t="str">
        <f t="shared" si="186"/>
        <v>music</v>
      </c>
      <c r="R2029" t="str">
        <f t="shared" si="187"/>
        <v>world music</v>
      </c>
      <c r="S2029" s="13">
        <f t="shared" si="188"/>
        <v>41923.504398148143</v>
      </c>
      <c r="T2029" s="13">
        <f t="shared" si="189"/>
        <v>41943.832638888889</v>
      </c>
      <c r="U2029">
        <f t="shared" si="190"/>
        <v>2014</v>
      </c>
      <c r="V2029" s="15" t="str">
        <f t="shared" si="191"/>
        <v>Oct</v>
      </c>
    </row>
    <row r="2030" spans="1:22" ht="48">
      <c r="A2030">
        <v>1249</v>
      </c>
      <c r="B2030" s="3" t="s">
        <v>1250</v>
      </c>
      <c r="C2030" s="3" t="s">
        <v>5359</v>
      </c>
      <c r="D2030">
        <v>5000</v>
      </c>
      <c r="E2030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8275</v>
      </c>
      <c r="O2030" s="6">
        <f>KickstarterTable[[#This Row],[pledged]]/KickstarterTable[[#This Row],[goal]]</f>
        <v>1.0444</v>
      </c>
      <c r="P2030" s="8">
        <f>KickstarterTable[[#This Row],[pledged]]/KickstarterTable[[#This Row],[backers_count]]</f>
        <v>64.46913580246914</v>
      </c>
      <c r="Q2030" t="str">
        <f t="shared" si="186"/>
        <v>music</v>
      </c>
      <c r="R2030" t="str">
        <f t="shared" si="187"/>
        <v>rock</v>
      </c>
      <c r="S2030" s="13">
        <f t="shared" si="188"/>
        <v>41067.407534722217</v>
      </c>
      <c r="T2030" s="13">
        <f t="shared" si="189"/>
        <v>41095.324201388896</v>
      </c>
      <c r="U2030">
        <f t="shared" si="190"/>
        <v>2012</v>
      </c>
      <c r="V2030" s="15" t="str">
        <f t="shared" si="191"/>
        <v>Jun</v>
      </c>
    </row>
    <row r="2031" spans="1:22" ht="48">
      <c r="A2031">
        <v>1272</v>
      </c>
      <c r="B2031" s="3" t="s">
        <v>1273</v>
      </c>
      <c r="C2031" s="3" t="s">
        <v>5382</v>
      </c>
      <c r="D2031">
        <v>5000</v>
      </c>
      <c r="E2031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8275</v>
      </c>
      <c r="O2031" s="6">
        <f>KickstarterTable[[#This Row],[pledged]]/KickstarterTable[[#This Row],[goal]]</f>
        <v>1.06</v>
      </c>
      <c r="P2031" s="8">
        <f>KickstarterTable[[#This Row],[pledged]]/KickstarterTable[[#This Row],[backers_count]]</f>
        <v>189.28571428571428</v>
      </c>
      <c r="Q2031" t="str">
        <f t="shared" si="186"/>
        <v>music</v>
      </c>
      <c r="R2031" t="str">
        <f t="shared" si="187"/>
        <v>rock</v>
      </c>
      <c r="S2031" s="13">
        <f t="shared" si="188"/>
        <v>40274.411793981482</v>
      </c>
      <c r="T2031" s="13">
        <f t="shared" si="189"/>
        <v>40341.75</v>
      </c>
      <c r="U2031">
        <f t="shared" si="190"/>
        <v>2010</v>
      </c>
      <c r="V2031" s="15" t="str">
        <f t="shared" si="191"/>
        <v>Apr</v>
      </c>
    </row>
    <row r="2032" spans="1:22" ht="48">
      <c r="A2032">
        <v>1349</v>
      </c>
      <c r="B2032" s="3" t="s">
        <v>1350</v>
      </c>
      <c r="C2032" s="3" t="s">
        <v>5459</v>
      </c>
      <c r="D2032">
        <v>5000</v>
      </c>
      <c r="E2032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8273</v>
      </c>
      <c r="O2032" s="6">
        <f>KickstarterTable[[#This Row],[pledged]]/KickstarterTable[[#This Row],[goal]]</f>
        <v>2.0419999999999998</v>
      </c>
      <c r="P2032" s="8">
        <f>KickstarterTable[[#This Row],[pledged]]/KickstarterTable[[#This Row],[backers_count]]</f>
        <v>59.360465116279073</v>
      </c>
      <c r="Q2032" t="str">
        <f t="shared" si="186"/>
        <v>publishing</v>
      </c>
      <c r="R2032" t="str">
        <f t="shared" si="187"/>
        <v>nonfiction</v>
      </c>
      <c r="S2032" s="13">
        <f t="shared" si="188"/>
        <v>42316.999247685184</v>
      </c>
      <c r="T2032" s="13">
        <f t="shared" si="189"/>
        <v>42351.874305555561</v>
      </c>
      <c r="U2032">
        <f t="shared" si="190"/>
        <v>2015</v>
      </c>
      <c r="V2032" s="15" t="str">
        <f t="shared" si="191"/>
        <v>Nov</v>
      </c>
    </row>
    <row r="2033" spans="1:22" ht="48">
      <c r="A2033">
        <v>1350</v>
      </c>
      <c r="B2033" s="3" t="s">
        <v>1351</v>
      </c>
      <c r="C2033" s="3" t="s">
        <v>5460</v>
      </c>
      <c r="D2033">
        <v>5000</v>
      </c>
      <c r="E2033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8273</v>
      </c>
      <c r="O2033" s="6">
        <f>KickstarterTable[[#This Row],[pledged]]/KickstarterTable[[#This Row],[goal]]</f>
        <v>1.0405</v>
      </c>
      <c r="P2033" s="8">
        <f>KickstarterTable[[#This Row],[pledged]]/KickstarterTable[[#This Row],[backers_count]]</f>
        <v>66.698717948717942</v>
      </c>
      <c r="Q2033" t="str">
        <f t="shared" si="186"/>
        <v>publishing</v>
      </c>
      <c r="R2033" t="str">
        <f t="shared" si="187"/>
        <v>nonfiction</v>
      </c>
      <c r="S2033" s="13">
        <f t="shared" si="188"/>
        <v>42333.679791666662</v>
      </c>
      <c r="T2033" s="13">
        <f t="shared" si="189"/>
        <v>42361.596458333333</v>
      </c>
      <c r="U2033">
        <f t="shared" si="190"/>
        <v>2015</v>
      </c>
      <c r="V2033" s="15" t="str">
        <f t="shared" si="191"/>
        <v>Nov</v>
      </c>
    </row>
    <row r="2034" spans="1:22" ht="48">
      <c r="A2034">
        <v>1367</v>
      </c>
      <c r="B2034" s="3" t="s">
        <v>1368</v>
      </c>
      <c r="C2034" s="3" t="s">
        <v>5477</v>
      </c>
      <c r="D2034">
        <v>5000</v>
      </c>
      <c r="E2034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8275</v>
      </c>
      <c r="O2034" s="6">
        <f>KickstarterTable[[#This Row],[pledged]]/KickstarterTable[[#This Row],[goal]]</f>
        <v>1.1426000000000001</v>
      </c>
      <c r="P2034" s="8">
        <f>KickstarterTable[[#This Row],[pledged]]/KickstarterTable[[#This Row],[backers_count]]</f>
        <v>63.477777777777774</v>
      </c>
      <c r="Q2034" t="str">
        <f t="shared" si="186"/>
        <v>music</v>
      </c>
      <c r="R2034" t="str">
        <f t="shared" si="187"/>
        <v>rock</v>
      </c>
      <c r="S2034" s="13">
        <f t="shared" si="188"/>
        <v>42291.669560185182</v>
      </c>
      <c r="T2034" s="13">
        <f t="shared" si="189"/>
        <v>42319.627893518518</v>
      </c>
      <c r="U2034">
        <f t="shared" si="190"/>
        <v>2015</v>
      </c>
      <c r="V2034" s="15" t="str">
        <f t="shared" si="191"/>
        <v>Oct</v>
      </c>
    </row>
    <row r="2035" spans="1:22" ht="48">
      <c r="A2035">
        <v>1368</v>
      </c>
      <c r="B2035" s="3" t="s">
        <v>1369</v>
      </c>
      <c r="C2035" s="3" t="s">
        <v>5478</v>
      </c>
      <c r="D2035">
        <v>5000</v>
      </c>
      <c r="E2035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8275</v>
      </c>
      <c r="O2035" s="6">
        <f>KickstarterTable[[#This Row],[pledged]]/KickstarterTable[[#This Row],[goal]]</f>
        <v>1.107</v>
      </c>
      <c r="P2035" s="8">
        <f>KickstarterTable[[#This Row],[pledged]]/KickstarterTable[[#This Row],[backers_count]]</f>
        <v>63.620689655172413</v>
      </c>
      <c r="Q2035" t="str">
        <f t="shared" si="186"/>
        <v>music</v>
      </c>
      <c r="R2035" t="str">
        <f t="shared" si="187"/>
        <v>rock</v>
      </c>
      <c r="S2035" s="13">
        <f t="shared" si="188"/>
        <v>42145.857569444437</v>
      </c>
      <c r="T2035" s="13">
        <f t="shared" si="189"/>
        <v>42167.774236111109</v>
      </c>
      <c r="U2035">
        <f t="shared" si="190"/>
        <v>2015</v>
      </c>
      <c r="V2035" s="15" t="str">
        <f t="shared" si="191"/>
        <v>May</v>
      </c>
    </row>
    <row r="2036" spans="1:22" ht="48">
      <c r="A2036">
        <v>1381</v>
      </c>
      <c r="B2036" s="3" t="s">
        <v>1382</v>
      </c>
      <c r="C2036" s="3" t="s">
        <v>5491</v>
      </c>
      <c r="D2036">
        <v>5000</v>
      </c>
      <c r="E2036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8275</v>
      </c>
      <c r="O2036" s="6">
        <f>KickstarterTable[[#This Row],[pledged]]/KickstarterTable[[#This Row],[goal]]</f>
        <v>1.071</v>
      </c>
      <c r="P2036" s="8">
        <f>KickstarterTable[[#This Row],[pledged]]/KickstarterTable[[#This Row],[backers_count]]</f>
        <v>73.356164383561648</v>
      </c>
      <c r="Q2036" t="str">
        <f t="shared" si="186"/>
        <v>music</v>
      </c>
      <c r="R2036" t="str">
        <f t="shared" si="187"/>
        <v>rock</v>
      </c>
      <c r="S2036" s="13">
        <f t="shared" si="188"/>
        <v>42702.881076388883</v>
      </c>
      <c r="T2036" s="13">
        <f t="shared" si="189"/>
        <v>42730.797743055555</v>
      </c>
      <c r="U2036">
        <f t="shared" si="190"/>
        <v>2016</v>
      </c>
      <c r="V2036" s="15" t="str">
        <f t="shared" si="191"/>
        <v>Nov</v>
      </c>
    </row>
    <row r="2037" spans="1:22" ht="48">
      <c r="A2037">
        <v>1388</v>
      </c>
      <c r="B2037" s="3" t="s">
        <v>1389</v>
      </c>
      <c r="C2037" s="3" t="s">
        <v>5498</v>
      </c>
      <c r="D2037">
        <v>5000</v>
      </c>
      <c r="E203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8275</v>
      </c>
      <c r="O2037" s="6">
        <f>KickstarterTable[[#This Row],[pledged]]/KickstarterTable[[#This Row],[goal]]</f>
        <v>1.348074</v>
      </c>
      <c r="P2037" s="8">
        <f>KickstarterTable[[#This Row],[pledged]]/KickstarterTable[[#This Row],[backers_count]]</f>
        <v>60.181874999999998</v>
      </c>
      <c r="Q2037" t="str">
        <f t="shared" si="186"/>
        <v>music</v>
      </c>
      <c r="R2037" t="str">
        <f t="shared" si="187"/>
        <v>rock</v>
      </c>
      <c r="S2037" s="13">
        <f t="shared" si="188"/>
        <v>42634.281446759262</v>
      </c>
      <c r="T2037" s="13">
        <f t="shared" si="189"/>
        <v>42658.259722222225</v>
      </c>
      <c r="U2037">
        <f t="shared" si="190"/>
        <v>2016</v>
      </c>
      <c r="V2037" s="15" t="str">
        <f t="shared" si="191"/>
        <v>Sep</v>
      </c>
    </row>
    <row r="2038" spans="1:22" ht="48">
      <c r="A2038">
        <v>1427</v>
      </c>
      <c r="B2038" s="3" t="s">
        <v>1428</v>
      </c>
      <c r="C2038" s="3" t="s">
        <v>5537</v>
      </c>
      <c r="D2038">
        <v>5000</v>
      </c>
      <c r="E203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8286</v>
      </c>
      <c r="O2038" s="6">
        <f>KickstarterTable[[#This Row],[pledged]]/KickstarterTable[[#This Row],[goal]]</f>
        <v>8.3799999999999999E-2</v>
      </c>
      <c r="P2038" s="8">
        <f>KickstarterTable[[#This Row],[pledged]]/KickstarterTable[[#This Row],[backers_count]]</f>
        <v>104.75</v>
      </c>
      <c r="Q2038" t="str">
        <f t="shared" si="186"/>
        <v>publishing</v>
      </c>
      <c r="R2038" t="str">
        <f t="shared" si="187"/>
        <v>translations</v>
      </c>
      <c r="S2038" s="13">
        <f t="shared" si="188"/>
        <v>42601.518344907403</v>
      </c>
      <c r="T2038" s="13">
        <f t="shared" si="189"/>
        <v>42629.435011574074</v>
      </c>
      <c r="U2038">
        <f t="shared" si="190"/>
        <v>2016</v>
      </c>
      <c r="V2038" s="15" t="str">
        <f t="shared" si="191"/>
        <v>Aug</v>
      </c>
    </row>
    <row r="2039" spans="1:22" ht="48">
      <c r="A2039">
        <v>1430</v>
      </c>
      <c r="B2039" s="3" t="s">
        <v>1431</v>
      </c>
      <c r="C2039" s="3" t="s">
        <v>5540</v>
      </c>
      <c r="D2039">
        <v>5000</v>
      </c>
      <c r="E2039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8286</v>
      </c>
      <c r="O2039" s="6">
        <f>KickstarterTable[[#This Row],[pledged]]/KickstarterTable[[#This Row],[goal]]</f>
        <v>8.0600000000000005E-2</v>
      </c>
      <c r="P2039" s="8">
        <f>KickstarterTable[[#This Row],[pledged]]/KickstarterTable[[#This Row],[backers_count]]</f>
        <v>80.599999999999994</v>
      </c>
      <c r="Q2039" t="str">
        <f t="shared" si="186"/>
        <v>publishing</v>
      </c>
      <c r="R2039" t="str">
        <f t="shared" si="187"/>
        <v>translations</v>
      </c>
      <c r="S2039" s="13">
        <f t="shared" si="188"/>
        <v>41961.480185185188</v>
      </c>
      <c r="T2039" s="13">
        <f t="shared" si="189"/>
        <v>41990.396851851852</v>
      </c>
      <c r="U2039">
        <f t="shared" si="190"/>
        <v>2014</v>
      </c>
      <c r="V2039" s="15" t="str">
        <f t="shared" si="191"/>
        <v>Nov</v>
      </c>
    </row>
    <row r="2040" spans="1:22" ht="16">
      <c r="A2040">
        <v>1456</v>
      </c>
      <c r="B2040" s="3" t="s">
        <v>1457</v>
      </c>
      <c r="C2040" s="3" t="s">
        <v>5566</v>
      </c>
      <c r="D2040">
        <v>5000</v>
      </c>
      <c r="E2040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8286</v>
      </c>
      <c r="O2040" s="6">
        <f>KickstarterTable[[#This Row],[pledged]]/KickstarterTable[[#This Row],[goal]]</f>
        <v>2.9000000000000001E-2</v>
      </c>
      <c r="P2040" s="8">
        <f>KickstarterTable[[#This Row],[pledged]]/KickstarterTable[[#This Row],[backers_count]]</f>
        <v>48.333333333333336</v>
      </c>
      <c r="Q2040" t="str">
        <f t="shared" si="186"/>
        <v>publishing</v>
      </c>
      <c r="R2040" t="str">
        <f t="shared" si="187"/>
        <v>translations</v>
      </c>
      <c r="S2040" s="13">
        <f t="shared" si="188"/>
        <v>42708.335243055553</v>
      </c>
      <c r="T2040" s="13">
        <f t="shared" si="189"/>
        <v>42736.251909722225</v>
      </c>
      <c r="U2040">
        <f t="shared" si="190"/>
        <v>2017</v>
      </c>
      <c r="V2040" s="15" t="str">
        <f t="shared" si="191"/>
        <v>Dec</v>
      </c>
    </row>
    <row r="2041" spans="1:22" ht="48">
      <c r="A2041">
        <v>1458</v>
      </c>
      <c r="B2041" s="3" t="s">
        <v>1459</v>
      </c>
      <c r="C2041" s="3" t="s">
        <v>5568</v>
      </c>
      <c r="D2041">
        <v>5000</v>
      </c>
      <c r="E2041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8286</v>
      </c>
      <c r="O2041" s="6">
        <f>KickstarterTable[[#This Row],[pledged]]/KickstarterTable[[#This Row],[goal]]</f>
        <v>0</v>
      </c>
      <c r="P2041" s="8" t="e">
        <f>KickstarterTable[[#This Row],[pledged]]/KickstarterTable[[#This Row],[backers_count]]</f>
        <v>#DIV/0!</v>
      </c>
      <c r="Q2041" t="str">
        <f t="shared" si="186"/>
        <v>publishing</v>
      </c>
      <c r="R2041" t="str">
        <f t="shared" si="187"/>
        <v>translations</v>
      </c>
      <c r="S2041" s="13">
        <f t="shared" si="188"/>
        <v>41831.37222222222</v>
      </c>
      <c r="T2041" s="13">
        <f t="shared" si="189"/>
        <v>41859.75</v>
      </c>
      <c r="U2041">
        <f t="shared" si="190"/>
        <v>2014</v>
      </c>
      <c r="V2041" s="15" t="str">
        <f t="shared" si="191"/>
        <v>Jul</v>
      </c>
    </row>
    <row r="2042" spans="1:22" ht="16">
      <c r="A2042">
        <v>1464</v>
      </c>
      <c r="B2042" s="3" t="s">
        <v>1465</v>
      </c>
      <c r="C2042" s="3" t="s">
        <v>5574</v>
      </c>
      <c r="D2042">
        <v>5000</v>
      </c>
      <c r="E2042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8287</v>
      </c>
      <c r="O2042" s="6">
        <f>KickstarterTable[[#This Row],[pledged]]/KickstarterTable[[#This Row],[goal]]</f>
        <v>1.6319999999999999</v>
      </c>
      <c r="P2042" s="8">
        <f>KickstarterTable[[#This Row],[pledged]]/KickstarterTable[[#This Row],[backers_count]]</f>
        <v>34.871794871794869</v>
      </c>
      <c r="Q2042" t="str">
        <f t="shared" si="186"/>
        <v>publishing</v>
      </c>
      <c r="R2042" t="str">
        <f t="shared" si="187"/>
        <v>radio &amp; podcasts</v>
      </c>
      <c r="S2042" s="13">
        <f t="shared" si="188"/>
        <v>41291.328217592592</v>
      </c>
      <c r="T2042" s="13">
        <f t="shared" si="189"/>
        <v>41319.244884259264</v>
      </c>
      <c r="U2042">
        <f t="shared" si="190"/>
        <v>2013</v>
      </c>
      <c r="V2042" s="15" t="str">
        <f t="shared" si="191"/>
        <v>Jan</v>
      </c>
    </row>
    <row r="2043" spans="1:22" ht="48">
      <c r="A2043">
        <v>1481</v>
      </c>
      <c r="B2043" s="3" t="s">
        <v>1482</v>
      </c>
      <c r="C2043" s="3" t="s">
        <v>5591</v>
      </c>
      <c r="D2043">
        <v>5000</v>
      </c>
      <c r="E2043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8274</v>
      </c>
      <c r="O2043" s="6">
        <f>KickstarterTable[[#This Row],[pledged]]/KickstarterTable[[#This Row],[goal]]</f>
        <v>2.1000000000000001E-2</v>
      </c>
      <c r="P2043" s="8">
        <f>KickstarterTable[[#This Row],[pledged]]/KickstarterTable[[#This Row],[backers_count]]</f>
        <v>17.5</v>
      </c>
      <c r="Q2043" t="str">
        <f t="shared" si="186"/>
        <v>publishing</v>
      </c>
      <c r="R2043" t="str">
        <f t="shared" si="187"/>
        <v>fiction</v>
      </c>
      <c r="S2043" s="13">
        <f t="shared" si="188"/>
        <v>41550.589641203704</v>
      </c>
      <c r="T2043" s="13">
        <f t="shared" si="189"/>
        <v>41578.506307870375</v>
      </c>
      <c r="U2043">
        <f t="shared" si="190"/>
        <v>2013</v>
      </c>
      <c r="V2043" s="15" t="str">
        <f t="shared" si="191"/>
        <v>Oct</v>
      </c>
    </row>
    <row r="2044" spans="1:22" ht="48">
      <c r="A2044">
        <v>1482</v>
      </c>
      <c r="B2044" s="3" t="s">
        <v>1483</v>
      </c>
      <c r="C2044" s="3" t="s">
        <v>5592</v>
      </c>
      <c r="D2044">
        <v>5000</v>
      </c>
      <c r="E2044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8274</v>
      </c>
      <c r="O2044" s="6">
        <f>KickstarterTable[[#This Row],[pledged]]/KickstarterTable[[#This Row],[goal]]</f>
        <v>1E-3</v>
      </c>
      <c r="P2044" s="8">
        <f>KickstarterTable[[#This Row],[pledged]]/KickstarterTable[[#This Row],[backers_count]]</f>
        <v>5</v>
      </c>
      <c r="Q2044" t="str">
        <f t="shared" si="186"/>
        <v>publishing</v>
      </c>
      <c r="R2044" t="str">
        <f t="shared" si="187"/>
        <v>fiction</v>
      </c>
      <c r="S2044" s="13">
        <f t="shared" si="188"/>
        <v>41136.524722222217</v>
      </c>
      <c r="T2044" s="13">
        <f t="shared" si="189"/>
        <v>41156.910416666666</v>
      </c>
      <c r="U2044">
        <f t="shared" si="190"/>
        <v>2012</v>
      </c>
      <c r="V2044" s="15" t="str">
        <f t="shared" si="191"/>
        <v>Aug</v>
      </c>
    </row>
    <row r="2045" spans="1:22" ht="48">
      <c r="A2045">
        <v>1489</v>
      </c>
      <c r="B2045" s="3" t="s">
        <v>1490</v>
      </c>
      <c r="C2045" s="3" t="s">
        <v>5599</v>
      </c>
      <c r="D2045">
        <v>5000</v>
      </c>
      <c r="E2045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8274</v>
      </c>
      <c r="O2045" s="6">
        <f>KickstarterTable[[#This Row],[pledged]]/KickstarterTable[[#This Row],[goal]]</f>
        <v>0</v>
      </c>
      <c r="P2045" s="8" t="e">
        <f>KickstarterTable[[#This Row],[pledged]]/KickstarterTable[[#This Row],[backers_count]]</f>
        <v>#DIV/0!</v>
      </c>
      <c r="Q2045" t="str">
        <f t="shared" si="186"/>
        <v>publishing</v>
      </c>
      <c r="R2045" t="str">
        <f t="shared" si="187"/>
        <v>fiction</v>
      </c>
      <c r="S2045" s="13">
        <f t="shared" si="188"/>
        <v>41198.278379629628</v>
      </c>
      <c r="T2045" s="13">
        <f t="shared" si="189"/>
        <v>41226.236712962964</v>
      </c>
      <c r="U2045">
        <f t="shared" si="190"/>
        <v>2012</v>
      </c>
      <c r="V2045" s="15" t="str">
        <f t="shared" si="191"/>
        <v>Oct</v>
      </c>
    </row>
    <row r="2046" spans="1:22" ht="48">
      <c r="A2046">
        <v>1494</v>
      </c>
      <c r="B2046" s="3" t="s">
        <v>1495</v>
      </c>
      <c r="C2046" s="3" t="s">
        <v>5604</v>
      </c>
      <c r="D2046">
        <v>5000</v>
      </c>
      <c r="E2046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8274</v>
      </c>
      <c r="O2046" s="6">
        <f>KickstarterTable[[#This Row],[pledged]]/KickstarterTable[[#This Row],[goal]]</f>
        <v>8.8999999999999996E-2</v>
      </c>
      <c r="P2046" s="8">
        <f>KickstarterTable[[#This Row],[pledged]]/KickstarterTable[[#This Row],[backers_count]]</f>
        <v>40.454545454545453</v>
      </c>
      <c r="Q2046" t="str">
        <f t="shared" si="186"/>
        <v>publishing</v>
      </c>
      <c r="R2046" t="str">
        <f t="shared" si="187"/>
        <v>fiction</v>
      </c>
      <c r="S2046" s="13">
        <f t="shared" si="188"/>
        <v>42067.389039351845</v>
      </c>
      <c r="T2046" s="13">
        <f t="shared" si="189"/>
        <v>42095.234722222223</v>
      </c>
      <c r="U2046">
        <f t="shared" si="190"/>
        <v>2015</v>
      </c>
      <c r="V2046" s="15" t="str">
        <f t="shared" si="191"/>
        <v>Mar</v>
      </c>
    </row>
    <row r="2047" spans="1:22" ht="48">
      <c r="A2047">
        <v>1532</v>
      </c>
      <c r="B2047" s="3" t="s">
        <v>1533</v>
      </c>
      <c r="C2047" s="3" t="s">
        <v>5642</v>
      </c>
      <c r="D2047">
        <v>5000</v>
      </c>
      <c r="E204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8284</v>
      </c>
      <c r="O2047" s="6">
        <f>KickstarterTable[[#This Row],[pledged]]/KickstarterTable[[#This Row],[goal]]</f>
        <v>4.8402000000000003</v>
      </c>
      <c r="P2047" s="8">
        <f>KickstarterTable[[#This Row],[pledged]]/KickstarterTable[[#This Row],[backers_count]]</f>
        <v>82.316326530612244</v>
      </c>
      <c r="Q2047" t="str">
        <f t="shared" si="186"/>
        <v>photography</v>
      </c>
      <c r="R2047" t="str">
        <f t="shared" si="187"/>
        <v>photobooks</v>
      </c>
      <c r="S2047" s="13">
        <f t="shared" si="188"/>
        <v>42391.141956018517</v>
      </c>
      <c r="T2047" s="13">
        <f t="shared" si="189"/>
        <v>42413.208333333336</v>
      </c>
      <c r="U2047">
        <f t="shared" si="190"/>
        <v>2016</v>
      </c>
      <c r="V2047" s="15" t="str">
        <f t="shared" si="191"/>
        <v>Jan</v>
      </c>
    </row>
    <row r="2048" spans="1:22" ht="32">
      <c r="A2048">
        <v>1576</v>
      </c>
      <c r="B2048" s="3" t="s">
        <v>1577</v>
      </c>
      <c r="C2048" s="3" t="s">
        <v>5686</v>
      </c>
      <c r="D2048">
        <v>5000</v>
      </c>
      <c r="E204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8289</v>
      </c>
      <c r="O2048" s="6">
        <f>KickstarterTable[[#This Row],[pledged]]/KickstarterTable[[#This Row],[goal]]</f>
        <v>0.13</v>
      </c>
      <c r="P2048" s="8">
        <f>KickstarterTable[[#This Row],[pledged]]/KickstarterTable[[#This Row],[backers_count]]</f>
        <v>65</v>
      </c>
      <c r="Q2048" t="str">
        <f t="shared" si="186"/>
        <v>publishing</v>
      </c>
      <c r="R2048" t="str">
        <f t="shared" si="187"/>
        <v>art books</v>
      </c>
      <c r="S2048" s="13">
        <f t="shared" si="188"/>
        <v>42140.545925925922</v>
      </c>
      <c r="T2048" s="13">
        <f t="shared" si="189"/>
        <v>42183.462592592594</v>
      </c>
      <c r="U2048">
        <f t="shared" si="190"/>
        <v>2015</v>
      </c>
      <c r="V2048" s="15" t="str">
        <f t="shared" si="191"/>
        <v>May</v>
      </c>
    </row>
    <row r="2049" spans="1:22" ht="48">
      <c r="A2049">
        <v>1600</v>
      </c>
      <c r="B2049" s="3" t="s">
        <v>1601</v>
      </c>
      <c r="C2049" s="3" t="s">
        <v>5710</v>
      </c>
      <c r="D2049">
        <v>5000</v>
      </c>
      <c r="E2049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8290</v>
      </c>
      <c r="O2049" s="6">
        <f>KickstarterTable[[#This Row],[pledged]]/KickstarterTable[[#This Row],[goal]]</f>
        <v>7.3400000000000007E-2</v>
      </c>
      <c r="P2049" s="8">
        <f>KickstarterTable[[#This Row],[pledged]]/KickstarterTable[[#This Row],[backers_count]]</f>
        <v>40.777777777777779</v>
      </c>
      <c r="Q2049" t="str">
        <f t="shared" si="186"/>
        <v>photography</v>
      </c>
      <c r="R2049" t="str">
        <f t="shared" si="187"/>
        <v>places</v>
      </c>
      <c r="S2049" s="13">
        <f t="shared" si="188"/>
        <v>41790.723981481475</v>
      </c>
      <c r="T2049" s="13">
        <f t="shared" si="189"/>
        <v>41832.799305555556</v>
      </c>
      <c r="U2049">
        <f t="shared" si="190"/>
        <v>2014</v>
      </c>
      <c r="V2049" s="15" t="str">
        <f t="shared" si="191"/>
        <v>May</v>
      </c>
    </row>
    <row r="2050" spans="1:22" ht="48">
      <c r="A2050">
        <v>1614</v>
      </c>
      <c r="B2050" s="3" t="s">
        <v>1615</v>
      </c>
      <c r="C2050" s="3" t="s">
        <v>5724</v>
      </c>
      <c r="D2050">
        <v>5000</v>
      </c>
      <c r="E2050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8275</v>
      </c>
      <c r="O2050" s="6">
        <f>KickstarterTable[[#This Row],[pledged]]/KickstarterTable[[#This Row],[goal]]</f>
        <v>1.0269999999999999</v>
      </c>
      <c r="P2050" s="8">
        <f>KickstarterTable[[#This Row],[pledged]]/KickstarterTable[[#This Row],[backers_count]]</f>
        <v>66.688311688311686</v>
      </c>
      <c r="Q2050" t="str">
        <f t="shared" ref="Q2050:Q2113" si="192">LEFT(N2050, SEARCH("/",N2050,1) -1)</f>
        <v>music</v>
      </c>
      <c r="R2050" t="str">
        <f t="shared" ref="R2050:R2113" si="193">MID(N2050,FIND("/",N2050)+1,LEN(N2050))</f>
        <v>rock</v>
      </c>
      <c r="S2050" s="13">
        <f t="shared" ref="S2050:S2113" si="194">(J2050/86400)+25569+(-8/24)</f>
        <v>41794.647789351853</v>
      </c>
      <c r="T2050" s="13">
        <f t="shared" ref="T2050:T2113" si="195">(((I2050/60)/60)/24)+DATE(1970,1,1)+(-58/24)</f>
        <v>41852.291666666672</v>
      </c>
      <c r="U2050">
        <f t="shared" ref="U2050:U2113" si="196">YEAR(T2050)</f>
        <v>2014</v>
      </c>
      <c r="V2050" s="15" t="str">
        <f t="shared" ref="V2050:V2113" si="197">TEXT(S2050,"mmm")</f>
        <v>Jun</v>
      </c>
    </row>
    <row r="2051" spans="1:22" ht="48">
      <c r="A2051">
        <v>1621</v>
      </c>
      <c r="B2051" s="3" t="s">
        <v>1622</v>
      </c>
      <c r="C2051" s="3" t="s">
        <v>5731</v>
      </c>
      <c r="D2051">
        <v>5000</v>
      </c>
      <c r="E2051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8275</v>
      </c>
      <c r="O2051" s="6">
        <f>KickstarterTable[[#This Row],[pledged]]/KickstarterTable[[#This Row],[goal]]</f>
        <v>1.212</v>
      </c>
      <c r="P2051" s="8">
        <f>KickstarterTable[[#This Row],[pledged]]/KickstarterTable[[#This Row],[backers_count]]</f>
        <v>163.78378378378378</v>
      </c>
      <c r="Q2051" t="str">
        <f t="shared" si="192"/>
        <v>music</v>
      </c>
      <c r="R2051" t="str">
        <f t="shared" si="193"/>
        <v>rock</v>
      </c>
      <c r="S2051" s="13">
        <f t="shared" si="194"/>
        <v>41003.273321759254</v>
      </c>
      <c r="T2051" s="13">
        <f t="shared" si="195"/>
        <v>41054.749305555561</v>
      </c>
      <c r="U2051">
        <f t="shared" si="196"/>
        <v>2012</v>
      </c>
      <c r="V2051" s="15" t="str">
        <f t="shared" si="197"/>
        <v>Apr</v>
      </c>
    </row>
    <row r="2052" spans="1:22" ht="32">
      <c r="A2052">
        <v>1643</v>
      </c>
      <c r="B2052" s="3" t="s">
        <v>1644</v>
      </c>
      <c r="C2052" s="3" t="s">
        <v>5753</v>
      </c>
      <c r="D2052">
        <v>5000</v>
      </c>
      <c r="E2052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8291</v>
      </c>
      <c r="O2052" s="6">
        <f>KickstarterTable[[#This Row],[pledged]]/KickstarterTable[[#This Row],[goal]]</f>
        <v>1.2470000000000001</v>
      </c>
      <c r="P2052" s="8">
        <f>KickstarterTable[[#This Row],[pledged]]/KickstarterTable[[#This Row],[backers_count]]</f>
        <v>168.51351351351352</v>
      </c>
      <c r="Q2052" t="str">
        <f t="shared" si="192"/>
        <v>music</v>
      </c>
      <c r="R2052" t="str">
        <f t="shared" si="193"/>
        <v>pop</v>
      </c>
      <c r="S2052" s="13">
        <f t="shared" si="194"/>
        <v>41146.490879629629</v>
      </c>
      <c r="T2052" s="13">
        <f t="shared" si="195"/>
        <v>41174.407546296301</v>
      </c>
      <c r="U2052">
        <f t="shared" si="196"/>
        <v>2012</v>
      </c>
      <c r="V2052" s="15" t="str">
        <f t="shared" si="197"/>
        <v>Aug</v>
      </c>
    </row>
    <row r="2053" spans="1:22" ht="48">
      <c r="A2053">
        <v>1645</v>
      </c>
      <c r="B2053" s="3" t="s">
        <v>1646</v>
      </c>
      <c r="C2053" s="3" t="s">
        <v>5755</v>
      </c>
      <c r="D2053">
        <v>5000</v>
      </c>
      <c r="E2053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8291</v>
      </c>
      <c r="O2053" s="6">
        <f>KickstarterTable[[#This Row],[pledged]]/KickstarterTable[[#This Row],[goal]]</f>
        <v>1.1080000000000001</v>
      </c>
      <c r="P2053" s="8">
        <f>KickstarterTable[[#This Row],[pledged]]/KickstarterTable[[#This Row],[backers_count]]</f>
        <v>554</v>
      </c>
      <c r="Q2053" t="str">
        <f t="shared" si="192"/>
        <v>music</v>
      </c>
      <c r="R2053" t="str">
        <f t="shared" si="193"/>
        <v>pop</v>
      </c>
      <c r="S2053" s="13">
        <f t="shared" si="194"/>
        <v>41521.28402777778</v>
      </c>
      <c r="T2053" s="13">
        <f t="shared" si="195"/>
        <v>41533.200694444444</v>
      </c>
      <c r="U2053">
        <f t="shared" si="196"/>
        <v>2013</v>
      </c>
      <c r="V2053" s="15" t="str">
        <f t="shared" si="197"/>
        <v>Sep</v>
      </c>
    </row>
    <row r="2054" spans="1:22" ht="48">
      <c r="A2054">
        <v>1647</v>
      </c>
      <c r="B2054" s="3" t="s">
        <v>1648</v>
      </c>
      <c r="C2054" s="3" t="s">
        <v>5757</v>
      </c>
      <c r="D2054">
        <v>5000</v>
      </c>
      <c r="E2054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8291</v>
      </c>
      <c r="O2054" s="6">
        <f>KickstarterTable[[#This Row],[pledged]]/KickstarterTable[[#This Row],[goal]]</f>
        <v>1.0471999999999999</v>
      </c>
      <c r="P2054" s="8">
        <f>KickstarterTable[[#This Row],[pledged]]/KickstarterTable[[#This Row],[backers_count]]</f>
        <v>113.82608695652173</v>
      </c>
      <c r="Q2054" t="str">
        <f t="shared" si="192"/>
        <v>music</v>
      </c>
      <c r="R2054" t="str">
        <f t="shared" si="193"/>
        <v>pop</v>
      </c>
      <c r="S2054" s="13">
        <f t="shared" si="194"/>
        <v>41039.076122685183</v>
      </c>
      <c r="T2054" s="13">
        <f t="shared" si="195"/>
        <v>41066.992789351854</v>
      </c>
      <c r="U2054">
        <f t="shared" si="196"/>
        <v>2012</v>
      </c>
      <c r="V2054" s="15" t="str">
        <f t="shared" si="197"/>
        <v>May</v>
      </c>
    </row>
    <row r="2055" spans="1:22" ht="48">
      <c r="A2055">
        <v>1653</v>
      </c>
      <c r="B2055" s="3" t="s">
        <v>1654</v>
      </c>
      <c r="C2055" s="3" t="s">
        <v>5763</v>
      </c>
      <c r="D2055">
        <v>5000</v>
      </c>
      <c r="E2055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8291</v>
      </c>
      <c r="O2055" s="6">
        <f>KickstarterTable[[#This Row],[pledged]]/KickstarterTable[[#This Row],[goal]]</f>
        <v>1.7423040000000001</v>
      </c>
      <c r="P2055" s="8">
        <f>KickstarterTable[[#This Row],[pledged]]/KickstarterTable[[#This Row],[backers_count]]</f>
        <v>51.854285714285716</v>
      </c>
      <c r="Q2055" t="str">
        <f t="shared" si="192"/>
        <v>music</v>
      </c>
      <c r="R2055" t="str">
        <f t="shared" si="193"/>
        <v>pop</v>
      </c>
      <c r="S2055" s="13">
        <f t="shared" si="194"/>
        <v>40626.501111111109</v>
      </c>
      <c r="T2055" s="13">
        <f t="shared" si="195"/>
        <v>40655.41777777778</v>
      </c>
      <c r="U2055">
        <f t="shared" si="196"/>
        <v>2011</v>
      </c>
      <c r="V2055" s="15" t="str">
        <f t="shared" si="197"/>
        <v>Mar</v>
      </c>
    </row>
    <row r="2056" spans="1:22" ht="48">
      <c r="A2056">
        <v>1674</v>
      </c>
      <c r="B2056" s="3" t="s">
        <v>1675</v>
      </c>
      <c r="C2056" s="3" t="s">
        <v>5784</v>
      </c>
      <c r="D2056">
        <v>5000</v>
      </c>
      <c r="E2056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8291</v>
      </c>
      <c r="O2056" s="6">
        <f>KickstarterTable[[#This Row],[pledged]]/KickstarterTable[[#This Row],[goal]]</f>
        <v>2.0169999999999999</v>
      </c>
      <c r="P2056" s="8">
        <f>KickstarterTable[[#This Row],[pledged]]/KickstarterTable[[#This Row],[backers_count]]</f>
        <v>89.247787610619469</v>
      </c>
      <c r="Q2056" t="str">
        <f t="shared" si="192"/>
        <v>music</v>
      </c>
      <c r="R2056" t="str">
        <f t="shared" si="193"/>
        <v>pop</v>
      </c>
      <c r="S2056" s="13">
        <f t="shared" si="194"/>
        <v>42569.272060185183</v>
      </c>
      <c r="T2056" s="13">
        <f t="shared" si="195"/>
        <v>42597.874305555561</v>
      </c>
      <c r="U2056">
        <f t="shared" si="196"/>
        <v>2016</v>
      </c>
      <c r="V2056" s="15" t="str">
        <f t="shared" si="197"/>
        <v>Jul</v>
      </c>
    </row>
    <row r="2057" spans="1:22" ht="48">
      <c r="A2057">
        <v>1686</v>
      </c>
      <c r="B2057" s="3" t="s">
        <v>1687</v>
      </c>
      <c r="C2057" s="3" t="s">
        <v>5796</v>
      </c>
      <c r="D2057">
        <v>5000</v>
      </c>
      <c r="E205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8292</v>
      </c>
      <c r="O2057" s="6">
        <f>KickstarterTable[[#This Row],[pledged]]/KickstarterTable[[#This Row],[goal]]</f>
        <v>3.5999999999999999E-3</v>
      </c>
      <c r="P2057" s="8">
        <f>KickstarterTable[[#This Row],[pledged]]/KickstarterTable[[#This Row],[backers_count]]</f>
        <v>18</v>
      </c>
      <c r="Q2057" t="str">
        <f t="shared" si="192"/>
        <v>music</v>
      </c>
      <c r="R2057" t="str">
        <f t="shared" si="193"/>
        <v>faith</v>
      </c>
      <c r="S2057" s="13">
        <f t="shared" si="194"/>
        <v>42792.510636574072</v>
      </c>
      <c r="T2057" s="13">
        <f t="shared" si="195"/>
        <v>42850.385636574072</v>
      </c>
      <c r="U2057">
        <f t="shared" si="196"/>
        <v>2017</v>
      </c>
      <c r="V2057" s="15" t="str">
        <f t="shared" si="197"/>
        <v>Feb</v>
      </c>
    </row>
    <row r="2058" spans="1:22" ht="48">
      <c r="A2058">
        <v>1692</v>
      </c>
      <c r="B2058" s="3" t="s">
        <v>1693</v>
      </c>
      <c r="C2058" s="3" t="s">
        <v>5802</v>
      </c>
      <c r="D2058">
        <v>5000</v>
      </c>
      <c r="E205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8292</v>
      </c>
      <c r="O2058" s="6">
        <f>KickstarterTable[[#This Row],[pledged]]/KickstarterTable[[#This Row],[goal]]</f>
        <v>0.47799999999999998</v>
      </c>
      <c r="P2058" s="8">
        <f>KickstarterTable[[#This Row],[pledged]]/KickstarterTable[[#This Row],[backers_count]]</f>
        <v>159.33333333333334</v>
      </c>
      <c r="Q2058" t="str">
        <f t="shared" si="192"/>
        <v>music</v>
      </c>
      <c r="R2058" t="str">
        <f t="shared" si="193"/>
        <v>faith</v>
      </c>
      <c r="S2058" s="13">
        <f t="shared" si="194"/>
        <v>42787.81790509259</v>
      </c>
      <c r="T2058" s="13">
        <f t="shared" si="195"/>
        <v>42818.582638888889</v>
      </c>
      <c r="U2058">
        <f t="shared" si="196"/>
        <v>2017</v>
      </c>
      <c r="V2058" s="15" t="str">
        <f t="shared" si="197"/>
        <v>Feb</v>
      </c>
    </row>
    <row r="2059" spans="1:22" ht="48">
      <c r="A2059">
        <v>1703</v>
      </c>
      <c r="B2059" s="3" t="s">
        <v>1704</v>
      </c>
      <c r="C2059" s="3" t="s">
        <v>5813</v>
      </c>
      <c r="D2059">
        <v>5000</v>
      </c>
      <c r="E2059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8292</v>
      </c>
      <c r="O2059" s="6">
        <f>KickstarterTable[[#This Row],[pledged]]/KickstarterTable[[#This Row],[goal]]</f>
        <v>1.0200000000000001E-2</v>
      </c>
      <c r="P2059" s="8">
        <f>KickstarterTable[[#This Row],[pledged]]/KickstarterTable[[#This Row],[backers_count]]</f>
        <v>25.5</v>
      </c>
      <c r="Q2059" t="str">
        <f t="shared" si="192"/>
        <v>music</v>
      </c>
      <c r="R2059" t="str">
        <f t="shared" si="193"/>
        <v>faith</v>
      </c>
      <c r="S2059" s="13">
        <f t="shared" si="194"/>
        <v>42186.948344907403</v>
      </c>
      <c r="T2059" s="13">
        <f t="shared" si="195"/>
        <v>42244.865011574082</v>
      </c>
      <c r="U2059">
        <f t="shared" si="196"/>
        <v>2015</v>
      </c>
      <c r="V2059" s="15" t="str">
        <f t="shared" si="197"/>
        <v>Jul</v>
      </c>
    </row>
    <row r="2060" spans="1:22" ht="48">
      <c r="A2060">
        <v>1707</v>
      </c>
      <c r="B2060" s="3" t="s">
        <v>1708</v>
      </c>
      <c r="C2060" s="3" t="s">
        <v>5817</v>
      </c>
      <c r="D2060">
        <v>5000</v>
      </c>
      <c r="E2060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8292</v>
      </c>
      <c r="O2060" s="6">
        <f>KickstarterTable[[#This Row],[pledged]]/KickstarterTable[[#This Row],[goal]]</f>
        <v>9.74E-2</v>
      </c>
      <c r="P2060" s="8">
        <f>KickstarterTable[[#This Row],[pledged]]/KickstarterTable[[#This Row],[backers_count]]</f>
        <v>54.111111111111114</v>
      </c>
      <c r="Q2060" t="str">
        <f t="shared" si="192"/>
        <v>music</v>
      </c>
      <c r="R2060" t="str">
        <f t="shared" si="193"/>
        <v>faith</v>
      </c>
      <c r="S2060" s="13">
        <f t="shared" si="194"/>
        <v>42427.387673611105</v>
      </c>
      <c r="T2060" s="13">
        <f t="shared" si="195"/>
        <v>42455.262673611112</v>
      </c>
      <c r="U2060">
        <f t="shared" si="196"/>
        <v>2016</v>
      </c>
      <c r="V2060" s="15" t="str">
        <f t="shared" si="197"/>
        <v>Feb</v>
      </c>
    </row>
    <row r="2061" spans="1:22" ht="32">
      <c r="A2061">
        <v>1710</v>
      </c>
      <c r="B2061" s="3" t="s">
        <v>1711</v>
      </c>
      <c r="C2061" s="3" t="s">
        <v>5820</v>
      </c>
      <c r="D2061">
        <v>5000</v>
      </c>
      <c r="E2061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8292</v>
      </c>
      <c r="O2061" s="6">
        <f>KickstarterTable[[#This Row],[pledged]]/KickstarterTable[[#This Row],[goal]]</f>
        <v>6.7999999999999996E-3</v>
      </c>
      <c r="P2061" s="8">
        <f>KickstarterTable[[#This Row],[pledged]]/KickstarterTable[[#This Row],[backers_count]]</f>
        <v>34</v>
      </c>
      <c r="Q2061" t="str">
        <f t="shared" si="192"/>
        <v>music</v>
      </c>
      <c r="R2061" t="str">
        <f t="shared" si="193"/>
        <v>faith</v>
      </c>
      <c r="S2061" s="13">
        <f t="shared" si="194"/>
        <v>42341.257962962962</v>
      </c>
      <c r="T2061" s="13">
        <f t="shared" si="195"/>
        <v>42385.125000000007</v>
      </c>
      <c r="U2061">
        <f t="shared" si="196"/>
        <v>2016</v>
      </c>
      <c r="V2061" s="15" t="str">
        <f t="shared" si="197"/>
        <v>Dec</v>
      </c>
    </row>
    <row r="2062" spans="1:22" ht="48">
      <c r="A2062">
        <v>1712</v>
      </c>
      <c r="B2062" s="3" t="s">
        <v>1713</v>
      </c>
      <c r="C2062" s="3" t="s">
        <v>5822</v>
      </c>
      <c r="D2062">
        <v>5000</v>
      </c>
      <c r="E2062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8292</v>
      </c>
      <c r="O2062" s="6">
        <f>KickstarterTable[[#This Row],[pledged]]/KickstarterTable[[#This Row],[goal]]</f>
        <v>0</v>
      </c>
      <c r="P2062" s="8" t="e">
        <f>KickstarterTable[[#This Row],[pledged]]/KickstarterTable[[#This Row],[backers_count]]</f>
        <v>#DIV/0!</v>
      </c>
      <c r="Q2062" t="str">
        <f t="shared" si="192"/>
        <v>music</v>
      </c>
      <c r="R2062" t="str">
        <f t="shared" si="193"/>
        <v>faith</v>
      </c>
      <c r="S2062" s="13">
        <f t="shared" si="194"/>
        <v>42125.580474537033</v>
      </c>
      <c r="T2062" s="13">
        <f t="shared" si="195"/>
        <v>42183.497141203705</v>
      </c>
      <c r="U2062">
        <f t="shared" si="196"/>
        <v>2015</v>
      </c>
      <c r="V2062" s="15" t="str">
        <f t="shared" si="197"/>
        <v>May</v>
      </c>
    </row>
    <row r="2063" spans="1:22" ht="48">
      <c r="A2063">
        <v>1715</v>
      </c>
      <c r="B2063" s="3" t="s">
        <v>1716</v>
      </c>
      <c r="C2063" s="3" t="s">
        <v>5825</v>
      </c>
      <c r="D2063">
        <v>5000</v>
      </c>
      <c r="E2063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8292</v>
      </c>
      <c r="O2063" s="6">
        <f>KickstarterTable[[#This Row],[pledged]]/KickstarterTable[[#This Row],[goal]]</f>
        <v>2.2000000000000001E-3</v>
      </c>
      <c r="P2063" s="8">
        <f>KickstarterTable[[#This Row],[pledged]]/KickstarterTable[[#This Row],[backers_count]]</f>
        <v>5.5</v>
      </c>
      <c r="Q2063" t="str">
        <f t="shared" si="192"/>
        <v>music</v>
      </c>
      <c r="R2063" t="str">
        <f t="shared" si="193"/>
        <v>faith</v>
      </c>
      <c r="S2063" s="13">
        <f t="shared" si="194"/>
        <v>42063.884085648147</v>
      </c>
      <c r="T2063" s="13">
        <f t="shared" si="195"/>
        <v>42091.723611111112</v>
      </c>
      <c r="U2063">
        <f t="shared" si="196"/>
        <v>2015</v>
      </c>
      <c r="V2063" s="15" t="str">
        <f t="shared" si="197"/>
        <v>Feb</v>
      </c>
    </row>
    <row r="2064" spans="1:22" ht="48">
      <c r="A2064">
        <v>1721</v>
      </c>
      <c r="B2064" s="3" t="s">
        <v>1722</v>
      </c>
      <c r="C2064" s="3" t="s">
        <v>5831</v>
      </c>
      <c r="D2064">
        <v>5000</v>
      </c>
      <c r="E2064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8292</v>
      </c>
      <c r="O2064" s="6">
        <f>KickstarterTable[[#This Row],[pledged]]/KickstarterTable[[#This Row],[goal]]</f>
        <v>0</v>
      </c>
      <c r="P2064" s="8" t="e">
        <f>KickstarterTable[[#This Row],[pledged]]/KickstarterTable[[#This Row],[backers_count]]</f>
        <v>#DIV/0!</v>
      </c>
      <c r="Q2064" t="str">
        <f t="shared" si="192"/>
        <v>music</v>
      </c>
      <c r="R2064" t="str">
        <f t="shared" si="193"/>
        <v>faith</v>
      </c>
      <c r="S2064" s="13">
        <f t="shared" si="194"/>
        <v>42319.12804398148</v>
      </c>
      <c r="T2064" s="13">
        <f t="shared" si="195"/>
        <v>42347.044710648152</v>
      </c>
      <c r="U2064">
        <f t="shared" si="196"/>
        <v>2015</v>
      </c>
      <c r="V2064" s="15" t="str">
        <f t="shared" si="197"/>
        <v>Nov</v>
      </c>
    </row>
    <row r="2065" spans="1:22" ht="32">
      <c r="A2065">
        <v>1738</v>
      </c>
      <c r="B2065" s="3" t="s">
        <v>1739</v>
      </c>
      <c r="C2065" s="3" t="s">
        <v>5848</v>
      </c>
      <c r="D2065">
        <v>5000</v>
      </c>
      <c r="E2065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8292</v>
      </c>
      <c r="O2065" s="6">
        <f>KickstarterTable[[#This Row],[pledged]]/KickstarterTable[[#This Row],[goal]]</f>
        <v>4.0000000000000001E-3</v>
      </c>
      <c r="P2065" s="8">
        <f>KickstarterTable[[#This Row],[pledged]]/KickstarterTable[[#This Row],[backers_count]]</f>
        <v>20</v>
      </c>
      <c r="Q2065" t="str">
        <f t="shared" si="192"/>
        <v>music</v>
      </c>
      <c r="R2065" t="str">
        <f t="shared" si="193"/>
        <v>faith</v>
      </c>
      <c r="S2065" s="13">
        <f t="shared" si="194"/>
        <v>41884.540995370371</v>
      </c>
      <c r="T2065" s="13">
        <f t="shared" si="195"/>
        <v>41912.457662037043</v>
      </c>
      <c r="U2065">
        <f t="shared" si="196"/>
        <v>2014</v>
      </c>
      <c r="V2065" s="15" t="str">
        <f t="shared" si="197"/>
        <v>Sep</v>
      </c>
    </row>
    <row r="2066" spans="1:22" ht="48">
      <c r="A2066">
        <v>1750</v>
      </c>
      <c r="B2066" s="3" t="s">
        <v>1751</v>
      </c>
      <c r="C2066" s="3" t="s">
        <v>5860</v>
      </c>
      <c r="D2066">
        <v>5000</v>
      </c>
      <c r="E2066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8284</v>
      </c>
      <c r="O2066" s="6">
        <f>KickstarterTable[[#This Row],[pledged]]/KickstarterTable[[#This Row],[goal]]</f>
        <v>2.0162</v>
      </c>
      <c r="P2066" s="8">
        <f>KickstarterTable[[#This Row],[pledged]]/KickstarterTable[[#This Row],[backers_count]]</f>
        <v>80.647999999999996</v>
      </c>
      <c r="Q2066" t="str">
        <f t="shared" si="192"/>
        <v>photography</v>
      </c>
      <c r="R2066" t="str">
        <f t="shared" si="193"/>
        <v>photobooks</v>
      </c>
      <c r="S2066" s="13">
        <f t="shared" si="194"/>
        <v>42454.503518518519</v>
      </c>
      <c r="T2066" s="13">
        <f t="shared" si="195"/>
        <v>42477.42018518519</v>
      </c>
      <c r="U2066">
        <f t="shared" si="196"/>
        <v>2016</v>
      </c>
      <c r="V2066" s="15" t="str">
        <f t="shared" si="197"/>
        <v>Mar</v>
      </c>
    </row>
    <row r="2067" spans="1:22" ht="32">
      <c r="A2067">
        <v>1757</v>
      </c>
      <c r="B2067" s="3" t="s">
        <v>1758</v>
      </c>
      <c r="C2067" s="3" t="s">
        <v>5867</v>
      </c>
      <c r="D2067">
        <v>5000</v>
      </c>
      <c r="E206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8284</v>
      </c>
      <c r="O2067" s="6">
        <f>KickstarterTable[[#This Row],[pledged]]/KickstarterTable[[#This Row],[goal]]</f>
        <v>1.1599999999999999</v>
      </c>
      <c r="P2067" s="8">
        <f>KickstarterTable[[#This Row],[pledged]]/KickstarterTable[[#This Row],[backers_count]]</f>
        <v>414.28571428571428</v>
      </c>
      <c r="Q2067" t="str">
        <f t="shared" si="192"/>
        <v>photography</v>
      </c>
      <c r="R2067" t="str">
        <f t="shared" si="193"/>
        <v>photobooks</v>
      </c>
      <c r="S2067" s="13">
        <f t="shared" si="194"/>
        <v>42733.494016203702</v>
      </c>
      <c r="T2067" s="13">
        <f t="shared" si="195"/>
        <v>42761.395138888889</v>
      </c>
      <c r="U2067">
        <f t="shared" si="196"/>
        <v>2017</v>
      </c>
      <c r="V2067" s="15" t="str">
        <f t="shared" si="197"/>
        <v>Dec</v>
      </c>
    </row>
    <row r="2068" spans="1:22" ht="32">
      <c r="A2068">
        <v>1759</v>
      </c>
      <c r="B2068" s="3" t="s">
        <v>1760</v>
      </c>
      <c r="C2068" s="3" t="s">
        <v>5869</v>
      </c>
      <c r="D2068">
        <v>5000</v>
      </c>
      <c r="E206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8284</v>
      </c>
      <c r="O2068" s="6">
        <f>KickstarterTable[[#This Row],[pledged]]/KickstarterTable[[#This Row],[goal]]</f>
        <v>1.0660000000000001</v>
      </c>
      <c r="P2068" s="8">
        <f>KickstarterTable[[#This Row],[pledged]]/KickstarterTable[[#This Row],[backers_count]]</f>
        <v>108.77551020408163</v>
      </c>
      <c r="Q2068" t="str">
        <f t="shared" si="192"/>
        <v>photography</v>
      </c>
      <c r="R2068" t="str">
        <f t="shared" si="193"/>
        <v>photobooks</v>
      </c>
      <c r="S2068" s="13">
        <f t="shared" si="194"/>
        <v>42068.495706018519</v>
      </c>
      <c r="T2068" s="13">
        <f t="shared" si="195"/>
        <v>42086.370706018519</v>
      </c>
      <c r="U2068">
        <f t="shared" si="196"/>
        <v>2015</v>
      </c>
      <c r="V2068" s="15" t="str">
        <f t="shared" si="197"/>
        <v>Mar</v>
      </c>
    </row>
    <row r="2069" spans="1:22" ht="48">
      <c r="A2069">
        <v>1760</v>
      </c>
      <c r="B2069" s="3" t="s">
        <v>1761</v>
      </c>
      <c r="C2069" s="3" t="s">
        <v>5870</v>
      </c>
      <c r="D2069">
        <v>5000</v>
      </c>
      <c r="E2069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8284</v>
      </c>
      <c r="O2069" s="6">
        <f>KickstarterTable[[#This Row],[pledged]]/KickstarterTable[[#This Row],[goal]]</f>
        <v>1.6544000000000001</v>
      </c>
      <c r="P2069" s="8">
        <f>KickstarterTable[[#This Row],[pledged]]/KickstarterTable[[#This Row],[backers_count]]</f>
        <v>81.098039215686271</v>
      </c>
      <c r="Q2069" t="str">
        <f t="shared" si="192"/>
        <v>photography</v>
      </c>
      <c r="R2069" t="str">
        <f t="shared" si="193"/>
        <v>photobooks</v>
      </c>
      <c r="S2069" s="13">
        <f t="shared" si="194"/>
        <v>42405.339270833334</v>
      </c>
      <c r="T2069" s="13">
        <f t="shared" si="195"/>
        <v>42423.255937500006</v>
      </c>
      <c r="U2069">
        <f t="shared" si="196"/>
        <v>2016</v>
      </c>
      <c r="V2069" s="15" t="str">
        <f t="shared" si="197"/>
        <v>Feb</v>
      </c>
    </row>
    <row r="2070" spans="1:22" ht="32">
      <c r="A2070">
        <v>1767</v>
      </c>
      <c r="B2070" s="3" t="s">
        <v>1768</v>
      </c>
      <c r="C2070" s="3" t="s">
        <v>5877</v>
      </c>
      <c r="D2070">
        <v>5000</v>
      </c>
      <c r="E2070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8284</v>
      </c>
      <c r="O2070" s="6">
        <f>KickstarterTable[[#This Row],[pledged]]/KickstarterTable[[#This Row],[goal]]</f>
        <v>0.4572</v>
      </c>
      <c r="P2070" s="8">
        <f>KickstarterTable[[#This Row],[pledged]]/KickstarterTable[[#This Row],[backers_count]]</f>
        <v>58.615384615384613</v>
      </c>
      <c r="Q2070" t="str">
        <f t="shared" si="192"/>
        <v>photography</v>
      </c>
      <c r="R2070" t="str">
        <f t="shared" si="193"/>
        <v>photobooks</v>
      </c>
      <c r="S2070" s="13">
        <f t="shared" si="194"/>
        <v>41824.325046296297</v>
      </c>
      <c r="T2070" s="13">
        <f t="shared" si="195"/>
        <v>41852.241712962968</v>
      </c>
      <c r="U2070">
        <f t="shared" si="196"/>
        <v>2014</v>
      </c>
      <c r="V2070" s="15" t="str">
        <f t="shared" si="197"/>
        <v>Jul</v>
      </c>
    </row>
    <row r="2071" spans="1:22" ht="48">
      <c r="A2071">
        <v>1768</v>
      </c>
      <c r="B2071" s="3" t="s">
        <v>1769</v>
      </c>
      <c r="C2071" s="3" t="s">
        <v>5878</v>
      </c>
      <c r="D2071">
        <v>5000</v>
      </c>
      <c r="E2071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8284</v>
      </c>
      <c r="O2071" s="6">
        <f>KickstarterTable[[#This Row],[pledged]]/KickstarterTable[[#This Row],[goal]]</f>
        <v>3.7400000000000003E-2</v>
      </c>
      <c r="P2071" s="8">
        <f>KickstarterTable[[#This Row],[pledged]]/KickstarterTable[[#This Row],[backers_count]]</f>
        <v>12.466666666666667</v>
      </c>
      <c r="Q2071" t="str">
        <f t="shared" si="192"/>
        <v>photography</v>
      </c>
      <c r="R2071" t="str">
        <f t="shared" si="193"/>
        <v>photobooks</v>
      </c>
      <c r="S2071" s="13">
        <f t="shared" si="194"/>
        <v>41849.227361111109</v>
      </c>
      <c r="T2071" s="13">
        <f t="shared" si="195"/>
        <v>41907.14402777778</v>
      </c>
      <c r="U2071">
        <f t="shared" si="196"/>
        <v>2014</v>
      </c>
      <c r="V2071" s="15" t="str">
        <f t="shared" si="197"/>
        <v>Jul</v>
      </c>
    </row>
    <row r="2072" spans="1:22" ht="48">
      <c r="A2072">
        <v>1776</v>
      </c>
      <c r="B2072" s="3" t="s">
        <v>1777</v>
      </c>
      <c r="C2072" s="3" t="s">
        <v>5886</v>
      </c>
      <c r="D2072">
        <v>5000</v>
      </c>
      <c r="E2072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8284</v>
      </c>
      <c r="O2072" s="6">
        <f>KickstarterTable[[#This Row],[pledged]]/KickstarterTable[[#This Row],[goal]]</f>
        <v>6.7000000000000004E-2</v>
      </c>
      <c r="P2072" s="8">
        <f>KickstarterTable[[#This Row],[pledged]]/KickstarterTable[[#This Row],[backers_count]]</f>
        <v>83.75</v>
      </c>
      <c r="Q2072" t="str">
        <f t="shared" si="192"/>
        <v>photography</v>
      </c>
      <c r="R2072" t="str">
        <f t="shared" si="193"/>
        <v>photobooks</v>
      </c>
      <c r="S2072" s="13">
        <f t="shared" si="194"/>
        <v>41905.623506944445</v>
      </c>
      <c r="T2072" s="13">
        <f t="shared" si="195"/>
        <v>41939.540173611116</v>
      </c>
      <c r="U2072">
        <f t="shared" si="196"/>
        <v>2014</v>
      </c>
      <c r="V2072" s="15" t="str">
        <f t="shared" si="197"/>
        <v>Sep</v>
      </c>
    </row>
    <row r="2073" spans="1:22" ht="48">
      <c r="A2073">
        <v>1784</v>
      </c>
      <c r="B2073" s="3" t="s">
        <v>1785</v>
      </c>
      <c r="C2073" s="3" t="s">
        <v>5894</v>
      </c>
      <c r="D2073">
        <v>5000</v>
      </c>
      <c r="E2073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8284</v>
      </c>
      <c r="O2073" s="6">
        <f>KickstarterTable[[#This Row],[pledged]]/KickstarterTable[[#This Row],[goal]]</f>
        <v>0.39760000000000001</v>
      </c>
      <c r="P2073" s="8">
        <f>KickstarterTable[[#This Row],[pledged]]/KickstarterTable[[#This Row],[backers_count]]</f>
        <v>60.242424242424242</v>
      </c>
      <c r="Q2073" t="str">
        <f t="shared" si="192"/>
        <v>photography</v>
      </c>
      <c r="R2073" t="str">
        <f t="shared" si="193"/>
        <v>photobooks</v>
      </c>
      <c r="S2073" s="13">
        <f t="shared" si="194"/>
        <v>42003.322222222218</v>
      </c>
      <c r="T2073" s="13">
        <f t="shared" si="195"/>
        <v>42032.725694444445</v>
      </c>
      <c r="U2073">
        <f t="shared" si="196"/>
        <v>2015</v>
      </c>
      <c r="V2073" s="15" t="str">
        <f t="shared" si="197"/>
        <v>Dec</v>
      </c>
    </row>
    <row r="2074" spans="1:22" ht="32">
      <c r="A2074">
        <v>1807</v>
      </c>
      <c r="B2074" s="3" t="s">
        <v>1808</v>
      </c>
      <c r="C2074" s="3" t="s">
        <v>5917</v>
      </c>
      <c r="D2074">
        <v>5000</v>
      </c>
      <c r="E2074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8284</v>
      </c>
      <c r="O2074" s="6">
        <f>KickstarterTable[[#This Row],[pledged]]/KickstarterTable[[#This Row],[goal]]</f>
        <v>0.1106</v>
      </c>
      <c r="P2074" s="8">
        <f>KickstarterTable[[#This Row],[pledged]]/KickstarterTable[[#This Row],[backers_count]]</f>
        <v>69.125</v>
      </c>
      <c r="Q2074" t="str">
        <f t="shared" si="192"/>
        <v>photography</v>
      </c>
      <c r="R2074" t="str">
        <f t="shared" si="193"/>
        <v>photobooks</v>
      </c>
      <c r="S2074" s="13">
        <f t="shared" si="194"/>
        <v>41879.735104166662</v>
      </c>
      <c r="T2074" s="13">
        <f t="shared" si="195"/>
        <v>41907.651770833334</v>
      </c>
      <c r="U2074">
        <f t="shared" si="196"/>
        <v>2014</v>
      </c>
      <c r="V2074" s="15" t="str">
        <f t="shared" si="197"/>
        <v>Aug</v>
      </c>
    </row>
    <row r="2075" spans="1:22" ht="16">
      <c r="A2075">
        <v>1836</v>
      </c>
      <c r="B2075" s="3" t="s">
        <v>1837</v>
      </c>
      <c r="C2075" s="3" t="s">
        <v>5946</v>
      </c>
      <c r="D2075">
        <v>5000</v>
      </c>
      <c r="E2075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8275</v>
      </c>
      <c r="O2075" s="6">
        <f>KickstarterTable[[#This Row],[pledged]]/KickstarterTable[[#This Row],[goal]]</f>
        <v>2.0034000000000001</v>
      </c>
      <c r="P2075" s="8">
        <f>KickstarterTable[[#This Row],[pledged]]/KickstarterTable[[#This Row],[backers_count]]</f>
        <v>182.12727272727273</v>
      </c>
      <c r="Q2075" t="str">
        <f t="shared" si="192"/>
        <v>music</v>
      </c>
      <c r="R2075" t="str">
        <f t="shared" si="193"/>
        <v>rock</v>
      </c>
      <c r="S2075" s="13">
        <f t="shared" si="194"/>
        <v>41305.476030092592</v>
      </c>
      <c r="T2075" s="13">
        <f t="shared" si="195"/>
        <v>41320.392696759263</v>
      </c>
      <c r="U2075">
        <f t="shared" si="196"/>
        <v>2013</v>
      </c>
      <c r="V2075" s="15" t="str">
        <f t="shared" si="197"/>
        <v>Jan</v>
      </c>
    </row>
    <row r="2076" spans="1:22" ht="48">
      <c r="A2076">
        <v>1879</v>
      </c>
      <c r="B2076" s="3" t="s">
        <v>1880</v>
      </c>
      <c r="C2076" s="3" t="s">
        <v>5989</v>
      </c>
      <c r="D2076">
        <v>5000</v>
      </c>
      <c r="E2076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8282</v>
      </c>
      <c r="O2076" s="6">
        <f>KickstarterTable[[#This Row],[pledged]]/KickstarterTable[[#This Row],[goal]]</f>
        <v>1.1999999999999999E-3</v>
      </c>
      <c r="P2076" s="8">
        <f>KickstarterTable[[#This Row],[pledged]]/KickstarterTable[[#This Row],[backers_count]]</f>
        <v>3</v>
      </c>
      <c r="Q2076" t="str">
        <f t="shared" si="192"/>
        <v>games</v>
      </c>
      <c r="R2076" t="str">
        <f t="shared" si="193"/>
        <v>mobile games</v>
      </c>
      <c r="S2076" s="13">
        <f t="shared" si="194"/>
        <v>42413.316307870373</v>
      </c>
      <c r="T2076" s="13">
        <f t="shared" si="195"/>
        <v>42441.191307870373</v>
      </c>
      <c r="U2076">
        <f t="shared" si="196"/>
        <v>2016</v>
      </c>
      <c r="V2076" s="15" t="str">
        <f t="shared" si="197"/>
        <v>Feb</v>
      </c>
    </row>
    <row r="2077" spans="1:22" ht="32">
      <c r="A2077">
        <v>1880</v>
      </c>
      <c r="B2077" s="3" t="s">
        <v>1881</v>
      </c>
      <c r="C2077" s="3" t="s">
        <v>5990</v>
      </c>
      <c r="D2077">
        <v>5000</v>
      </c>
      <c r="E207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8282</v>
      </c>
      <c r="O2077" s="6">
        <f>KickstarterTable[[#This Row],[pledged]]/KickstarterTable[[#This Row],[goal]]</f>
        <v>0.20080000000000001</v>
      </c>
      <c r="P2077" s="8">
        <f>KickstarterTable[[#This Row],[pledged]]/KickstarterTable[[#This Row],[backers_count]]</f>
        <v>41.833333333333336</v>
      </c>
      <c r="Q2077" t="str">
        <f t="shared" si="192"/>
        <v>games</v>
      </c>
      <c r="R2077" t="str">
        <f t="shared" si="193"/>
        <v>mobile games</v>
      </c>
      <c r="S2077" s="13">
        <f t="shared" si="194"/>
        <v>42430.233564814807</v>
      </c>
      <c r="T2077" s="13">
        <f t="shared" si="195"/>
        <v>42457.108564814822</v>
      </c>
      <c r="U2077">
        <f t="shared" si="196"/>
        <v>2016</v>
      </c>
      <c r="V2077" s="15" t="str">
        <f t="shared" si="197"/>
        <v>Mar</v>
      </c>
    </row>
    <row r="2078" spans="1:22" ht="48">
      <c r="A2078">
        <v>1912</v>
      </c>
      <c r="B2078" s="3" t="s">
        <v>1913</v>
      </c>
      <c r="C2078" s="3" t="s">
        <v>6022</v>
      </c>
      <c r="D2078">
        <v>5000</v>
      </c>
      <c r="E207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8293</v>
      </c>
      <c r="O2078" s="6">
        <f>KickstarterTable[[#This Row],[pledged]]/KickstarterTable[[#This Row],[goal]]</f>
        <v>0.59299999999999997</v>
      </c>
      <c r="P2078" s="8">
        <f>KickstarterTable[[#This Row],[pledged]]/KickstarterTable[[#This Row],[backers_count]]</f>
        <v>70.595238095238102</v>
      </c>
      <c r="Q2078" t="str">
        <f t="shared" si="192"/>
        <v>technology</v>
      </c>
      <c r="R2078" t="str">
        <f t="shared" si="193"/>
        <v>gadgets</v>
      </c>
      <c r="S2078" s="13">
        <f t="shared" si="194"/>
        <v>42128.893055555549</v>
      </c>
      <c r="T2078" s="13">
        <f t="shared" si="195"/>
        <v>42156.80972222222</v>
      </c>
      <c r="U2078">
        <f t="shared" si="196"/>
        <v>2015</v>
      </c>
      <c r="V2078" s="15" t="str">
        <f t="shared" si="197"/>
        <v>May</v>
      </c>
    </row>
    <row r="2079" spans="1:22" ht="48">
      <c r="A2079">
        <v>1934</v>
      </c>
      <c r="B2079" s="3" t="s">
        <v>1935</v>
      </c>
      <c r="C2079" s="3" t="s">
        <v>6044</v>
      </c>
      <c r="D2079">
        <v>5000</v>
      </c>
      <c r="E2079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8278</v>
      </c>
      <c r="O2079" s="6">
        <f>KickstarterTable[[#This Row],[pledged]]/KickstarterTable[[#This Row],[goal]]</f>
        <v>1.2362</v>
      </c>
      <c r="P2079" s="8">
        <f>KickstarterTable[[#This Row],[pledged]]/KickstarterTable[[#This Row],[backers_count]]</f>
        <v>80.272727272727266</v>
      </c>
      <c r="Q2079" t="str">
        <f t="shared" si="192"/>
        <v>music</v>
      </c>
      <c r="R2079" t="str">
        <f t="shared" si="193"/>
        <v>indie rock</v>
      </c>
      <c r="S2079" s="13">
        <f t="shared" si="194"/>
        <v>40865.533807870372</v>
      </c>
      <c r="T2079" s="13">
        <f t="shared" si="195"/>
        <v>40899.791666666672</v>
      </c>
      <c r="U2079">
        <f t="shared" si="196"/>
        <v>2011</v>
      </c>
      <c r="V2079" s="15" t="str">
        <f t="shared" si="197"/>
        <v>Nov</v>
      </c>
    </row>
    <row r="2080" spans="1:22" ht="48">
      <c r="A2080">
        <v>1965</v>
      </c>
      <c r="B2080" s="3" t="s">
        <v>1966</v>
      </c>
      <c r="C2080" s="3" t="s">
        <v>6075</v>
      </c>
      <c r="D2080">
        <v>5000</v>
      </c>
      <c r="E2080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8294</v>
      </c>
      <c r="O2080" s="6">
        <f>KickstarterTable[[#This Row],[pledged]]/KickstarterTable[[#This Row],[goal]]</f>
        <v>2.6227999999999998</v>
      </c>
      <c r="P2080" s="8">
        <f>KickstarterTable[[#This Row],[pledged]]/KickstarterTable[[#This Row],[backers_count]]</f>
        <v>127.32038834951456</v>
      </c>
      <c r="Q2080" t="str">
        <f t="shared" si="192"/>
        <v>technology</v>
      </c>
      <c r="R2080" t="str">
        <f t="shared" si="193"/>
        <v>hardware</v>
      </c>
      <c r="S2080" s="13">
        <f t="shared" si="194"/>
        <v>40897.755902777775</v>
      </c>
      <c r="T2080" s="13">
        <f t="shared" si="195"/>
        <v>40917.625</v>
      </c>
      <c r="U2080">
        <f t="shared" si="196"/>
        <v>2012</v>
      </c>
      <c r="V2080" s="15" t="str">
        <f t="shared" si="197"/>
        <v>Dec</v>
      </c>
    </row>
    <row r="2081" spans="1:22" ht="48">
      <c r="A2081">
        <v>1970</v>
      </c>
      <c r="B2081" s="3" t="s">
        <v>1971</v>
      </c>
      <c r="C2081" s="3" t="s">
        <v>6080</v>
      </c>
      <c r="D2081">
        <v>5000</v>
      </c>
      <c r="E2081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8294</v>
      </c>
      <c r="O2081" s="6">
        <f>KickstarterTable[[#This Row],[pledged]]/KickstarterTable[[#This Row],[goal]]</f>
        <v>11.318</v>
      </c>
      <c r="P2081" s="8">
        <f>KickstarterTable[[#This Row],[pledged]]/KickstarterTable[[#This Row],[backers_count]]</f>
        <v>80.727532097004286</v>
      </c>
      <c r="Q2081" t="str">
        <f t="shared" si="192"/>
        <v>technology</v>
      </c>
      <c r="R2081" t="str">
        <f t="shared" si="193"/>
        <v>hardware</v>
      </c>
      <c r="S2081" s="13">
        <f t="shared" si="194"/>
        <v>41323.859965277778</v>
      </c>
      <c r="T2081" s="13">
        <f t="shared" si="195"/>
        <v>41381.734965277785</v>
      </c>
      <c r="U2081">
        <f t="shared" si="196"/>
        <v>2013</v>
      </c>
      <c r="V2081" s="15" t="str">
        <f t="shared" si="197"/>
        <v>Feb</v>
      </c>
    </row>
    <row r="2082" spans="1:22" ht="48">
      <c r="A2082">
        <v>1989</v>
      </c>
      <c r="B2082" s="3" t="s">
        <v>1990</v>
      </c>
      <c r="C2082" s="3" t="s">
        <v>6099</v>
      </c>
      <c r="D2082">
        <v>5000</v>
      </c>
      <c r="E2082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8295</v>
      </c>
      <c r="O2082" s="6">
        <f>KickstarterTable[[#This Row],[pledged]]/KickstarterTable[[#This Row],[goal]]</f>
        <v>0.01</v>
      </c>
      <c r="P2082" s="8">
        <f>KickstarterTable[[#This Row],[pledged]]/KickstarterTable[[#This Row],[backers_count]]</f>
        <v>50</v>
      </c>
      <c r="Q2082" t="str">
        <f t="shared" si="192"/>
        <v>photography</v>
      </c>
      <c r="R2082" t="str">
        <f t="shared" si="193"/>
        <v>people</v>
      </c>
      <c r="S2082" s="13">
        <f t="shared" si="194"/>
        <v>42685.347314814811</v>
      </c>
      <c r="T2082" s="13">
        <f t="shared" si="195"/>
        <v>42713.263981481483</v>
      </c>
      <c r="U2082">
        <f t="shared" si="196"/>
        <v>2016</v>
      </c>
      <c r="V2082" s="15" t="str">
        <f t="shared" si="197"/>
        <v>Nov</v>
      </c>
    </row>
    <row r="2083" spans="1:22" ht="48">
      <c r="A2083">
        <v>2000</v>
      </c>
      <c r="B2083" s="3" t="s">
        <v>2001</v>
      </c>
      <c r="C2083" s="3" t="s">
        <v>6110</v>
      </c>
      <c r="D2083">
        <v>5000</v>
      </c>
      <c r="E2083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8295</v>
      </c>
      <c r="O2083" s="6">
        <f>KickstarterTable[[#This Row],[pledged]]/KickstarterTable[[#This Row],[goal]]</f>
        <v>0.125</v>
      </c>
      <c r="P2083" s="8">
        <f>KickstarterTable[[#This Row],[pledged]]/KickstarterTable[[#This Row],[backers_count]]</f>
        <v>25</v>
      </c>
      <c r="Q2083" t="str">
        <f t="shared" si="192"/>
        <v>photography</v>
      </c>
      <c r="R2083" t="str">
        <f t="shared" si="193"/>
        <v>people</v>
      </c>
      <c r="S2083" s="13">
        <f t="shared" si="194"/>
        <v>42345.618206018517</v>
      </c>
      <c r="T2083" s="13">
        <f t="shared" si="195"/>
        <v>42373.534872685188</v>
      </c>
      <c r="U2083">
        <f t="shared" si="196"/>
        <v>2016</v>
      </c>
      <c r="V2083" s="15" t="str">
        <f t="shared" si="197"/>
        <v>Dec</v>
      </c>
    </row>
    <row r="2084" spans="1:22" ht="48">
      <c r="A2084">
        <v>2012</v>
      </c>
      <c r="B2084" s="3" t="s">
        <v>2013</v>
      </c>
      <c r="C2084" s="3" t="s">
        <v>6122</v>
      </c>
      <c r="D2084">
        <v>5000</v>
      </c>
      <c r="E2084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8294</v>
      </c>
      <c r="O2084" s="6">
        <f>KickstarterTable[[#This Row],[pledged]]/KickstarterTable[[#This Row],[goal]]</f>
        <v>2.3490000000000002</v>
      </c>
      <c r="P2084" s="8">
        <f>KickstarterTable[[#This Row],[pledged]]/KickstarterTable[[#This Row],[backers_count]]</f>
        <v>64.180327868852459</v>
      </c>
      <c r="Q2084" t="str">
        <f t="shared" si="192"/>
        <v>technology</v>
      </c>
      <c r="R2084" t="str">
        <f t="shared" si="193"/>
        <v>hardware</v>
      </c>
      <c r="S2084" s="13">
        <f t="shared" si="194"/>
        <v>42010.488900462959</v>
      </c>
      <c r="T2084" s="13">
        <f t="shared" si="195"/>
        <v>42038.40556712963</v>
      </c>
      <c r="U2084">
        <f t="shared" si="196"/>
        <v>2015</v>
      </c>
      <c r="V2084" s="15" t="str">
        <f t="shared" si="197"/>
        <v>Jan</v>
      </c>
    </row>
    <row r="2085" spans="1:22" ht="48">
      <c r="A2085">
        <v>2021</v>
      </c>
      <c r="B2085" s="3" t="s">
        <v>2022</v>
      </c>
      <c r="C2085" s="3" t="s">
        <v>6131</v>
      </c>
      <c r="D2085">
        <v>5000</v>
      </c>
      <c r="E2085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8294</v>
      </c>
      <c r="O2085" s="6">
        <f>KickstarterTable[[#This Row],[pledged]]/KickstarterTable[[#This Row],[goal]]</f>
        <v>2.8109999999999999</v>
      </c>
      <c r="P2085" s="8">
        <f>KickstarterTable[[#This Row],[pledged]]/KickstarterTable[[#This Row],[backers_count]]</f>
        <v>147.94736842105263</v>
      </c>
      <c r="Q2085" t="str">
        <f t="shared" si="192"/>
        <v>technology</v>
      </c>
      <c r="R2085" t="str">
        <f t="shared" si="193"/>
        <v>hardware</v>
      </c>
      <c r="S2085" s="13">
        <f t="shared" si="194"/>
        <v>41860.737233796295</v>
      </c>
      <c r="T2085" s="13">
        <f t="shared" si="195"/>
        <v>41903.653900462967</v>
      </c>
      <c r="U2085">
        <f t="shared" si="196"/>
        <v>2014</v>
      </c>
      <c r="V2085" s="15" t="str">
        <f t="shared" si="197"/>
        <v>Aug</v>
      </c>
    </row>
    <row r="2086" spans="1:22" ht="48">
      <c r="A2086">
        <v>2053</v>
      </c>
      <c r="B2086" s="3" t="s">
        <v>2054</v>
      </c>
      <c r="C2086" s="3" t="s">
        <v>6163</v>
      </c>
      <c r="D2086">
        <v>5000</v>
      </c>
      <c r="E2086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8294</v>
      </c>
      <c r="O2086" s="6">
        <f>KickstarterTable[[#This Row],[pledged]]/KickstarterTable[[#This Row],[goal]]</f>
        <v>1.0102</v>
      </c>
      <c r="P2086" s="8">
        <f>KickstarterTable[[#This Row],[pledged]]/KickstarterTable[[#This Row],[backers_count]]</f>
        <v>41.743801652892564</v>
      </c>
      <c r="Q2086" t="str">
        <f t="shared" si="192"/>
        <v>technology</v>
      </c>
      <c r="R2086" t="str">
        <f t="shared" si="193"/>
        <v>hardware</v>
      </c>
      <c r="S2086" s="13">
        <f t="shared" si="194"/>
        <v>42303.284155092588</v>
      </c>
      <c r="T2086" s="13">
        <f t="shared" si="195"/>
        <v>42331.242488425931</v>
      </c>
      <c r="U2086">
        <f t="shared" si="196"/>
        <v>2015</v>
      </c>
      <c r="V2086" s="15" t="str">
        <f t="shared" si="197"/>
        <v>Oct</v>
      </c>
    </row>
    <row r="2087" spans="1:22" ht="48">
      <c r="A2087">
        <v>2061</v>
      </c>
      <c r="B2087" s="3" t="s">
        <v>2062</v>
      </c>
      <c r="C2087" s="3" t="s">
        <v>6171</v>
      </c>
      <c r="D2087">
        <v>5000</v>
      </c>
      <c r="E208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8294</v>
      </c>
      <c r="O2087" s="6">
        <f>KickstarterTable[[#This Row],[pledged]]/KickstarterTable[[#This Row],[goal]]</f>
        <v>1.0791999999999999</v>
      </c>
      <c r="P2087" s="8">
        <f>KickstarterTable[[#This Row],[pledged]]/KickstarterTable[[#This Row],[backers_count]]</f>
        <v>154.17142857142858</v>
      </c>
      <c r="Q2087" t="str">
        <f t="shared" si="192"/>
        <v>technology</v>
      </c>
      <c r="R2087" t="str">
        <f t="shared" si="193"/>
        <v>hardware</v>
      </c>
      <c r="S2087" s="13">
        <f t="shared" si="194"/>
        <v>42705.431180555555</v>
      </c>
      <c r="T2087" s="13">
        <f t="shared" si="195"/>
        <v>42733.347847222227</v>
      </c>
      <c r="U2087">
        <f t="shared" si="196"/>
        <v>2016</v>
      </c>
      <c r="V2087" s="15" t="str">
        <f t="shared" si="197"/>
        <v>Dec</v>
      </c>
    </row>
    <row r="2088" spans="1:22" ht="48">
      <c r="A2088">
        <v>2114</v>
      </c>
      <c r="B2088" s="3" t="s">
        <v>2115</v>
      </c>
      <c r="C2088" s="3" t="s">
        <v>6224</v>
      </c>
      <c r="D2088">
        <v>5000</v>
      </c>
      <c r="E208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8278</v>
      </c>
      <c r="O2088" s="6">
        <f>KickstarterTable[[#This Row],[pledged]]/KickstarterTable[[#This Row],[goal]]</f>
        <v>1.0469999999999999</v>
      </c>
      <c r="P2088" s="8">
        <f>KickstarterTable[[#This Row],[pledged]]/KickstarterTable[[#This Row],[backers_count]]</f>
        <v>35.612244897959187</v>
      </c>
      <c r="Q2088" t="str">
        <f t="shared" si="192"/>
        <v>music</v>
      </c>
      <c r="R2088" t="str">
        <f t="shared" si="193"/>
        <v>indie rock</v>
      </c>
      <c r="S2088" s="13">
        <f t="shared" si="194"/>
        <v>40458.482291666667</v>
      </c>
      <c r="T2088" s="13">
        <f t="shared" si="195"/>
        <v>40518.790972222225</v>
      </c>
      <c r="U2088">
        <f t="shared" si="196"/>
        <v>2010</v>
      </c>
      <c r="V2088" s="15" t="str">
        <f t="shared" si="197"/>
        <v>Oct</v>
      </c>
    </row>
    <row r="2089" spans="1:22" ht="48">
      <c r="A2089">
        <v>2135</v>
      </c>
      <c r="B2089" s="3" t="s">
        <v>2136</v>
      </c>
      <c r="C2089" s="3" t="s">
        <v>6245</v>
      </c>
      <c r="D2089">
        <v>5000</v>
      </c>
      <c r="E2089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8281</v>
      </c>
      <c r="O2089" s="6">
        <f>KickstarterTable[[#This Row],[pledged]]/KickstarterTable[[#This Row],[goal]]</f>
        <v>9.5600000000000004E-2</v>
      </c>
      <c r="P2089" s="8">
        <f>KickstarterTable[[#This Row],[pledged]]/KickstarterTable[[#This Row],[backers_count]]</f>
        <v>21.727272727272727</v>
      </c>
      <c r="Q2089" t="str">
        <f t="shared" si="192"/>
        <v>games</v>
      </c>
      <c r="R2089" t="str">
        <f t="shared" si="193"/>
        <v>video games</v>
      </c>
      <c r="S2089" s="13">
        <f t="shared" si="194"/>
        <v>41156.630011574074</v>
      </c>
      <c r="T2089" s="13">
        <f t="shared" si="195"/>
        <v>41184.546678240738</v>
      </c>
      <c r="U2089">
        <f t="shared" si="196"/>
        <v>2012</v>
      </c>
      <c r="V2089" s="15" t="str">
        <f t="shared" si="197"/>
        <v>Sep</v>
      </c>
    </row>
    <row r="2090" spans="1:22" ht="48">
      <c r="A2090">
        <v>2146</v>
      </c>
      <c r="B2090" s="3" t="s">
        <v>2147</v>
      </c>
      <c r="C2090" s="3" t="s">
        <v>6256</v>
      </c>
      <c r="D2090">
        <v>5000</v>
      </c>
      <c r="E2090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8281</v>
      </c>
      <c r="O2090" s="6">
        <f>KickstarterTable[[#This Row],[pledged]]/KickstarterTable[[#This Row],[goal]]</f>
        <v>2.0000000000000001E-4</v>
      </c>
      <c r="P2090" s="8">
        <f>KickstarterTable[[#This Row],[pledged]]/KickstarterTable[[#This Row],[backers_count]]</f>
        <v>1</v>
      </c>
      <c r="Q2090" t="str">
        <f t="shared" si="192"/>
        <v>games</v>
      </c>
      <c r="R2090" t="str">
        <f t="shared" si="193"/>
        <v>video games</v>
      </c>
      <c r="S2090" s="13">
        <f t="shared" si="194"/>
        <v>42397.346180555549</v>
      </c>
      <c r="T2090" s="13">
        <f t="shared" si="195"/>
        <v>42409.26284722222</v>
      </c>
      <c r="U2090">
        <f t="shared" si="196"/>
        <v>2016</v>
      </c>
      <c r="V2090" s="15" t="str">
        <f t="shared" si="197"/>
        <v>Jan</v>
      </c>
    </row>
    <row r="2091" spans="1:22" ht="48">
      <c r="A2091">
        <v>2155</v>
      </c>
      <c r="B2091" s="3" t="s">
        <v>2156</v>
      </c>
      <c r="C2091" s="3" t="s">
        <v>6265</v>
      </c>
      <c r="D2091">
        <v>5000</v>
      </c>
      <c r="E2091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8281</v>
      </c>
      <c r="O2091" s="6">
        <f>KickstarterTable[[#This Row],[pledged]]/KickstarterTable[[#This Row],[goal]]</f>
        <v>2.3E-2</v>
      </c>
      <c r="P2091" s="8">
        <f>KickstarterTable[[#This Row],[pledged]]/KickstarterTable[[#This Row],[backers_count]]</f>
        <v>23</v>
      </c>
      <c r="Q2091" t="str">
        <f t="shared" si="192"/>
        <v>games</v>
      </c>
      <c r="R2091" t="str">
        <f t="shared" si="193"/>
        <v>video games</v>
      </c>
      <c r="S2091" s="13">
        <f t="shared" si="194"/>
        <v>42430.414178240739</v>
      </c>
      <c r="T2091" s="13">
        <f t="shared" si="195"/>
        <v>42458.289178240746</v>
      </c>
      <c r="U2091">
        <f t="shared" si="196"/>
        <v>2016</v>
      </c>
      <c r="V2091" s="15" t="str">
        <f t="shared" si="197"/>
        <v>Mar</v>
      </c>
    </row>
    <row r="2092" spans="1:22" ht="48">
      <c r="A2092">
        <v>2176</v>
      </c>
      <c r="B2092" s="3" t="s">
        <v>2177</v>
      </c>
      <c r="C2092" s="3" t="s">
        <v>6286</v>
      </c>
      <c r="D2092">
        <v>5000</v>
      </c>
      <c r="E2092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8275</v>
      </c>
      <c r="O2092" s="6">
        <f>KickstarterTable[[#This Row],[pledged]]/KickstarterTable[[#This Row],[goal]]</f>
        <v>1.2602</v>
      </c>
      <c r="P2092" s="8">
        <f>KickstarterTable[[#This Row],[pledged]]/KickstarterTable[[#This Row],[backers_count]]</f>
        <v>88.74647887323944</v>
      </c>
      <c r="Q2092" t="str">
        <f t="shared" si="192"/>
        <v>music</v>
      </c>
      <c r="R2092" t="str">
        <f t="shared" si="193"/>
        <v>rock</v>
      </c>
      <c r="S2092" s="13">
        <f t="shared" si="194"/>
        <v>42096.299872685187</v>
      </c>
      <c r="T2092" s="13">
        <f t="shared" si="195"/>
        <v>42124.216539351859</v>
      </c>
      <c r="U2092">
        <f t="shared" si="196"/>
        <v>2015</v>
      </c>
      <c r="V2092" s="15" t="str">
        <f t="shared" si="197"/>
        <v>Apr</v>
      </c>
    </row>
    <row r="2093" spans="1:22" ht="32">
      <c r="A2093">
        <v>2180</v>
      </c>
      <c r="B2093" s="3" t="s">
        <v>2181</v>
      </c>
      <c r="C2093" s="3" t="s">
        <v>6290</v>
      </c>
      <c r="D2093">
        <v>5000</v>
      </c>
      <c r="E2093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8275</v>
      </c>
      <c r="O2093" s="6">
        <f>KickstarterTable[[#This Row],[pledged]]/KickstarterTable[[#This Row],[goal]]</f>
        <v>1.071842</v>
      </c>
      <c r="P2093" s="8">
        <f>KickstarterTable[[#This Row],[pledged]]/KickstarterTable[[#This Row],[backers_count]]</f>
        <v>68.707820512820518</v>
      </c>
      <c r="Q2093" t="str">
        <f t="shared" si="192"/>
        <v>music</v>
      </c>
      <c r="R2093" t="str">
        <f t="shared" si="193"/>
        <v>rock</v>
      </c>
      <c r="S2093" s="13">
        <f t="shared" si="194"/>
        <v>42279.336435185185</v>
      </c>
      <c r="T2093" s="13">
        <f t="shared" si="195"/>
        <v>42319.294768518521</v>
      </c>
      <c r="U2093">
        <f t="shared" si="196"/>
        <v>2015</v>
      </c>
      <c r="V2093" s="15" t="str">
        <f t="shared" si="197"/>
        <v>Oct</v>
      </c>
    </row>
    <row r="2094" spans="1:22" ht="48">
      <c r="A2094">
        <v>2185</v>
      </c>
      <c r="B2094" s="3" t="s">
        <v>2186</v>
      </c>
      <c r="C2094" s="3" t="s">
        <v>6295</v>
      </c>
      <c r="D2094">
        <v>5000</v>
      </c>
      <c r="E2094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8296</v>
      </c>
      <c r="O2094" s="6">
        <f>KickstarterTable[[#This Row],[pledged]]/KickstarterTable[[#This Row],[goal]]</f>
        <v>18.569700000000001</v>
      </c>
      <c r="P2094" s="8">
        <f>KickstarterTable[[#This Row],[pledged]]/KickstarterTable[[#This Row],[backers_count]]</f>
        <v>149.03451043338683</v>
      </c>
      <c r="Q2094" t="str">
        <f t="shared" si="192"/>
        <v>games</v>
      </c>
      <c r="R2094" t="str">
        <f t="shared" si="193"/>
        <v>tabletop games</v>
      </c>
      <c r="S2094" s="13">
        <f t="shared" si="194"/>
        <v>41319.016655092586</v>
      </c>
      <c r="T2094" s="13">
        <f t="shared" si="195"/>
        <v>41356.933321759265</v>
      </c>
      <c r="U2094">
        <f t="shared" si="196"/>
        <v>2013</v>
      </c>
      <c r="V2094" s="15" t="str">
        <f t="shared" si="197"/>
        <v>Feb</v>
      </c>
    </row>
    <row r="2095" spans="1:22" ht="48">
      <c r="A2095">
        <v>2232</v>
      </c>
      <c r="B2095" s="3" t="s">
        <v>2233</v>
      </c>
      <c r="C2095" s="3" t="s">
        <v>6342</v>
      </c>
      <c r="D2095">
        <v>5000</v>
      </c>
      <c r="E2095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8296</v>
      </c>
      <c r="O2095" s="6">
        <f>KickstarterTable[[#This Row],[pledged]]/KickstarterTable[[#This Row],[goal]]</f>
        <v>4.9580000000000002</v>
      </c>
      <c r="P2095" s="8">
        <f>KickstarterTable[[#This Row],[pledged]]/KickstarterTable[[#This Row],[backers_count]]</f>
        <v>25.091093117408906</v>
      </c>
      <c r="Q2095" t="str">
        <f t="shared" si="192"/>
        <v>games</v>
      </c>
      <c r="R2095" t="str">
        <f t="shared" si="193"/>
        <v>tabletop games</v>
      </c>
      <c r="S2095" s="13">
        <f t="shared" si="194"/>
        <v>41806.460740740738</v>
      </c>
      <c r="T2095" s="13">
        <f t="shared" si="195"/>
        <v>41836.708333333336</v>
      </c>
      <c r="U2095">
        <f t="shared" si="196"/>
        <v>2014</v>
      </c>
      <c r="V2095" s="15" t="str">
        <f t="shared" si="197"/>
        <v>Jun</v>
      </c>
    </row>
    <row r="2096" spans="1:22" ht="48">
      <c r="A2096">
        <v>2240</v>
      </c>
      <c r="B2096" s="3" t="s">
        <v>2241</v>
      </c>
      <c r="C2096" s="3" t="s">
        <v>6350</v>
      </c>
      <c r="D2096">
        <v>5000</v>
      </c>
      <c r="E2096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8296</v>
      </c>
      <c r="O2096" s="6">
        <f>KickstarterTable[[#This Row],[pledged]]/KickstarterTable[[#This Row],[goal]]</f>
        <v>2.7067999999999999</v>
      </c>
      <c r="P2096" s="8">
        <f>KickstarterTable[[#This Row],[pledged]]/KickstarterTable[[#This Row],[backers_count]]</f>
        <v>140.97916666666666</v>
      </c>
      <c r="Q2096" t="str">
        <f t="shared" si="192"/>
        <v>games</v>
      </c>
      <c r="R2096" t="str">
        <f t="shared" si="193"/>
        <v>tabletop games</v>
      </c>
      <c r="S2096" s="13">
        <f t="shared" si="194"/>
        <v>42452.492407407401</v>
      </c>
      <c r="T2096" s="13">
        <f t="shared" si="195"/>
        <v>42480.409074074072</v>
      </c>
      <c r="U2096">
        <f t="shared" si="196"/>
        <v>2016</v>
      </c>
      <c r="V2096" s="15" t="str">
        <f t="shared" si="197"/>
        <v>Mar</v>
      </c>
    </row>
    <row r="2097" spans="1:22" ht="48">
      <c r="A2097">
        <v>2244</v>
      </c>
      <c r="B2097" s="3" t="s">
        <v>2245</v>
      </c>
      <c r="C2097" s="3" t="s">
        <v>6354</v>
      </c>
      <c r="D2097">
        <v>5000</v>
      </c>
      <c r="E209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8296</v>
      </c>
      <c r="O2097" s="6">
        <f>KickstarterTable[[#This Row],[pledged]]/KickstarterTable[[#This Row],[goal]]</f>
        <v>3.7702</v>
      </c>
      <c r="P2097" s="8">
        <f>KickstarterTable[[#This Row],[pledged]]/KickstarterTable[[#This Row],[backers_count]]</f>
        <v>65.00344827586207</v>
      </c>
      <c r="Q2097" t="str">
        <f t="shared" si="192"/>
        <v>games</v>
      </c>
      <c r="R2097" t="str">
        <f t="shared" si="193"/>
        <v>tabletop games</v>
      </c>
      <c r="S2097" s="13">
        <f t="shared" si="194"/>
        <v>42647.485486111109</v>
      </c>
      <c r="T2097" s="13">
        <f t="shared" si="195"/>
        <v>42657.437500000007</v>
      </c>
      <c r="U2097">
        <f t="shared" si="196"/>
        <v>2016</v>
      </c>
      <c r="V2097" s="15" t="str">
        <f t="shared" si="197"/>
        <v>Oct</v>
      </c>
    </row>
    <row r="2098" spans="1:22" ht="48">
      <c r="A2098">
        <v>2294</v>
      </c>
      <c r="B2098" s="3" t="s">
        <v>2295</v>
      </c>
      <c r="C2098" s="3" t="s">
        <v>6404</v>
      </c>
      <c r="D2098">
        <v>5000</v>
      </c>
      <c r="E209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8275</v>
      </c>
      <c r="O2098" s="6">
        <f>KickstarterTable[[#This Row],[pledged]]/KickstarterTable[[#This Row],[goal]]</f>
        <v>1.4608079999999999</v>
      </c>
      <c r="P2098" s="8">
        <f>KickstarterTable[[#This Row],[pledged]]/KickstarterTable[[#This Row],[backers_count]]</f>
        <v>65.214642857142863</v>
      </c>
      <c r="Q2098" t="str">
        <f t="shared" si="192"/>
        <v>music</v>
      </c>
      <c r="R2098" t="str">
        <f t="shared" si="193"/>
        <v>rock</v>
      </c>
      <c r="S2098" s="13">
        <f t="shared" si="194"/>
        <v>41264.389814814815</v>
      </c>
      <c r="T2098" s="13">
        <f t="shared" si="195"/>
        <v>41292.306481481486</v>
      </c>
      <c r="U2098">
        <f t="shared" si="196"/>
        <v>2013</v>
      </c>
      <c r="V2098" s="15" t="str">
        <f t="shared" si="197"/>
        <v>Dec</v>
      </c>
    </row>
    <row r="2099" spans="1:22" ht="32">
      <c r="A2099">
        <v>2301</v>
      </c>
      <c r="B2099" s="3" t="s">
        <v>2302</v>
      </c>
      <c r="C2099" s="3" t="s">
        <v>6411</v>
      </c>
      <c r="D2099">
        <v>5000</v>
      </c>
      <c r="E2099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8278</v>
      </c>
      <c r="O2099" s="6">
        <f>KickstarterTable[[#This Row],[pledged]]/KickstarterTable[[#This Row],[goal]]</f>
        <v>1.336044</v>
      </c>
      <c r="P2099" s="8">
        <f>KickstarterTable[[#This Row],[pledged]]/KickstarterTable[[#This Row],[backers_count]]</f>
        <v>31.659810426540286</v>
      </c>
      <c r="Q2099" t="str">
        <f t="shared" si="192"/>
        <v>music</v>
      </c>
      <c r="R2099" t="str">
        <f t="shared" si="193"/>
        <v>indie rock</v>
      </c>
      <c r="S2099" s="13">
        <f t="shared" si="194"/>
        <v>41415.813611111109</v>
      </c>
      <c r="T2099" s="13">
        <f t="shared" si="195"/>
        <v>41443.73027777778</v>
      </c>
      <c r="U2099">
        <f t="shared" si="196"/>
        <v>2013</v>
      </c>
      <c r="V2099" s="15" t="str">
        <f t="shared" si="197"/>
        <v>May</v>
      </c>
    </row>
    <row r="2100" spans="1:22" ht="32">
      <c r="A2100">
        <v>2313</v>
      </c>
      <c r="B2100" s="3" t="s">
        <v>2314</v>
      </c>
      <c r="C2100" s="3" t="s">
        <v>6423</v>
      </c>
      <c r="D2100">
        <v>5000</v>
      </c>
      <c r="E2100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8278</v>
      </c>
      <c r="O2100" s="6">
        <f>KickstarterTable[[#This Row],[pledged]]/KickstarterTable[[#This Row],[goal]]</f>
        <v>1.7584040000000001</v>
      </c>
      <c r="P2100" s="8">
        <f>KickstarterTable[[#This Row],[pledged]]/KickstarterTable[[#This Row],[backers_count]]</f>
        <v>56.000127388535034</v>
      </c>
      <c r="Q2100" t="str">
        <f t="shared" si="192"/>
        <v>music</v>
      </c>
      <c r="R2100" t="str">
        <f t="shared" si="193"/>
        <v>indie rock</v>
      </c>
      <c r="S2100" s="13">
        <f t="shared" si="194"/>
        <v>41002.625300925924</v>
      </c>
      <c r="T2100" s="13">
        <f t="shared" si="195"/>
        <v>41030.541967592595</v>
      </c>
      <c r="U2100">
        <f t="shared" si="196"/>
        <v>2012</v>
      </c>
      <c r="V2100" s="15" t="str">
        <f t="shared" si="197"/>
        <v>Apr</v>
      </c>
    </row>
    <row r="2101" spans="1:22" ht="64">
      <c r="A2101">
        <v>2318</v>
      </c>
      <c r="B2101" s="3" t="s">
        <v>2319</v>
      </c>
      <c r="C2101" s="3" t="s">
        <v>6428</v>
      </c>
      <c r="D2101">
        <v>5000</v>
      </c>
      <c r="E2101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8278</v>
      </c>
      <c r="O2101" s="6">
        <f>KickstarterTable[[#This Row],[pledged]]/KickstarterTable[[#This Row],[goal]]</f>
        <v>1.2105999999999999</v>
      </c>
      <c r="P2101" s="8">
        <f>KickstarterTable[[#This Row],[pledged]]/KickstarterTable[[#This Row],[backers_count]]</f>
        <v>37.134969325153371</v>
      </c>
      <c r="Q2101" t="str">
        <f t="shared" si="192"/>
        <v>music</v>
      </c>
      <c r="R2101" t="str">
        <f t="shared" si="193"/>
        <v>indie rock</v>
      </c>
      <c r="S2101" s="13">
        <f t="shared" si="194"/>
        <v>40050.310347222221</v>
      </c>
      <c r="T2101" s="13">
        <f t="shared" si="195"/>
        <v>40079.749305555561</v>
      </c>
      <c r="U2101">
        <f t="shared" si="196"/>
        <v>2009</v>
      </c>
      <c r="V2101" s="15" t="str">
        <f t="shared" si="197"/>
        <v>Aug</v>
      </c>
    </row>
    <row r="2102" spans="1:22" ht="48">
      <c r="A2102">
        <v>2320</v>
      </c>
      <c r="B2102" s="3" t="s">
        <v>2321</v>
      </c>
      <c r="C2102" s="3" t="s">
        <v>6430</v>
      </c>
      <c r="D2102">
        <v>5000</v>
      </c>
      <c r="E2102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8278</v>
      </c>
      <c r="O2102" s="6">
        <f>KickstarterTable[[#This Row],[pledged]]/KickstarterTable[[#This Row],[goal]]</f>
        <v>1.0866</v>
      </c>
      <c r="P2102" s="8">
        <f>KickstarterTable[[#This Row],[pledged]]/KickstarterTable[[#This Row],[backers_count]]</f>
        <v>61.044943820224717</v>
      </c>
      <c r="Q2102" t="str">
        <f t="shared" si="192"/>
        <v>music</v>
      </c>
      <c r="R2102" t="str">
        <f t="shared" si="193"/>
        <v>indie rock</v>
      </c>
      <c r="S2102" s="13">
        <f t="shared" si="194"/>
        <v>41696.483796296292</v>
      </c>
      <c r="T2102" s="13">
        <f t="shared" si="195"/>
        <v>41729.358796296299</v>
      </c>
      <c r="U2102">
        <f t="shared" si="196"/>
        <v>2014</v>
      </c>
      <c r="V2102" s="15" t="str">
        <f t="shared" si="197"/>
        <v>Feb</v>
      </c>
    </row>
    <row r="2103" spans="1:22" ht="48">
      <c r="A2103">
        <v>2341</v>
      </c>
      <c r="B2103" s="3" t="s">
        <v>2342</v>
      </c>
      <c r="C2103" s="3" t="s">
        <v>6451</v>
      </c>
      <c r="D2103">
        <v>5000</v>
      </c>
      <c r="E2103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8271</v>
      </c>
      <c r="O2103" s="6">
        <f>KickstarterTable[[#This Row],[pledged]]/KickstarterTable[[#This Row],[goal]]</f>
        <v>0</v>
      </c>
      <c r="P2103" s="8" t="e">
        <f>KickstarterTable[[#This Row],[pledged]]/KickstarterTable[[#This Row],[backers_count]]</f>
        <v>#DIV/0!</v>
      </c>
      <c r="Q2103" t="str">
        <f t="shared" si="192"/>
        <v>technology</v>
      </c>
      <c r="R2103" t="str">
        <f t="shared" si="193"/>
        <v>web</v>
      </c>
      <c r="S2103" s="13">
        <f t="shared" si="194"/>
        <v>42167.480370370373</v>
      </c>
      <c r="T2103" s="13">
        <f t="shared" si="195"/>
        <v>42195.397037037044</v>
      </c>
      <c r="U2103">
        <f t="shared" si="196"/>
        <v>2015</v>
      </c>
      <c r="V2103" s="15" t="str">
        <f t="shared" si="197"/>
        <v>Jun</v>
      </c>
    </row>
    <row r="2104" spans="1:22" ht="48">
      <c r="A2104">
        <v>2360</v>
      </c>
      <c r="B2104" s="3" t="s">
        <v>2361</v>
      </c>
      <c r="C2104" s="3" t="s">
        <v>6470</v>
      </c>
      <c r="D2104">
        <v>5000</v>
      </c>
      <c r="E2104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8271</v>
      </c>
      <c r="O2104" s="6">
        <f>KickstarterTable[[#This Row],[pledged]]/KickstarterTable[[#This Row],[goal]]</f>
        <v>4.0000000000000002E-4</v>
      </c>
      <c r="P2104" s="8">
        <f>KickstarterTable[[#This Row],[pledged]]/KickstarterTable[[#This Row],[backers_count]]</f>
        <v>2</v>
      </c>
      <c r="Q2104" t="str">
        <f t="shared" si="192"/>
        <v>technology</v>
      </c>
      <c r="R2104" t="str">
        <f t="shared" si="193"/>
        <v>web</v>
      </c>
      <c r="S2104" s="13">
        <f t="shared" si="194"/>
        <v>42377.373611111114</v>
      </c>
      <c r="T2104" s="13">
        <f t="shared" si="195"/>
        <v>42405.290277777785</v>
      </c>
      <c r="U2104">
        <f t="shared" si="196"/>
        <v>2016</v>
      </c>
      <c r="V2104" s="15" t="str">
        <f t="shared" si="197"/>
        <v>Jan</v>
      </c>
    </row>
    <row r="2105" spans="1:22" ht="48">
      <c r="A2105">
        <v>2394</v>
      </c>
      <c r="B2105" s="3" t="s">
        <v>2395</v>
      </c>
      <c r="C2105" s="3" t="s">
        <v>6504</v>
      </c>
      <c r="D2105">
        <v>5000</v>
      </c>
      <c r="E2105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8271</v>
      </c>
      <c r="O2105" s="6">
        <f>KickstarterTable[[#This Row],[pledged]]/KickstarterTable[[#This Row],[goal]]</f>
        <v>5.9999999999999995E-4</v>
      </c>
      <c r="P2105" s="8">
        <f>KickstarterTable[[#This Row],[pledged]]/KickstarterTable[[#This Row],[backers_count]]</f>
        <v>1.5</v>
      </c>
      <c r="Q2105" t="str">
        <f t="shared" si="192"/>
        <v>technology</v>
      </c>
      <c r="R2105" t="str">
        <f t="shared" si="193"/>
        <v>web</v>
      </c>
      <c r="S2105" s="13">
        <f t="shared" si="194"/>
        <v>42031.02885416666</v>
      </c>
      <c r="T2105" s="13">
        <f t="shared" si="195"/>
        <v>42058.945520833331</v>
      </c>
      <c r="U2105">
        <f t="shared" si="196"/>
        <v>2015</v>
      </c>
      <c r="V2105" s="15" t="str">
        <f t="shared" si="197"/>
        <v>Jan</v>
      </c>
    </row>
    <row r="2106" spans="1:22" ht="48">
      <c r="A2106">
        <v>2396</v>
      </c>
      <c r="B2106" s="3" t="s">
        <v>2397</v>
      </c>
      <c r="C2106" s="3" t="s">
        <v>6506</v>
      </c>
      <c r="D2106">
        <v>5000</v>
      </c>
      <c r="E2106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8271</v>
      </c>
      <c r="O2106" s="6">
        <f>KickstarterTable[[#This Row],[pledged]]/KickstarterTable[[#This Row],[goal]]</f>
        <v>2E-3</v>
      </c>
      <c r="P2106" s="8">
        <f>KickstarterTable[[#This Row],[pledged]]/KickstarterTable[[#This Row],[backers_count]]</f>
        <v>10</v>
      </c>
      <c r="Q2106" t="str">
        <f t="shared" si="192"/>
        <v>technology</v>
      </c>
      <c r="R2106" t="str">
        <f t="shared" si="193"/>
        <v>web</v>
      </c>
      <c r="S2106" s="13">
        <f t="shared" si="194"/>
        <v>42262.515717592592</v>
      </c>
      <c r="T2106" s="13">
        <f t="shared" si="195"/>
        <v>42290.432384259264</v>
      </c>
      <c r="U2106">
        <f t="shared" si="196"/>
        <v>2015</v>
      </c>
      <c r="V2106" s="15" t="str">
        <f t="shared" si="197"/>
        <v>Sep</v>
      </c>
    </row>
    <row r="2107" spans="1:22" ht="32">
      <c r="A2107">
        <v>2405</v>
      </c>
      <c r="B2107" s="3" t="s">
        <v>2406</v>
      </c>
      <c r="C2107" s="3" t="s">
        <v>6515</v>
      </c>
      <c r="D2107">
        <v>5000</v>
      </c>
      <c r="E210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8283</v>
      </c>
      <c r="O2107" s="6">
        <f>KickstarterTable[[#This Row],[pledged]]/KickstarterTable[[#This Row],[goal]]</f>
        <v>0.22520000000000001</v>
      </c>
      <c r="P2107" s="8">
        <f>KickstarterTable[[#This Row],[pledged]]/KickstarterTable[[#This Row],[backers_count]]</f>
        <v>56.3</v>
      </c>
      <c r="Q2107" t="str">
        <f t="shared" si="192"/>
        <v>food</v>
      </c>
      <c r="R2107" t="str">
        <f t="shared" si="193"/>
        <v>food trucks</v>
      </c>
      <c r="S2107" s="13">
        <f t="shared" si="194"/>
        <v>42595.252025462956</v>
      </c>
      <c r="T2107" s="13">
        <f t="shared" si="195"/>
        <v>42614.168692129628</v>
      </c>
      <c r="U2107">
        <f t="shared" si="196"/>
        <v>2016</v>
      </c>
      <c r="V2107" s="15" t="str">
        <f t="shared" si="197"/>
        <v>Aug</v>
      </c>
    </row>
    <row r="2108" spans="1:22" ht="32">
      <c r="A2108">
        <v>2440</v>
      </c>
      <c r="B2108" s="3" t="s">
        <v>2441</v>
      </c>
      <c r="C2108" s="3" t="s">
        <v>6550</v>
      </c>
      <c r="D2108">
        <v>5000</v>
      </c>
      <c r="E210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8283</v>
      </c>
      <c r="O2108" s="6">
        <f>KickstarterTable[[#This Row],[pledged]]/KickstarterTable[[#This Row],[goal]]</f>
        <v>2E-3</v>
      </c>
      <c r="P2108" s="8">
        <f>KickstarterTable[[#This Row],[pledged]]/KickstarterTable[[#This Row],[backers_count]]</f>
        <v>5</v>
      </c>
      <c r="Q2108" t="str">
        <f t="shared" si="192"/>
        <v>food</v>
      </c>
      <c r="R2108" t="str">
        <f t="shared" si="193"/>
        <v>food trucks</v>
      </c>
      <c r="S2108" s="13">
        <f t="shared" si="194"/>
        <v>42383.566122685188</v>
      </c>
      <c r="T2108" s="13">
        <f t="shared" si="195"/>
        <v>42411.482789351852</v>
      </c>
      <c r="U2108">
        <f t="shared" si="196"/>
        <v>2016</v>
      </c>
      <c r="V2108" s="15" t="str">
        <f t="shared" si="197"/>
        <v>Jan</v>
      </c>
    </row>
    <row r="2109" spans="1:22" ht="64">
      <c r="A2109">
        <v>2445</v>
      </c>
      <c r="B2109" s="3" t="s">
        <v>2446</v>
      </c>
      <c r="C2109" s="3" t="s">
        <v>6555</v>
      </c>
      <c r="D2109">
        <v>5000</v>
      </c>
      <c r="E2109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8297</v>
      </c>
      <c r="O2109" s="6">
        <f>KickstarterTable[[#This Row],[pledged]]/KickstarterTable[[#This Row],[goal]]</f>
        <v>1.728</v>
      </c>
      <c r="P2109" s="8">
        <f>KickstarterTable[[#This Row],[pledged]]/KickstarterTable[[#This Row],[backers_count]]</f>
        <v>75.130434782608702</v>
      </c>
      <c r="Q2109" t="str">
        <f t="shared" si="192"/>
        <v>food</v>
      </c>
      <c r="R2109" t="str">
        <f t="shared" si="193"/>
        <v>small batch</v>
      </c>
      <c r="S2109" s="13">
        <f t="shared" si="194"/>
        <v>42242.856724537036</v>
      </c>
      <c r="T2109" s="13">
        <f t="shared" si="195"/>
        <v>42270.773391203707</v>
      </c>
      <c r="U2109">
        <f t="shared" si="196"/>
        <v>2015</v>
      </c>
      <c r="V2109" s="15" t="str">
        <f t="shared" si="197"/>
        <v>Aug</v>
      </c>
    </row>
    <row r="2110" spans="1:22" ht="48">
      <c r="A2110">
        <v>2446</v>
      </c>
      <c r="B2110" s="3" t="s">
        <v>2447</v>
      </c>
      <c r="C2110" s="3" t="s">
        <v>6556</v>
      </c>
      <c r="D2110">
        <v>5000</v>
      </c>
      <c r="E2110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8297</v>
      </c>
      <c r="O2110" s="6">
        <f>KickstarterTable[[#This Row],[pledged]]/KickstarterTable[[#This Row],[goal]]</f>
        <v>1.6798</v>
      </c>
      <c r="P2110" s="8">
        <f>KickstarterTable[[#This Row],[pledged]]/KickstarterTable[[#This Row],[backers_count]]</f>
        <v>75.666666666666671</v>
      </c>
      <c r="Q2110" t="str">
        <f t="shared" si="192"/>
        <v>food</v>
      </c>
      <c r="R2110" t="str">
        <f t="shared" si="193"/>
        <v>small batch</v>
      </c>
      <c r="S2110" s="13">
        <f t="shared" si="194"/>
        <v>42670.269340277773</v>
      </c>
      <c r="T2110" s="13">
        <f t="shared" si="195"/>
        <v>42698.227673611116</v>
      </c>
      <c r="U2110">
        <f t="shared" si="196"/>
        <v>2016</v>
      </c>
      <c r="V2110" s="15" t="str">
        <f t="shared" si="197"/>
        <v>Oct</v>
      </c>
    </row>
    <row r="2111" spans="1:22" ht="48">
      <c r="A2111">
        <v>2458</v>
      </c>
      <c r="B2111" s="3" t="s">
        <v>2459</v>
      </c>
      <c r="C2111" s="3" t="s">
        <v>6568</v>
      </c>
      <c r="D2111">
        <v>5000</v>
      </c>
      <c r="E2111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8297</v>
      </c>
      <c r="O2111" s="6">
        <f>KickstarterTable[[#This Row],[pledged]]/KickstarterTable[[#This Row],[goal]]</f>
        <v>1.1017999999999999</v>
      </c>
      <c r="P2111" s="8">
        <f>KickstarterTable[[#This Row],[pledged]]/KickstarterTable[[#This Row],[backers_count]]</f>
        <v>68.862499999999997</v>
      </c>
      <c r="Q2111" t="str">
        <f t="shared" si="192"/>
        <v>food</v>
      </c>
      <c r="R2111" t="str">
        <f t="shared" si="193"/>
        <v>small batch</v>
      </c>
      <c r="S2111" s="13">
        <f t="shared" si="194"/>
        <v>42495.538402777776</v>
      </c>
      <c r="T2111" s="13">
        <f t="shared" si="195"/>
        <v>42528.375000000007</v>
      </c>
      <c r="U2111">
        <f t="shared" si="196"/>
        <v>2016</v>
      </c>
      <c r="V2111" s="15" t="str">
        <f t="shared" si="197"/>
        <v>May</v>
      </c>
    </row>
    <row r="2112" spans="1:22" ht="48">
      <c r="A2112">
        <v>2474</v>
      </c>
      <c r="B2112" s="3" t="s">
        <v>2475</v>
      </c>
      <c r="C2112" s="3" t="s">
        <v>6584</v>
      </c>
      <c r="D2112">
        <v>5000</v>
      </c>
      <c r="E2112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8278</v>
      </c>
      <c r="O2112" s="6">
        <f>KickstarterTable[[#This Row],[pledged]]/KickstarterTable[[#This Row],[goal]]</f>
        <v>1.0000360000000001</v>
      </c>
      <c r="P2112" s="8">
        <f>KickstarterTable[[#This Row],[pledged]]/KickstarterTable[[#This Row],[backers_count]]</f>
        <v>131.58368421052631</v>
      </c>
      <c r="Q2112" t="str">
        <f t="shared" si="192"/>
        <v>music</v>
      </c>
      <c r="R2112" t="str">
        <f t="shared" si="193"/>
        <v>indie rock</v>
      </c>
      <c r="S2112" s="13">
        <f t="shared" si="194"/>
        <v>40416.67796296296</v>
      </c>
      <c r="T2112" s="13">
        <f t="shared" si="195"/>
        <v>40459.594629629632</v>
      </c>
      <c r="U2112">
        <f t="shared" si="196"/>
        <v>2010</v>
      </c>
      <c r="V2112" s="15" t="str">
        <f t="shared" si="197"/>
        <v>Aug</v>
      </c>
    </row>
    <row r="2113" spans="1:22" ht="48">
      <c r="A2113">
        <v>2506</v>
      </c>
      <c r="B2113" s="3" t="s">
        <v>2506</v>
      </c>
      <c r="C2113" s="3" t="s">
        <v>6616</v>
      </c>
      <c r="D2113">
        <v>5000</v>
      </c>
      <c r="E2113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8298</v>
      </c>
      <c r="O2113" s="6">
        <f>KickstarterTable[[#This Row],[pledged]]/KickstarterTable[[#This Row],[goal]]</f>
        <v>6.0000000000000001E-3</v>
      </c>
      <c r="P2113" s="8">
        <f>KickstarterTable[[#This Row],[pledged]]/KickstarterTable[[#This Row],[backers_count]]</f>
        <v>15</v>
      </c>
      <c r="Q2113" t="str">
        <f t="shared" si="192"/>
        <v>food</v>
      </c>
      <c r="R2113" t="str">
        <f t="shared" si="193"/>
        <v>restaurants</v>
      </c>
      <c r="S2113" s="13">
        <f t="shared" si="194"/>
        <v>42257.963761574072</v>
      </c>
      <c r="T2113" s="13">
        <f t="shared" si="195"/>
        <v>42278.458333333336</v>
      </c>
      <c r="U2113">
        <f t="shared" si="196"/>
        <v>2015</v>
      </c>
      <c r="V2113" s="15" t="str">
        <f t="shared" si="197"/>
        <v>Sep</v>
      </c>
    </row>
    <row r="2114" spans="1:22" ht="48">
      <c r="A2114">
        <v>2515</v>
      </c>
      <c r="B2114" s="3" t="s">
        <v>2515</v>
      </c>
      <c r="C2114" s="3" t="s">
        <v>6625</v>
      </c>
      <c r="D2114">
        <v>5000</v>
      </c>
      <c r="E2114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8298</v>
      </c>
      <c r="O2114" s="6">
        <f>KickstarterTable[[#This Row],[pledged]]/KickstarterTable[[#This Row],[goal]]</f>
        <v>0.186</v>
      </c>
      <c r="P2114" s="8">
        <f>KickstarterTable[[#This Row],[pledged]]/KickstarterTable[[#This Row],[backers_count]]</f>
        <v>77.5</v>
      </c>
      <c r="Q2114" t="str">
        <f t="shared" ref="Q2114:Q2177" si="198">LEFT(N2114, SEARCH("/",N2114,1) -1)</f>
        <v>food</v>
      </c>
      <c r="R2114" t="str">
        <f t="shared" ref="R2114:R2177" si="199">MID(N2114,FIND("/",N2114)+1,LEN(N2114))</f>
        <v>restaurants</v>
      </c>
      <c r="S2114" s="13">
        <f t="shared" ref="S2114:S2177" si="200">(J2114/86400)+25569+(-8/24)</f>
        <v>42027.50640046296</v>
      </c>
      <c r="T2114" s="13">
        <f t="shared" ref="T2114:T2177" si="201">(((I2114/60)/60)/24)+DATE(1970,1,1)+(-58/24)</f>
        <v>42055.423067129632</v>
      </c>
      <c r="U2114">
        <f t="shared" ref="U2114:U2177" si="202">YEAR(T2114)</f>
        <v>2015</v>
      </c>
      <c r="V2114" s="15" t="str">
        <f t="shared" ref="V2114:V2177" si="203">TEXT(S2114,"mmm")</f>
        <v>Jan</v>
      </c>
    </row>
    <row r="2115" spans="1:22" ht="48">
      <c r="A2115">
        <v>2518</v>
      </c>
      <c r="B2115" s="3" t="s">
        <v>2518</v>
      </c>
      <c r="C2115" s="3" t="s">
        <v>6628</v>
      </c>
      <c r="D2115">
        <v>5000</v>
      </c>
      <c r="E2115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8298</v>
      </c>
      <c r="O2115" s="6">
        <f>KickstarterTable[[#This Row],[pledged]]/KickstarterTable[[#This Row],[goal]]</f>
        <v>0</v>
      </c>
      <c r="P2115" s="8" t="e">
        <f>KickstarterTable[[#This Row],[pledged]]/KickstarterTable[[#This Row],[backers_count]]</f>
        <v>#DIV/0!</v>
      </c>
      <c r="Q2115" t="str">
        <f t="shared" si="198"/>
        <v>food</v>
      </c>
      <c r="R2115" t="str">
        <f t="shared" si="199"/>
        <v>restaurants</v>
      </c>
      <c r="S2115" s="13">
        <f t="shared" si="200"/>
        <v>41926.347546296296</v>
      </c>
      <c r="T2115" s="13">
        <f t="shared" si="201"/>
        <v>41954.305879629632</v>
      </c>
      <c r="U2115">
        <f t="shared" si="202"/>
        <v>2014</v>
      </c>
      <c r="V2115" s="15" t="str">
        <f t="shared" si="203"/>
        <v>Oct</v>
      </c>
    </row>
    <row r="2116" spans="1:22" ht="48">
      <c r="A2116">
        <v>2522</v>
      </c>
      <c r="B2116" s="3" t="s">
        <v>2522</v>
      </c>
      <c r="C2116" s="3" t="s">
        <v>6632</v>
      </c>
      <c r="D2116">
        <v>5000</v>
      </c>
      <c r="E2116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8299</v>
      </c>
      <c r="O2116" s="6">
        <f>KickstarterTable[[#This Row],[pledged]]/KickstarterTable[[#This Row],[goal]]</f>
        <v>1</v>
      </c>
      <c r="P2116" s="8">
        <f>KickstarterTable[[#This Row],[pledged]]/KickstarterTable[[#This Row],[backers_count]]</f>
        <v>185.18518518518519</v>
      </c>
      <c r="Q2116" t="str">
        <f t="shared" si="198"/>
        <v>music</v>
      </c>
      <c r="R2116" t="str">
        <f t="shared" si="199"/>
        <v>classical music</v>
      </c>
      <c r="S2116" s="13">
        <f t="shared" si="200"/>
        <v>42460.240277777775</v>
      </c>
      <c r="T2116" s="13">
        <f t="shared" si="201"/>
        <v>42480.202777777777</v>
      </c>
      <c r="U2116">
        <f t="shared" si="202"/>
        <v>2016</v>
      </c>
      <c r="V2116" s="15" t="str">
        <f t="shared" si="203"/>
        <v>Mar</v>
      </c>
    </row>
    <row r="2117" spans="1:22" ht="48">
      <c r="A2117">
        <v>2544</v>
      </c>
      <c r="B2117" s="3" t="s">
        <v>2544</v>
      </c>
      <c r="C2117" s="3" t="s">
        <v>6654</v>
      </c>
      <c r="D2117">
        <v>5000</v>
      </c>
      <c r="E211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8299</v>
      </c>
      <c r="O2117" s="6">
        <f>KickstarterTable[[#This Row],[pledged]]/KickstarterTable[[#This Row],[goal]]</f>
        <v>1.0082</v>
      </c>
      <c r="P2117" s="8">
        <f>KickstarterTable[[#This Row],[pledged]]/KickstarterTable[[#This Row],[backers_count]]</f>
        <v>88.438596491228068</v>
      </c>
      <c r="Q2117" t="str">
        <f t="shared" si="198"/>
        <v>music</v>
      </c>
      <c r="R2117" t="str">
        <f t="shared" si="199"/>
        <v>classical music</v>
      </c>
      <c r="S2117" s="13">
        <f t="shared" si="200"/>
        <v>41068.1871412037</v>
      </c>
      <c r="T2117" s="13">
        <f t="shared" si="201"/>
        <v>41096.103807870371</v>
      </c>
      <c r="U2117">
        <f t="shared" si="202"/>
        <v>2012</v>
      </c>
      <c r="V2117" s="15" t="str">
        <f t="shared" si="203"/>
        <v>Jun</v>
      </c>
    </row>
    <row r="2118" spans="1:22" ht="48">
      <c r="A2118">
        <v>2581</v>
      </c>
      <c r="B2118" s="3" t="s">
        <v>2581</v>
      </c>
      <c r="C2118" s="3" t="s">
        <v>6691</v>
      </c>
      <c r="D2118">
        <v>5000</v>
      </c>
      <c r="E211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8283</v>
      </c>
      <c r="O2118" s="6">
        <f>KickstarterTable[[#This Row],[pledged]]/KickstarterTable[[#This Row],[goal]]</f>
        <v>0.106</v>
      </c>
      <c r="P2118" s="8">
        <f>KickstarterTable[[#This Row],[pledged]]/KickstarterTable[[#This Row],[backers_count]]</f>
        <v>48.18181818181818</v>
      </c>
      <c r="Q2118" t="str">
        <f t="shared" si="198"/>
        <v>food</v>
      </c>
      <c r="R2118" t="str">
        <f t="shared" si="199"/>
        <v>food trucks</v>
      </c>
      <c r="S2118" s="13">
        <f t="shared" si="200"/>
        <v>42294.295115740737</v>
      </c>
      <c r="T2118" s="13">
        <f t="shared" si="201"/>
        <v>42322.253449074073</v>
      </c>
      <c r="U2118">
        <f t="shared" si="202"/>
        <v>2015</v>
      </c>
      <c r="V2118" s="15" t="str">
        <f t="shared" si="203"/>
        <v>Oct</v>
      </c>
    </row>
    <row r="2119" spans="1:22" ht="32">
      <c r="A2119">
        <v>2629</v>
      </c>
      <c r="B2119" s="3" t="s">
        <v>2629</v>
      </c>
      <c r="C2119" s="3" t="s">
        <v>6739</v>
      </c>
      <c r="D2119">
        <v>5000</v>
      </c>
      <c r="E2119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8300</v>
      </c>
      <c r="O2119" s="6">
        <f>KickstarterTable[[#This Row],[pledged]]/KickstarterTable[[#This Row],[goal]]</f>
        <v>1.2774000000000001</v>
      </c>
      <c r="P2119" s="8">
        <f>KickstarterTable[[#This Row],[pledged]]/KickstarterTable[[#This Row],[backers_count]]</f>
        <v>63.87</v>
      </c>
      <c r="Q2119" t="str">
        <f t="shared" si="198"/>
        <v>technology</v>
      </c>
      <c r="R2119" t="str">
        <f t="shared" si="199"/>
        <v>space exploration</v>
      </c>
      <c r="S2119" s="13">
        <f t="shared" si="200"/>
        <v>42108.205115740733</v>
      </c>
      <c r="T2119" s="13">
        <f t="shared" si="201"/>
        <v>42136.121782407405</v>
      </c>
      <c r="U2119">
        <f t="shared" si="202"/>
        <v>2015</v>
      </c>
      <c r="V2119" s="15" t="str">
        <f t="shared" si="203"/>
        <v>Apr</v>
      </c>
    </row>
    <row r="2120" spans="1:22" ht="48">
      <c r="A2120">
        <v>2633</v>
      </c>
      <c r="B2120" s="3" t="s">
        <v>2633</v>
      </c>
      <c r="C2120" s="3" t="s">
        <v>6743</v>
      </c>
      <c r="D2120">
        <v>5000</v>
      </c>
      <c r="E2120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8300</v>
      </c>
      <c r="O2120" s="6">
        <f>KickstarterTable[[#This Row],[pledged]]/KickstarterTable[[#This Row],[goal]]</f>
        <v>3.5461999999999998</v>
      </c>
      <c r="P2120" s="8">
        <f>KickstarterTable[[#This Row],[pledged]]/KickstarterTable[[#This Row],[backers_count]]</f>
        <v>89.100502512562812</v>
      </c>
      <c r="Q2120" t="str">
        <f t="shared" si="198"/>
        <v>technology</v>
      </c>
      <c r="R2120" t="str">
        <f t="shared" si="199"/>
        <v>space exploration</v>
      </c>
      <c r="S2120" s="13">
        <f t="shared" si="200"/>
        <v>41667.489953703705</v>
      </c>
      <c r="T2120" s="13">
        <f t="shared" si="201"/>
        <v>41695.541666666672</v>
      </c>
      <c r="U2120">
        <f t="shared" si="202"/>
        <v>2014</v>
      </c>
      <c r="V2120" s="15" t="str">
        <f t="shared" si="203"/>
        <v>Jan</v>
      </c>
    </row>
    <row r="2121" spans="1:22" ht="48">
      <c r="A2121">
        <v>2661</v>
      </c>
      <c r="B2121" s="3" t="s">
        <v>2661</v>
      </c>
      <c r="C2121" s="3" t="s">
        <v>6771</v>
      </c>
      <c r="D2121">
        <v>5000</v>
      </c>
      <c r="E2121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8301</v>
      </c>
      <c r="O2121" s="6">
        <f>KickstarterTable[[#This Row],[pledged]]/KickstarterTable[[#This Row],[goal]]</f>
        <v>1.0289999999999999</v>
      </c>
      <c r="P2121" s="8">
        <f>KickstarterTable[[#This Row],[pledged]]/KickstarterTable[[#This Row],[backers_count]]</f>
        <v>85.75</v>
      </c>
      <c r="Q2121" t="str">
        <f t="shared" si="198"/>
        <v>technology</v>
      </c>
      <c r="R2121" t="str">
        <f t="shared" si="199"/>
        <v>makerspaces</v>
      </c>
      <c r="S2121" s="13">
        <f t="shared" si="200"/>
        <v>41542.625115740739</v>
      </c>
      <c r="T2121" s="13">
        <f t="shared" si="201"/>
        <v>41570.54178240741</v>
      </c>
      <c r="U2121">
        <f t="shared" si="202"/>
        <v>2013</v>
      </c>
      <c r="V2121" s="15" t="str">
        <f t="shared" si="203"/>
        <v>Sep</v>
      </c>
    </row>
    <row r="2122" spans="1:22" ht="48">
      <c r="A2122">
        <v>2693</v>
      </c>
      <c r="B2122" s="3" t="s">
        <v>2693</v>
      </c>
      <c r="C2122" s="3" t="s">
        <v>6803</v>
      </c>
      <c r="D2122">
        <v>5000</v>
      </c>
      <c r="E2122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8283</v>
      </c>
      <c r="O2122" s="6">
        <f>KickstarterTable[[#This Row],[pledged]]/KickstarterTable[[#This Row],[goal]]</f>
        <v>8.0000000000000002E-3</v>
      </c>
      <c r="P2122" s="8">
        <f>KickstarterTable[[#This Row],[pledged]]/KickstarterTable[[#This Row],[backers_count]]</f>
        <v>13.333333333333334</v>
      </c>
      <c r="Q2122" t="str">
        <f t="shared" si="198"/>
        <v>food</v>
      </c>
      <c r="R2122" t="str">
        <f t="shared" si="199"/>
        <v>food trucks</v>
      </c>
      <c r="S2122" s="13">
        <f t="shared" si="200"/>
        <v>41833.805162037032</v>
      </c>
      <c r="T2122" s="13">
        <f t="shared" si="201"/>
        <v>41861.721828703703</v>
      </c>
      <c r="U2122">
        <f t="shared" si="202"/>
        <v>2014</v>
      </c>
      <c r="V2122" s="15" t="str">
        <f t="shared" si="203"/>
        <v>Jul</v>
      </c>
    </row>
    <row r="2123" spans="1:22" ht="48">
      <c r="A2123">
        <v>2722</v>
      </c>
      <c r="B2123" s="3" t="s">
        <v>2722</v>
      </c>
      <c r="C2123" s="3" t="s">
        <v>6832</v>
      </c>
      <c r="D2123">
        <v>5000</v>
      </c>
      <c r="E2123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8294</v>
      </c>
      <c r="O2123" s="6">
        <f>KickstarterTable[[#This Row],[pledged]]/KickstarterTable[[#This Row],[goal]]</f>
        <v>2.5253999999999999</v>
      </c>
      <c r="P2123" s="8">
        <f>KickstarterTable[[#This Row],[pledged]]/KickstarterTable[[#This Row],[backers_count]]</f>
        <v>68.254054054054052</v>
      </c>
      <c r="Q2123" t="str">
        <f t="shared" si="198"/>
        <v>technology</v>
      </c>
      <c r="R2123" t="str">
        <f t="shared" si="199"/>
        <v>hardware</v>
      </c>
      <c r="S2123" s="13">
        <f t="shared" si="200"/>
        <v>42704.52376157407</v>
      </c>
      <c r="T2123" s="13">
        <f t="shared" si="201"/>
        <v>42762.440428240741</v>
      </c>
      <c r="U2123">
        <f t="shared" si="202"/>
        <v>2017</v>
      </c>
      <c r="V2123" s="15" t="str">
        <f t="shared" si="203"/>
        <v>Nov</v>
      </c>
    </row>
    <row r="2124" spans="1:22" ht="48">
      <c r="A2124">
        <v>2738</v>
      </c>
      <c r="B2124" s="3" t="s">
        <v>2738</v>
      </c>
      <c r="C2124" s="3" t="s">
        <v>6848</v>
      </c>
      <c r="D2124">
        <v>5000</v>
      </c>
      <c r="E2124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8294</v>
      </c>
      <c r="O2124" s="6">
        <f>KickstarterTable[[#This Row],[pledged]]/KickstarterTable[[#This Row],[goal]]</f>
        <v>1.4794</v>
      </c>
      <c r="P2124" s="8">
        <f>KickstarterTable[[#This Row],[pledged]]/KickstarterTable[[#This Row],[backers_count]]</f>
        <v>493.13333333333333</v>
      </c>
      <c r="Q2124" t="str">
        <f t="shared" si="198"/>
        <v>technology</v>
      </c>
      <c r="R2124" t="str">
        <f t="shared" si="199"/>
        <v>hardware</v>
      </c>
      <c r="S2124" s="13">
        <f t="shared" si="200"/>
        <v>42619.810231481482</v>
      </c>
      <c r="T2124" s="13">
        <f t="shared" si="201"/>
        <v>42677.726898148154</v>
      </c>
      <c r="U2124">
        <f t="shared" si="202"/>
        <v>2016</v>
      </c>
      <c r="V2124" s="15" t="str">
        <f t="shared" si="203"/>
        <v>Sep</v>
      </c>
    </row>
    <row r="2125" spans="1:22" ht="32">
      <c r="A2125">
        <v>2748</v>
      </c>
      <c r="B2125" s="3" t="s">
        <v>2748</v>
      </c>
      <c r="C2125" s="3" t="s">
        <v>6858</v>
      </c>
      <c r="D2125">
        <v>5000</v>
      </c>
      <c r="E2125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8303</v>
      </c>
      <c r="O2125" s="6">
        <f>KickstarterTable[[#This Row],[pledged]]/KickstarterTable[[#This Row],[goal]]</f>
        <v>1.06E-2</v>
      </c>
      <c r="P2125" s="8">
        <f>KickstarterTable[[#This Row],[pledged]]/KickstarterTable[[#This Row],[backers_count]]</f>
        <v>13.25</v>
      </c>
      <c r="Q2125" t="str">
        <f t="shared" si="198"/>
        <v>publishing</v>
      </c>
      <c r="R2125" t="str">
        <f t="shared" si="199"/>
        <v>children's books</v>
      </c>
      <c r="S2125" s="13">
        <f t="shared" si="200"/>
        <v>42585.377337962964</v>
      </c>
      <c r="T2125" s="13">
        <f t="shared" si="201"/>
        <v>42613.294004629635</v>
      </c>
      <c r="U2125">
        <f t="shared" si="202"/>
        <v>2016</v>
      </c>
      <c r="V2125" s="15" t="str">
        <f t="shared" si="203"/>
        <v>Aug</v>
      </c>
    </row>
    <row r="2126" spans="1:22" ht="48">
      <c r="A2126">
        <v>2760</v>
      </c>
      <c r="B2126" s="3" t="s">
        <v>2760</v>
      </c>
      <c r="C2126" s="3" t="s">
        <v>6870</v>
      </c>
      <c r="D2126">
        <v>5000</v>
      </c>
      <c r="E2126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8303</v>
      </c>
      <c r="O2126" s="6">
        <f>KickstarterTable[[#This Row],[pledged]]/KickstarterTable[[#This Row],[goal]]</f>
        <v>0</v>
      </c>
      <c r="P2126" s="8" t="e">
        <f>KickstarterTable[[#This Row],[pledged]]/KickstarterTable[[#This Row],[backers_count]]</f>
        <v>#DIV/0!</v>
      </c>
      <c r="Q2126" t="str">
        <f t="shared" si="198"/>
        <v>publishing</v>
      </c>
      <c r="R2126" t="str">
        <f t="shared" si="199"/>
        <v>children's books</v>
      </c>
      <c r="S2126" s="13">
        <f t="shared" si="200"/>
        <v>41415.127986111111</v>
      </c>
      <c r="T2126" s="13">
        <f t="shared" si="201"/>
        <v>41443.044652777782</v>
      </c>
      <c r="U2126">
        <f t="shared" si="202"/>
        <v>2013</v>
      </c>
      <c r="V2126" s="15" t="str">
        <f t="shared" si="203"/>
        <v>May</v>
      </c>
    </row>
    <row r="2127" spans="1:22" ht="32">
      <c r="A2127">
        <v>2761</v>
      </c>
      <c r="B2127" s="3" t="s">
        <v>2761</v>
      </c>
      <c r="C2127" s="3" t="s">
        <v>6871</v>
      </c>
      <c r="D2127">
        <v>5000</v>
      </c>
      <c r="E212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8303</v>
      </c>
      <c r="O2127" s="6">
        <f>KickstarterTable[[#This Row],[pledged]]/KickstarterTable[[#This Row],[goal]]</f>
        <v>7.1999999999999998E-3</v>
      </c>
      <c r="P2127" s="8">
        <f>KickstarterTable[[#This Row],[pledged]]/KickstarterTable[[#This Row],[backers_count]]</f>
        <v>9</v>
      </c>
      <c r="Q2127" t="str">
        <f t="shared" si="198"/>
        <v>publishing</v>
      </c>
      <c r="R2127" t="str">
        <f t="shared" si="199"/>
        <v>children's books</v>
      </c>
      <c r="S2127" s="13">
        <f t="shared" si="200"/>
        <v>41246.73024305555</v>
      </c>
      <c r="T2127" s="13">
        <f t="shared" si="201"/>
        <v>41274.646909722222</v>
      </c>
      <c r="U2127">
        <f t="shared" si="202"/>
        <v>2012</v>
      </c>
      <c r="V2127" s="15" t="str">
        <f t="shared" si="203"/>
        <v>Dec</v>
      </c>
    </row>
    <row r="2128" spans="1:22" ht="48">
      <c r="A2128">
        <v>2766</v>
      </c>
      <c r="B2128" s="3" t="s">
        <v>2766</v>
      </c>
      <c r="C2128" s="3" t="s">
        <v>6876</v>
      </c>
      <c r="D2128">
        <v>5000</v>
      </c>
      <c r="E212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8303</v>
      </c>
      <c r="O2128" s="6">
        <f>KickstarterTable[[#This Row],[pledged]]/KickstarterTable[[#This Row],[goal]]</f>
        <v>0.02</v>
      </c>
      <c r="P2128" s="8">
        <f>KickstarterTable[[#This Row],[pledged]]/KickstarterTable[[#This Row],[backers_count]]</f>
        <v>25</v>
      </c>
      <c r="Q2128" t="str">
        <f t="shared" si="198"/>
        <v>publishing</v>
      </c>
      <c r="R2128" t="str">
        <f t="shared" si="199"/>
        <v>children's books</v>
      </c>
      <c r="S2128" s="13">
        <f t="shared" si="200"/>
        <v>40736.334699074076</v>
      </c>
      <c r="T2128" s="13">
        <f t="shared" si="201"/>
        <v>40764.25136574074</v>
      </c>
      <c r="U2128">
        <f t="shared" si="202"/>
        <v>2011</v>
      </c>
      <c r="V2128" s="15" t="str">
        <f t="shared" si="203"/>
        <v>Jul</v>
      </c>
    </row>
    <row r="2129" spans="1:22" ht="48">
      <c r="A2129">
        <v>2775</v>
      </c>
      <c r="B2129" s="3" t="s">
        <v>2775</v>
      </c>
      <c r="C2129" s="3" t="s">
        <v>6885</v>
      </c>
      <c r="D2129">
        <v>5000</v>
      </c>
      <c r="E2129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8303</v>
      </c>
      <c r="O2129" s="6">
        <f>KickstarterTable[[#This Row],[pledged]]/KickstarterTable[[#This Row],[goal]]</f>
        <v>0.03</v>
      </c>
      <c r="P2129" s="8">
        <f>KickstarterTable[[#This Row],[pledged]]/KickstarterTable[[#This Row],[backers_count]]</f>
        <v>75</v>
      </c>
      <c r="Q2129" t="str">
        <f t="shared" si="198"/>
        <v>publishing</v>
      </c>
      <c r="R2129" t="str">
        <f t="shared" si="199"/>
        <v>children's books</v>
      </c>
      <c r="S2129" s="13">
        <f t="shared" si="200"/>
        <v>40862.680023148147</v>
      </c>
      <c r="T2129" s="13">
        <f t="shared" si="201"/>
        <v>40890.596689814818</v>
      </c>
      <c r="U2129">
        <f t="shared" si="202"/>
        <v>2011</v>
      </c>
      <c r="V2129" s="15" t="str">
        <f t="shared" si="203"/>
        <v>Nov</v>
      </c>
    </row>
    <row r="2130" spans="1:22" ht="48">
      <c r="A2130">
        <v>2785</v>
      </c>
      <c r="B2130" s="3" t="s">
        <v>2785</v>
      </c>
      <c r="C2130" s="3" t="s">
        <v>6895</v>
      </c>
      <c r="D2130">
        <v>5000</v>
      </c>
      <c r="E2130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8270</v>
      </c>
      <c r="O2130" s="6">
        <f>KickstarterTable[[#This Row],[pledged]]/KickstarterTable[[#This Row],[goal]]</f>
        <v>1.0468</v>
      </c>
      <c r="P2130" s="8">
        <f>KickstarterTable[[#This Row],[pledged]]/KickstarterTable[[#This Row],[backers_count]]</f>
        <v>36.859154929577464</v>
      </c>
      <c r="Q2130" t="str">
        <f t="shared" si="198"/>
        <v>theater</v>
      </c>
      <c r="R2130" t="str">
        <f t="shared" si="199"/>
        <v>plays</v>
      </c>
      <c r="S2130" s="13">
        <f t="shared" si="200"/>
        <v>42557.856099537035</v>
      </c>
      <c r="T2130" s="13">
        <f t="shared" si="201"/>
        <v>42585.458333333336</v>
      </c>
      <c r="U2130">
        <f t="shared" si="202"/>
        <v>2016</v>
      </c>
      <c r="V2130" s="15" t="str">
        <f t="shared" si="203"/>
        <v>Jul</v>
      </c>
    </row>
    <row r="2131" spans="1:22" ht="48">
      <c r="A2131">
        <v>2798</v>
      </c>
      <c r="B2131" s="3" t="s">
        <v>2798</v>
      </c>
      <c r="C2131" s="3" t="s">
        <v>6908</v>
      </c>
      <c r="D2131">
        <v>5000</v>
      </c>
      <c r="E2131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8270</v>
      </c>
      <c r="O2131" s="6">
        <f>KickstarterTable[[#This Row],[pledged]]/KickstarterTable[[#This Row],[goal]]</f>
        <v>1.014</v>
      </c>
      <c r="P2131" s="8">
        <f>KickstarterTable[[#This Row],[pledged]]/KickstarterTable[[#This Row],[backers_count]]</f>
        <v>36.474820143884891</v>
      </c>
      <c r="Q2131" t="str">
        <f t="shared" si="198"/>
        <v>theater</v>
      </c>
      <c r="R2131" t="str">
        <f t="shared" si="199"/>
        <v>plays</v>
      </c>
      <c r="S2131" s="13">
        <f t="shared" si="200"/>
        <v>42201.341678240737</v>
      </c>
      <c r="T2131" s="13">
        <f t="shared" si="201"/>
        <v>42214.250000000007</v>
      </c>
      <c r="U2131">
        <f t="shared" si="202"/>
        <v>2015</v>
      </c>
      <c r="V2131" s="15" t="str">
        <f t="shared" si="203"/>
        <v>Jul</v>
      </c>
    </row>
    <row r="2132" spans="1:22" ht="48">
      <c r="A2132">
        <v>2799</v>
      </c>
      <c r="B2132" s="3" t="s">
        <v>2799</v>
      </c>
      <c r="C2132" s="3" t="s">
        <v>6909</v>
      </c>
      <c r="D2132">
        <v>5000</v>
      </c>
      <c r="E2132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8270</v>
      </c>
      <c r="O2132" s="6">
        <f>KickstarterTable[[#This Row],[pledged]]/KickstarterTable[[#This Row],[goal]]</f>
        <v>1.1663479999999999</v>
      </c>
      <c r="P2132" s="8">
        <f>KickstarterTable[[#This Row],[pledged]]/KickstarterTable[[#This Row],[backers_count]]</f>
        <v>44.859538461538463</v>
      </c>
      <c r="Q2132" t="str">
        <f t="shared" si="198"/>
        <v>theater</v>
      </c>
      <c r="R2132" t="str">
        <f t="shared" si="199"/>
        <v>plays</v>
      </c>
      <c r="S2132" s="13">
        <f t="shared" si="200"/>
        <v>42506.93136574074</v>
      </c>
      <c r="T2132" s="13">
        <f t="shared" si="201"/>
        <v>42536.250000000007</v>
      </c>
      <c r="U2132">
        <f t="shared" si="202"/>
        <v>2016</v>
      </c>
      <c r="V2132" s="15" t="str">
        <f t="shared" si="203"/>
        <v>May</v>
      </c>
    </row>
    <row r="2133" spans="1:22" ht="16">
      <c r="A2133">
        <v>2807</v>
      </c>
      <c r="B2133" s="3" t="s">
        <v>2807</v>
      </c>
      <c r="C2133" s="3" t="s">
        <v>6917</v>
      </c>
      <c r="D2133">
        <v>5000</v>
      </c>
      <c r="E2133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8270</v>
      </c>
      <c r="O2133" s="6">
        <f>KickstarterTable[[#This Row],[pledged]]/KickstarterTable[[#This Row],[goal]]</f>
        <v>1.26</v>
      </c>
      <c r="P2133" s="8">
        <f>KickstarterTable[[#This Row],[pledged]]/KickstarterTable[[#This Row],[backers_count]]</f>
        <v>67.741935483870961</v>
      </c>
      <c r="Q2133" t="str">
        <f t="shared" si="198"/>
        <v>theater</v>
      </c>
      <c r="R2133" t="str">
        <f t="shared" si="199"/>
        <v>plays</v>
      </c>
      <c r="S2133" s="13">
        <f t="shared" si="200"/>
        <v>42154.539791666662</v>
      </c>
      <c r="T2133" s="13">
        <f t="shared" si="201"/>
        <v>42182.456458333334</v>
      </c>
      <c r="U2133">
        <f t="shared" si="202"/>
        <v>2015</v>
      </c>
      <c r="V2133" s="15" t="str">
        <f t="shared" si="203"/>
        <v>May</v>
      </c>
    </row>
    <row r="2134" spans="1:22" ht="48">
      <c r="A2134">
        <v>2812</v>
      </c>
      <c r="B2134" s="3" t="s">
        <v>2812</v>
      </c>
      <c r="C2134" s="3" t="s">
        <v>6922</v>
      </c>
      <c r="D2134">
        <v>5000</v>
      </c>
      <c r="E2134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8270</v>
      </c>
      <c r="O2134" s="6">
        <f>KickstarterTable[[#This Row],[pledged]]/KickstarterTable[[#This Row],[goal]]</f>
        <v>1.133</v>
      </c>
      <c r="P2134" s="8">
        <f>KickstarterTable[[#This Row],[pledged]]/KickstarterTable[[#This Row],[backers_count]]</f>
        <v>68.253012048192772</v>
      </c>
      <c r="Q2134" t="str">
        <f t="shared" si="198"/>
        <v>theater</v>
      </c>
      <c r="R2134" t="str">
        <f t="shared" si="199"/>
        <v>plays</v>
      </c>
      <c r="S2134" s="13">
        <f t="shared" si="200"/>
        <v>42054.410856481474</v>
      </c>
      <c r="T2134" s="13">
        <f t="shared" si="201"/>
        <v>42097.750000000007</v>
      </c>
      <c r="U2134">
        <f t="shared" si="202"/>
        <v>2015</v>
      </c>
      <c r="V2134" s="15" t="str">
        <f t="shared" si="203"/>
        <v>Feb</v>
      </c>
    </row>
    <row r="2135" spans="1:22" ht="48">
      <c r="A2135">
        <v>2819</v>
      </c>
      <c r="B2135" s="3" t="s">
        <v>2819</v>
      </c>
      <c r="C2135" s="3" t="s">
        <v>6929</v>
      </c>
      <c r="D2135">
        <v>5000</v>
      </c>
      <c r="E2135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8270</v>
      </c>
      <c r="O2135" s="6">
        <f>KickstarterTable[[#This Row],[pledged]]/KickstarterTable[[#This Row],[goal]]</f>
        <v>1.048</v>
      </c>
      <c r="P2135" s="8">
        <f>KickstarterTable[[#This Row],[pledged]]/KickstarterTable[[#This Row],[backers_count]]</f>
        <v>50.384615384615387</v>
      </c>
      <c r="Q2135" t="str">
        <f t="shared" si="198"/>
        <v>theater</v>
      </c>
      <c r="R2135" t="str">
        <f t="shared" si="199"/>
        <v>plays</v>
      </c>
      <c r="S2135" s="13">
        <f t="shared" si="200"/>
        <v>42139.192233796297</v>
      </c>
      <c r="T2135" s="13">
        <f t="shared" si="201"/>
        <v>42167.108900462968</v>
      </c>
      <c r="U2135">
        <f t="shared" si="202"/>
        <v>2015</v>
      </c>
      <c r="V2135" s="15" t="str">
        <f t="shared" si="203"/>
        <v>May</v>
      </c>
    </row>
    <row r="2136" spans="1:22" ht="48">
      <c r="A2136">
        <v>2852</v>
      </c>
      <c r="B2136" s="3" t="s">
        <v>2852</v>
      </c>
      <c r="C2136" s="3" t="s">
        <v>6962</v>
      </c>
      <c r="D2136">
        <v>5000</v>
      </c>
      <c r="E2136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8270</v>
      </c>
      <c r="O2136" s="6">
        <f>KickstarterTable[[#This Row],[pledged]]/KickstarterTable[[#This Row],[goal]]</f>
        <v>1.9E-2</v>
      </c>
      <c r="P2136" s="8">
        <f>KickstarterTable[[#This Row],[pledged]]/KickstarterTable[[#This Row],[backers_count]]</f>
        <v>15.833333333333334</v>
      </c>
      <c r="Q2136" t="str">
        <f t="shared" si="198"/>
        <v>theater</v>
      </c>
      <c r="R2136" t="str">
        <f t="shared" si="199"/>
        <v>plays</v>
      </c>
      <c r="S2136" s="13">
        <f t="shared" si="200"/>
        <v>41780.711840277778</v>
      </c>
      <c r="T2136" s="13">
        <f t="shared" si="201"/>
        <v>41808.628506944449</v>
      </c>
      <c r="U2136">
        <f t="shared" si="202"/>
        <v>2014</v>
      </c>
      <c r="V2136" s="15" t="str">
        <f t="shared" si="203"/>
        <v>May</v>
      </c>
    </row>
    <row r="2137" spans="1:22" ht="48">
      <c r="A2137">
        <v>2866</v>
      </c>
      <c r="B2137" s="3" t="s">
        <v>2866</v>
      </c>
      <c r="C2137" s="3" t="s">
        <v>6976</v>
      </c>
      <c r="D2137">
        <v>5000</v>
      </c>
      <c r="E213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8270</v>
      </c>
      <c r="O2137" s="6">
        <f>KickstarterTable[[#This Row],[pledged]]/KickstarterTable[[#This Row],[goal]]</f>
        <v>8.9999999999999993E-3</v>
      </c>
      <c r="P2137" s="8">
        <f>KickstarterTable[[#This Row],[pledged]]/KickstarterTable[[#This Row],[backers_count]]</f>
        <v>22.5</v>
      </c>
      <c r="Q2137" t="str">
        <f t="shared" si="198"/>
        <v>theater</v>
      </c>
      <c r="R2137" t="str">
        <f t="shared" si="199"/>
        <v>plays</v>
      </c>
      <c r="S2137" s="13">
        <f t="shared" si="200"/>
        <v>42627.621770833335</v>
      </c>
      <c r="T2137" s="13">
        <f t="shared" si="201"/>
        <v>42655.500000000007</v>
      </c>
      <c r="U2137">
        <f t="shared" si="202"/>
        <v>2016</v>
      </c>
      <c r="V2137" s="15" t="str">
        <f t="shared" si="203"/>
        <v>Sep</v>
      </c>
    </row>
    <row r="2138" spans="1:22" ht="48">
      <c r="A2138">
        <v>2870</v>
      </c>
      <c r="B2138" s="3" t="s">
        <v>2870</v>
      </c>
      <c r="C2138" s="3" t="s">
        <v>6980</v>
      </c>
      <c r="D2138">
        <v>5000</v>
      </c>
      <c r="E213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8270</v>
      </c>
      <c r="O2138" s="6">
        <f>KickstarterTable[[#This Row],[pledged]]/KickstarterTable[[#This Row],[goal]]</f>
        <v>0.15</v>
      </c>
      <c r="P2138" s="8">
        <f>KickstarterTable[[#This Row],[pledged]]/KickstarterTable[[#This Row],[backers_count]]</f>
        <v>83.333333333333329</v>
      </c>
      <c r="Q2138" t="str">
        <f t="shared" si="198"/>
        <v>theater</v>
      </c>
      <c r="R2138" t="str">
        <f t="shared" si="199"/>
        <v>plays</v>
      </c>
      <c r="S2138" s="13">
        <f t="shared" si="200"/>
        <v>41745.856076388889</v>
      </c>
      <c r="T2138" s="13">
        <f t="shared" si="201"/>
        <v>41773.772743055561</v>
      </c>
      <c r="U2138">
        <f t="shared" si="202"/>
        <v>2014</v>
      </c>
      <c r="V2138" s="15" t="str">
        <f t="shared" si="203"/>
        <v>Apr</v>
      </c>
    </row>
    <row r="2139" spans="1:22" ht="48">
      <c r="A2139">
        <v>2874</v>
      </c>
      <c r="B2139" s="3" t="s">
        <v>2874</v>
      </c>
      <c r="C2139" s="3" t="s">
        <v>6984</v>
      </c>
      <c r="D2139">
        <v>5000</v>
      </c>
      <c r="E2139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8270</v>
      </c>
      <c r="O2139" s="6">
        <f>KickstarterTable[[#This Row],[pledged]]/KickstarterTable[[#This Row],[goal]]</f>
        <v>5.4199999999999998E-2</v>
      </c>
      <c r="P2139" s="8">
        <f>KickstarterTable[[#This Row],[pledged]]/KickstarterTable[[#This Row],[backers_count]]</f>
        <v>90.333333333333329</v>
      </c>
      <c r="Q2139" t="str">
        <f t="shared" si="198"/>
        <v>theater</v>
      </c>
      <c r="R2139" t="str">
        <f t="shared" si="199"/>
        <v>plays</v>
      </c>
      <c r="S2139" s="13">
        <f t="shared" si="200"/>
        <v>42722.511412037034</v>
      </c>
      <c r="T2139" s="13">
        <f t="shared" si="201"/>
        <v>42750.428078703706</v>
      </c>
      <c r="U2139">
        <f t="shared" si="202"/>
        <v>2017</v>
      </c>
      <c r="V2139" s="15" t="str">
        <f t="shared" si="203"/>
        <v>Dec</v>
      </c>
    </row>
    <row r="2140" spans="1:22" ht="16">
      <c r="A2140">
        <v>2893</v>
      </c>
      <c r="B2140" s="3" t="s">
        <v>2893</v>
      </c>
      <c r="C2140" s="3" t="s">
        <v>7003</v>
      </c>
      <c r="D2140">
        <v>5000</v>
      </c>
      <c r="E2140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8270</v>
      </c>
      <c r="O2140" s="6">
        <f>KickstarterTable[[#This Row],[pledged]]/KickstarterTable[[#This Row],[goal]]</f>
        <v>5.0000000000000001E-3</v>
      </c>
      <c r="P2140" s="8">
        <f>KickstarterTable[[#This Row],[pledged]]/KickstarterTable[[#This Row],[backers_count]]</f>
        <v>12.5</v>
      </c>
      <c r="Q2140" t="str">
        <f t="shared" si="198"/>
        <v>theater</v>
      </c>
      <c r="R2140" t="str">
        <f t="shared" si="199"/>
        <v>plays</v>
      </c>
      <c r="S2140" s="13">
        <f t="shared" si="200"/>
        <v>41953.439756944441</v>
      </c>
      <c r="T2140" s="13">
        <f t="shared" si="201"/>
        <v>42010.666666666664</v>
      </c>
      <c r="U2140">
        <f t="shared" si="202"/>
        <v>2015</v>
      </c>
      <c r="V2140" s="15" t="str">
        <f t="shared" si="203"/>
        <v>Nov</v>
      </c>
    </row>
    <row r="2141" spans="1:22" ht="48">
      <c r="A2141">
        <v>2903</v>
      </c>
      <c r="B2141" s="3" t="s">
        <v>2903</v>
      </c>
      <c r="C2141" s="3" t="s">
        <v>7013</v>
      </c>
      <c r="D2141">
        <v>5000</v>
      </c>
      <c r="E2141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8270</v>
      </c>
      <c r="O2141" s="6">
        <f>KickstarterTable[[#This Row],[pledged]]/KickstarterTable[[#This Row],[goal]]</f>
        <v>7.7999999999999996E-3</v>
      </c>
      <c r="P2141" s="8">
        <f>KickstarterTable[[#This Row],[pledged]]/KickstarterTable[[#This Row],[backers_count]]</f>
        <v>9.75</v>
      </c>
      <c r="Q2141" t="str">
        <f t="shared" si="198"/>
        <v>theater</v>
      </c>
      <c r="R2141" t="str">
        <f t="shared" si="199"/>
        <v>plays</v>
      </c>
      <c r="S2141" s="13">
        <f t="shared" si="200"/>
        <v>42195.83354166666</v>
      </c>
      <c r="T2141" s="13">
        <f t="shared" si="201"/>
        <v>42253.750208333331</v>
      </c>
      <c r="U2141">
        <f t="shared" si="202"/>
        <v>2015</v>
      </c>
      <c r="V2141" s="15" t="str">
        <f t="shared" si="203"/>
        <v>Jul</v>
      </c>
    </row>
    <row r="2142" spans="1:22" ht="48">
      <c r="A2142">
        <v>2918</v>
      </c>
      <c r="B2142" s="3" t="s">
        <v>2918</v>
      </c>
      <c r="C2142" s="3" t="s">
        <v>7028</v>
      </c>
      <c r="D2142">
        <v>5000</v>
      </c>
      <c r="E2142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8270</v>
      </c>
      <c r="O2142" s="6">
        <f>KickstarterTable[[#This Row],[pledged]]/KickstarterTable[[#This Row],[goal]]</f>
        <v>0.27239999999999998</v>
      </c>
      <c r="P2142" s="8">
        <f>KickstarterTable[[#This Row],[pledged]]/KickstarterTable[[#This Row],[backers_count]]</f>
        <v>68.099999999999994</v>
      </c>
      <c r="Q2142" t="str">
        <f t="shared" si="198"/>
        <v>theater</v>
      </c>
      <c r="R2142" t="str">
        <f t="shared" si="199"/>
        <v>plays</v>
      </c>
      <c r="S2142" s="13">
        <f t="shared" si="200"/>
        <v>42278.296377314815</v>
      </c>
      <c r="T2142" s="13">
        <f t="shared" si="201"/>
        <v>42304.213043981486</v>
      </c>
      <c r="U2142">
        <f t="shared" si="202"/>
        <v>2015</v>
      </c>
      <c r="V2142" s="15" t="str">
        <f t="shared" si="203"/>
        <v>Oct</v>
      </c>
    </row>
    <row r="2143" spans="1:22" ht="48">
      <c r="A2143">
        <v>2961</v>
      </c>
      <c r="B2143" s="3" t="s">
        <v>2961</v>
      </c>
      <c r="C2143" s="3" t="s">
        <v>7071</v>
      </c>
      <c r="D2143">
        <v>5000</v>
      </c>
      <c r="E2143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8270</v>
      </c>
      <c r="O2143" s="6">
        <f>KickstarterTable[[#This Row],[pledged]]/KickstarterTable[[#This Row],[goal]]</f>
        <v>1.0962000000000001</v>
      </c>
      <c r="P2143" s="8">
        <f>KickstarterTable[[#This Row],[pledged]]/KickstarterTable[[#This Row],[backers_count]]</f>
        <v>50.75</v>
      </c>
      <c r="Q2143" t="str">
        <f t="shared" si="198"/>
        <v>theater</v>
      </c>
      <c r="R2143" t="str">
        <f t="shared" si="199"/>
        <v>plays</v>
      </c>
      <c r="S2143" s="13">
        <f t="shared" si="200"/>
        <v>42060.879155092589</v>
      </c>
      <c r="T2143" s="13">
        <f t="shared" si="201"/>
        <v>42086.750000000007</v>
      </c>
      <c r="U2143">
        <f t="shared" si="202"/>
        <v>2015</v>
      </c>
      <c r="V2143" s="15" t="str">
        <f t="shared" si="203"/>
        <v>Feb</v>
      </c>
    </row>
    <row r="2144" spans="1:22" ht="48">
      <c r="A2144">
        <v>2964</v>
      </c>
      <c r="B2144" s="3" t="s">
        <v>2964</v>
      </c>
      <c r="C2144" s="3" t="s">
        <v>7074</v>
      </c>
      <c r="D2144">
        <v>5000</v>
      </c>
      <c r="E2144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8270</v>
      </c>
      <c r="O2144" s="6">
        <f>KickstarterTable[[#This Row],[pledged]]/KickstarterTable[[#This Row],[goal]]</f>
        <v>1.0071379999999999</v>
      </c>
      <c r="P2144" s="8">
        <f>KickstarterTable[[#This Row],[pledged]]/KickstarterTable[[#This Row],[backers_count]]</f>
        <v>25.692295918367346</v>
      </c>
      <c r="Q2144" t="str">
        <f t="shared" si="198"/>
        <v>theater</v>
      </c>
      <c r="R2144" t="str">
        <f t="shared" si="199"/>
        <v>plays</v>
      </c>
      <c r="S2144" s="13">
        <f t="shared" si="200"/>
        <v>41827.576608796291</v>
      </c>
      <c r="T2144" s="13">
        <f t="shared" si="201"/>
        <v>41855.480555555558</v>
      </c>
      <c r="U2144">
        <f t="shared" si="202"/>
        <v>2014</v>
      </c>
      <c r="V2144" s="15" t="str">
        <f t="shared" si="203"/>
        <v>Jul</v>
      </c>
    </row>
    <row r="2145" spans="1:22" ht="48">
      <c r="A2145">
        <v>2967</v>
      </c>
      <c r="B2145" s="3" t="s">
        <v>2967</v>
      </c>
      <c r="C2145" s="3" t="s">
        <v>7077</v>
      </c>
      <c r="D2145">
        <v>5000</v>
      </c>
      <c r="E2145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8270</v>
      </c>
      <c r="O2145" s="6">
        <f>KickstarterTable[[#This Row],[pledged]]/KickstarterTable[[#This Row],[goal]]</f>
        <v>1.1392</v>
      </c>
      <c r="P2145" s="8">
        <f>KickstarterTable[[#This Row],[pledged]]/KickstarterTable[[#This Row],[backers_count]]</f>
        <v>80.225352112676063</v>
      </c>
      <c r="Q2145" t="str">
        <f t="shared" si="198"/>
        <v>theater</v>
      </c>
      <c r="R2145" t="str">
        <f t="shared" si="199"/>
        <v>plays</v>
      </c>
      <c r="S2145" s="13">
        <f t="shared" si="200"/>
        <v>42041.864490740736</v>
      </c>
      <c r="T2145" s="13">
        <f t="shared" si="201"/>
        <v>42069.739490740743</v>
      </c>
      <c r="U2145">
        <f t="shared" si="202"/>
        <v>2015</v>
      </c>
      <c r="V2145" s="15" t="str">
        <f t="shared" si="203"/>
        <v>Feb</v>
      </c>
    </row>
    <row r="2146" spans="1:22" ht="48">
      <c r="A2146">
        <v>2973</v>
      </c>
      <c r="B2146" s="3" t="s">
        <v>2973</v>
      </c>
      <c r="C2146" s="3" t="s">
        <v>7083</v>
      </c>
      <c r="D2146">
        <v>5000</v>
      </c>
      <c r="E2146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8270</v>
      </c>
      <c r="O2146" s="6">
        <f>KickstarterTable[[#This Row],[pledged]]/KickstarterTable[[#This Row],[goal]]</f>
        <v>1.748</v>
      </c>
      <c r="P2146" s="8">
        <f>KickstarterTable[[#This Row],[pledged]]/KickstarterTable[[#This Row],[backers_count]]</f>
        <v>264.84848484848487</v>
      </c>
      <c r="Q2146" t="str">
        <f t="shared" si="198"/>
        <v>theater</v>
      </c>
      <c r="R2146" t="str">
        <f t="shared" si="199"/>
        <v>plays</v>
      </c>
      <c r="S2146" s="13">
        <f t="shared" si="200"/>
        <v>42341.485046296293</v>
      </c>
      <c r="T2146" s="13">
        <f t="shared" si="201"/>
        <v>42367.750000000007</v>
      </c>
      <c r="U2146">
        <f t="shared" si="202"/>
        <v>2015</v>
      </c>
      <c r="V2146" s="15" t="str">
        <f t="shared" si="203"/>
        <v>Dec</v>
      </c>
    </row>
    <row r="2147" spans="1:22" ht="48">
      <c r="A2147">
        <v>2974</v>
      </c>
      <c r="B2147" s="3" t="s">
        <v>2974</v>
      </c>
      <c r="C2147" s="3" t="s">
        <v>7084</v>
      </c>
      <c r="D2147">
        <v>5000</v>
      </c>
      <c r="E214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8270</v>
      </c>
      <c r="O2147" s="6">
        <f>KickstarterTable[[#This Row],[pledged]]/KickstarterTable[[#This Row],[goal]]</f>
        <v>1.02</v>
      </c>
      <c r="P2147" s="8">
        <f>KickstarterTable[[#This Row],[pledged]]/KickstarterTable[[#This Row],[backers_count]]</f>
        <v>58.620689655172413</v>
      </c>
      <c r="Q2147" t="str">
        <f t="shared" si="198"/>
        <v>theater</v>
      </c>
      <c r="R2147" t="str">
        <f t="shared" si="199"/>
        <v>plays</v>
      </c>
      <c r="S2147" s="13">
        <f t="shared" si="200"/>
        <v>41879.727673611109</v>
      </c>
      <c r="T2147" s="13">
        <f t="shared" si="201"/>
        <v>41905.649305555555</v>
      </c>
      <c r="U2147">
        <f t="shared" si="202"/>
        <v>2014</v>
      </c>
      <c r="V2147" s="15" t="str">
        <f t="shared" si="203"/>
        <v>Aug</v>
      </c>
    </row>
    <row r="2148" spans="1:22" ht="48">
      <c r="A2148">
        <v>2979</v>
      </c>
      <c r="B2148" s="3" t="s">
        <v>2979</v>
      </c>
      <c r="C2148" s="3" t="s">
        <v>7089</v>
      </c>
      <c r="D2148">
        <v>5000</v>
      </c>
      <c r="E214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8270</v>
      </c>
      <c r="O2148" s="6">
        <f>KickstarterTable[[#This Row],[pledged]]/KickstarterTable[[#This Row],[goal]]</f>
        <v>1.014</v>
      </c>
      <c r="P2148" s="8">
        <f>KickstarterTable[[#This Row],[pledged]]/KickstarterTable[[#This Row],[backers_count]]</f>
        <v>110.21739130434783</v>
      </c>
      <c r="Q2148" t="str">
        <f t="shared" si="198"/>
        <v>theater</v>
      </c>
      <c r="R2148" t="str">
        <f t="shared" si="199"/>
        <v>plays</v>
      </c>
      <c r="S2148" s="13">
        <f t="shared" si="200"/>
        <v>41993.491006944438</v>
      </c>
      <c r="T2148" s="13">
        <f t="shared" si="201"/>
        <v>42007.833333333336</v>
      </c>
      <c r="U2148">
        <f t="shared" si="202"/>
        <v>2015</v>
      </c>
      <c r="V2148" s="15" t="str">
        <f t="shared" si="203"/>
        <v>Dec</v>
      </c>
    </row>
    <row r="2149" spans="1:22" ht="32">
      <c r="A2149">
        <v>2982</v>
      </c>
      <c r="B2149" s="3" t="s">
        <v>2982</v>
      </c>
      <c r="C2149" s="3" t="s">
        <v>7092</v>
      </c>
      <c r="D2149">
        <v>5000</v>
      </c>
      <c r="E2149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8302</v>
      </c>
      <c r="O2149" s="6">
        <f>KickstarterTable[[#This Row],[pledged]]/KickstarterTable[[#This Row],[goal]]</f>
        <v>1.0206</v>
      </c>
      <c r="P2149" s="8">
        <f>KickstarterTable[[#This Row],[pledged]]/KickstarterTable[[#This Row],[backers_count]]</f>
        <v>86.491525423728817</v>
      </c>
      <c r="Q2149" t="str">
        <f t="shared" si="198"/>
        <v>theater</v>
      </c>
      <c r="R2149" t="str">
        <f t="shared" si="199"/>
        <v>spaces</v>
      </c>
      <c r="S2149" s="13">
        <f t="shared" si="200"/>
        <v>42381.353506944441</v>
      </c>
      <c r="T2149" s="13">
        <f t="shared" si="201"/>
        <v>42409.270173611112</v>
      </c>
      <c r="U2149">
        <f t="shared" si="202"/>
        <v>2016</v>
      </c>
      <c r="V2149" s="15" t="str">
        <f t="shared" si="203"/>
        <v>Jan</v>
      </c>
    </row>
    <row r="2150" spans="1:22" ht="48">
      <c r="A2150">
        <v>3024</v>
      </c>
      <c r="B2150" s="3" t="s">
        <v>3024</v>
      </c>
      <c r="C2150" s="3" t="s">
        <v>7134</v>
      </c>
      <c r="D2150">
        <v>5000</v>
      </c>
      <c r="E2150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8302</v>
      </c>
      <c r="O2150" s="6">
        <f>KickstarterTable[[#This Row],[pledged]]/KickstarterTable[[#This Row],[goal]]</f>
        <v>2.4641999999999999</v>
      </c>
      <c r="P2150" s="8">
        <f>KickstarterTable[[#This Row],[pledged]]/KickstarterTable[[#This Row],[backers_count]]</f>
        <v>67.697802197802204</v>
      </c>
      <c r="Q2150" t="str">
        <f t="shared" si="198"/>
        <v>theater</v>
      </c>
      <c r="R2150" t="str">
        <f t="shared" si="199"/>
        <v>spaces</v>
      </c>
      <c r="S2150" s="13">
        <f t="shared" si="200"/>
        <v>41158.660590277774</v>
      </c>
      <c r="T2150" s="13">
        <f t="shared" si="201"/>
        <v>41186.577256944445</v>
      </c>
      <c r="U2150">
        <f t="shared" si="202"/>
        <v>2012</v>
      </c>
      <c r="V2150" s="15" t="str">
        <f t="shared" si="203"/>
        <v>Sep</v>
      </c>
    </row>
    <row r="2151" spans="1:22" ht="32">
      <c r="A2151">
        <v>3028</v>
      </c>
      <c r="B2151" s="3" t="s">
        <v>3028</v>
      </c>
      <c r="C2151" s="3" t="s">
        <v>7138</v>
      </c>
      <c r="D2151">
        <v>5000</v>
      </c>
      <c r="E2151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8302</v>
      </c>
      <c r="O2151" s="6">
        <f>KickstarterTable[[#This Row],[pledged]]/KickstarterTable[[#This Row],[goal]]</f>
        <v>1.6801999999999999</v>
      </c>
      <c r="P2151" s="8">
        <f>KickstarterTable[[#This Row],[pledged]]/KickstarterTable[[#This Row],[backers_count]]</f>
        <v>84.858585858585855</v>
      </c>
      <c r="Q2151" t="str">
        <f t="shared" si="198"/>
        <v>theater</v>
      </c>
      <c r="R2151" t="str">
        <f t="shared" si="199"/>
        <v>spaces</v>
      </c>
      <c r="S2151" s="13">
        <f t="shared" si="200"/>
        <v>42566.930844907409</v>
      </c>
      <c r="T2151" s="13">
        <f t="shared" si="201"/>
        <v>42594.84751157408</v>
      </c>
      <c r="U2151">
        <f t="shared" si="202"/>
        <v>2016</v>
      </c>
      <c r="V2151" s="15" t="str">
        <f t="shared" si="203"/>
        <v>Jul</v>
      </c>
    </row>
    <row r="2152" spans="1:22" ht="48">
      <c r="A2152">
        <v>3048</v>
      </c>
      <c r="B2152" s="3" t="s">
        <v>3048</v>
      </c>
      <c r="C2152" s="3" t="s">
        <v>7158</v>
      </c>
      <c r="D2152">
        <v>5000</v>
      </c>
      <c r="E2152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8302</v>
      </c>
      <c r="O2152" s="6">
        <f>KickstarterTable[[#This Row],[pledged]]/KickstarterTable[[#This Row],[goal]]</f>
        <v>1.6639999999999999</v>
      </c>
      <c r="P2152" s="8">
        <f>KickstarterTable[[#This Row],[pledged]]/KickstarterTable[[#This Row],[backers_count]]</f>
        <v>177.02127659574469</v>
      </c>
      <c r="Q2152" t="str">
        <f t="shared" si="198"/>
        <v>theater</v>
      </c>
      <c r="R2152" t="str">
        <f t="shared" si="199"/>
        <v>spaces</v>
      </c>
      <c r="S2152" s="13">
        <f t="shared" si="200"/>
        <v>41975.567847222221</v>
      </c>
      <c r="T2152" s="13">
        <f t="shared" si="201"/>
        <v>42002.473611111112</v>
      </c>
      <c r="U2152">
        <f t="shared" si="202"/>
        <v>2014</v>
      </c>
      <c r="V2152" s="15" t="str">
        <f t="shared" si="203"/>
        <v>Dec</v>
      </c>
    </row>
    <row r="2153" spans="1:22" ht="48">
      <c r="A2153">
        <v>3091</v>
      </c>
      <c r="B2153" s="3" t="s">
        <v>3091</v>
      </c>
      <c r="C2153" s="3" t="s">
        <v>7201</v>
      </c>
      <c r="D2153">
        <v>5000</v>
      </c>
      <c r="E2153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8302</v>
      </c>
      <c r="O2153" s="6">
        <f>KickstarterTable[[#This Row],[pledged]]/KickstarterTable[[#This Row],[goal]]</f>
        <v>0.15920000000000001</v>
      </c>
      <c r="P2153" s="8">
        <f>KickstarterTable[[#This Row],[pledged]]/KickstarterTable[[#This Row],[backers_count]]</f>
        <v>88.444444444444443</v>
      </c>
      <c r="Q2153" t="str">
        <f t="shared" si="198"/>
        <v>theater</v>
      </c>
      <c r="R2153" t="str">
        <f t="shared" si="199"/>
        <v>spaces</v>
      </c>
      <c r="S2153" s="13">
        <f t="shared" si="200"/>
        <v>42566.615081018514</v>
      </c>
      <c r="T2153" s="13">
        <f t="shared" si="201"/>
        <v>42594.531747685185</v>
      </c>
      <c r="U2153">
        <f t="shared" si="202"/>
        <v>2016</v>
      </c>
      <c r="V2153" s="15" t="str">
        <f t="shared" si="203"/>
        <v>Jul</v>
      </c>
    </row>
    <row r="2154" spans="1:22" ht="48">
      <c r="A2154">
        <v>3155</v>
      </c>
      <c r="B2154" s="3" t="s">
        <v>3155</v>
      </c>
      <c r="C2154" s="3" t="s">
        <v>7265</v>
      </c>
      <c r="D2154">
        <v>5000</v>
      </c>
      <c r="E2154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8270</v>
      </c>
      <c r="O2154" s="6">
        <f>KickstarterTable[[#This Row],[pledged]]/KickstarterTable[[#This Row],[goal]]</f>
        <v>1.885046</v>
      </c>
      <c r="P2154" s="8">
        <f>KickstarterTable[[#This Row],[pledged]]/KickstarterTable[[#This Row],[backers_count]]</f>
        <v>31.209370860927152</v>
      </c>
      <c r="Q2154" t="str">
        <f t="shared" si="198"/>
        <v>theater</v>
      </c>
      <c r="R2154" t="str">
        <f t="shared" si="199"/>
        <v>plays</v>
      </c>
      <c r="S2154" s="13">
        <f t="shared" si="200"/>
        <v>41233.165798611109</v>
      </c>
      <c r="T2154" s="13">
        <f t="shared" si="201"/>
        <v>41261.082465277781</v>
      </c>
      <c r="U2154">
        <f t="shared" si="202"/>
        <v>2012</v>
      </c>
      <c r="V2154" s="15" t="str">
        <f t="shared" si="203"/>
        <v>Nov</v>
      </c>
    </row>
    <row r="2155" spans="1:22" ht="32">
      <c r="A2155">
        <v>3158</v>
      </c>
      <c r="B2155" s="3" t="s">
        <v>3158</v>
      </c>
      <c r="C2155" s="3" t="s">
        <v>7268</v>
      </c>
      <c r="D2155">
        <v>5000</v>
      </c>
      <c r="E2155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8270</v>
      </c>
      <c r="O2155" s="6">
        <f>KickstarterTable[[#This Row],[pledged]]/KickstarterTable[[#This Row],[goal]]</f>
        <v>1.1399999999999999</v>
      </c>
      <c r="P2155" s="8">
        <f>KickstarterTable[[#This Row],[pledged]]/KickstarterTable[[#This Row],[backers_count]]</f>
        <v>82.608695652173907</v>
      </c>
      <c r="Q2155" t="str">
        <f t="shared" si="198"/>
        <v>theater</v>
      </c>
      <c r="R2155" t="str">
        <f t="shared" si="199"/>
        <v>plays</v>
      </c>
      <c r="S2155" s="13">
        <f t="shared" si="200"/>
        <v>41447.506388888891</v>
      </c>
      <c r="T2155" s="13">
        <f t="shared" si="201"/>
        <v>41475.423055555555</v>
      </c>
      <c r="U2155">
        <f t="shared" si="202"/>
        <v>2013</v>
      </c>
      <c r="V2155" s="15" t="str">
        <f t="shared" si="203"/>
        <v>Jun</v>
      </c>
    </row>
    <row r="2156" spans="1:22" ht="48">
      <c r="A2156">
        <v>3175</v>
      </c>
      <c r="B2156" s="3" t="s">
        <v>3175</v>
      </c>
      <c r="C2156" s="3" t="s">
        <v>7285</v>
      </c>
      <c r="D2156">
        <v>5000</v>
      </c>
      <c r="E2156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8270</v>
      </c>
      <c r="O2156" s="6">
        <f>KickstarterTable[[#This Row],[pledged]]/KickstarterTable[[#This Row],[goal]]</f>
        <v>1.0955999999999999</v>
      </c>
      <c r="P2156" s="8">
        <f>KickstarterTable[[#This Row],[pledged]]/KickstarterTable[[#This Row],[backers_count]]</f>
        <v>91.3</v>
      </c>
      <c r="Q2156" t="str">
        <f t="shared" si="198"/>
        <v>theater</v>
      </c>
      <c r="R2156" t="str">
        <f t="shared" si="199"/>
        <v>plays</v>
      </c>
      <c r="S2156" s="13">
        <f t="shared" si="200"/>
        <v>40531.553553240738</v>
      </c>
      <c r="T2156" s="13">
        <f t="shared" si="201"/>
        <v>40589.470219907409</v>
      </c>
      <c r="U2156">
        <f t="shared" si="202"/>
        <v>2011</v>
      </c>
      <c r="V2156" s="15" t="str">
        <f t="shared" si="203"/>
        <v>Dec</v>
      </c>
    </row>
    <row r="2157" spans="1:22" ht="48">
      <c r="A2157">
        <v>3193</v>
      </c>
      <c r="B2157" s="3" t="s">
        <v>3193</v>
      </c>
      <c r="C2157" s="3" t="s">
        <v>7303</v>
      </c>
      <c r="D2157">
        <v>5000</v>
      </c>
      <c r="E215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8304</v>
      </c>
      <c r="O2157" s="6">
        <f>KickstarterTable[[#This Row],[pledged]]/KickstarterTable[[#This Row],[goal]]</f>
        <v>0.1174</v>
      </c>
      <c r="P2157" s="8">
        <f>KickstarterTable[[#This Row],[pledged]]/KickstarterTable[[#This Row],[backers_count]]</f>
        <v>24.458333333333332</v>
      </c>
      <c r="Q2157" t="str">
        <f t="shared" si="198"/>
        <v>theater</v>
      </c>
      <c r="R2157" t="str">
        <f t="shared" si="199"/>
        <v>musical</v>
      </c>
      <c r="S2157" s="13">
        <f t="shared" si="200"/>
        <v>42010.634907407402</v>
      </c>
      <c r="T2157" s="13">
        <f t="shared" si="201"/>
        <v>42053.551574074074</v>
      </c>
      <c r="U2157">
        <f t="shared" si="202"/>
        <v>2015</v>
      </c>
      <c r="V2157" s="15" t="str">
        <f t="shared" si="203"/>
        <v>Jan</v>
      </c>
    </row>
    <row r="2158" spans="1:22" ht="48">
      <c r="A2158">
        <v>3199</v>
      </c>
      <c r="B2158" s="3" t="s">
        <v>3199</v>
      </c>
      <c r="C2158" s="3" t="s">
        <v>7309</v>
      </c>
      <c r="D2158">
        <v>5000</v>
      </c>
      <c r="E215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8304</v>
      </c>
      <c r="O2158" s="6">
        <f>KickstarterTable[[#This Row],[pledged]]/KickstarterTable[[#This Row],[goal]]</f>
        <v>0.52159999999999995</v>
      </c>
      <c r="P2158" s="8">
        <f>KickstarterTable[[#This Row],[pledged]]/KickstarterTable[[#This Row],[backers_count]]</f>
        <v>49.20754716981132</v>
      </c>
      <c r="Q2158" t="str">
        <f t="shared" si="198"/>
        <v>theater</v>
      </c>
      <c r="R2158" t="str">
        <f t="shared" si="199"/>
        <v>musical</v>
      </c>
      <c r="S2158" s="13">
        <f t="shared" si="200"/>
        <v>41858.428449074076</v>
      </c>
      <c r="T2158" s="13">
        <f t="shared" si="201"/>
        <v>41886.458333333336</v>
      </c>
      <c r="U2158">
        <f t="shared" si="202"/>
        <v>2014</v>
      </c>
      <c r="V2158" s="15" t="str">
        <f t="shared" si="203"/>
        <v>Aug</v>
      </c>
    </row>
    <row r="2159" spans="1:22" ht="48">
      <c r="A2159">
        <v>3202</v>
      </c>
      <c r="B2159" s="3" t="s">
        <v>3202</v>
      </c>
      <c r="C2159" s="3" t="s">
        <v>7312</v>
      </c>
      <c r="D2159">
        <v>5000</v>
      </c>
      <c r="E2159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8304</v>
      </c>
      <c r="O2159" s="6">
        <f>KickstarterTable[[#This Row],[pledged]]/KickstarterTable[[#This Row],[goal]]</f>
        <v>0.54520000000000002</v>
      </c>
      <c r="P2159" s="8">
        <f>KickstarterTable[[#This Row],[pledged]]/KickstarterTable[[#This Row],[backers_count]]</f>
        <v>109.04</v>
      </c>
      <c r="Q2159" t="str">
        <f t="shared" si="198"/>
        <v>theater</v>
      </c>
      <c r="R2159" t="str">
        <f t="shared" si="199"/>
        <v>musical</v>
      </c>
      <c r="S2159" s="13">
        <f t="shared" si="200"/>
        <v>42293.520208333335</v>
      </c>
      <c r="T2159" s="13">
        <f t="shared" si="201"/>
        <v>42349.832638888889</v>
      </c>
      <c r="U2159">
        <f t="shared" si="202"/>
        <v>2015</v>
      </c>
      <c r="V2159" s="15" t="str">
        <f t="shared" si="203"/>
        <v>Oct</v>
      </c>
    </row>
    <row r="2160" spans="1:22" ht="48">
      <c r="A2160">
        <v>3206</v>
      </c>
      <c r="B2160" s="3" t="s">
        <v>3206</v>
      </c>
      <c r="C2160" s="3" t="s">
        <v>7316</v>
      </c>
      <c r="D2160">
        <v>5000</v>
      </c>
      <c r="E2160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8304</v>
      </c>
      <c r="O2160" s="6">
        <f>KickstarterTable[[#This Row],[pledged]]/KickstarterTable[[#This Row],[goal]]</f>
        <v>0</v>
      </c>
      <c r="P2160" s="8" t="e">
        <f>KickstarterTable[[#This Row],[pledged]]/KickstarterTable[[#This Row],[backers_count]]</f>
        <v>#DIV/0!</v>
      </c>
      <c r="Q2160" t="str">
        <f t="shared" si="198"/>
        <v>theater</v>
      </c>
      <c r="R2160" t="str">
        <f t="shared" si="199"/>
        <v>musical</v>
      </c>
      <c r="S2160" s="13">
        <f t="shared" si="200"/>
        <v>42235.942719907405</v>
      </c>
      <c r="T2160" s="13">
        <f t="shared" si="201"/>
        <v>42263.859386574077</v>
      </c>
      <c r="U2160">
        <f t="shared" si="202"/>
        <v>2015</v>
      </c>
      <c r="V2160" s="15" t="str">
        <f t="shared" si="203"/>
        <v>Aug</v>
      </c>
    </row>
    <row r="2161" spans="1:22" ht="48">
      <c r="A2161">
        <v>3208</v>
      </c>
      <c r="B2161" s="3" t="s">
        <v>3208</v>
      </c>
      <c r="C2161" s="3" t="s">
        <v>7318</v>
      </c>
      <c r="D2161">
        <v>5000</v>
      </c>
      <c r="E2161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8270</v>
      </c>
      <c r="O2161" s="6">
        <f>KickstarterTable[[#This Row],[pledged]]/KickstarterTable[[#This Row],[goal]]</f>
        <v>1.0349999999999999</v>
      </c>
      <c r="P2161" s="8">
        <f>KickstarterTable[[#This Row],[pledged]]/KickstarterTable[[#This Row],[backers_count]]</f>
        <v>63.109756097560975</v>
      </c>
      <c r="Q2161" t="str">
        <f t="shared" si="198"/>
        <v>theater</v>
      </c>
      <c r="R2161" t="str">
        <f t="shared" si="199"/>
        <v>plays</v>
      </c>
      <c r="S2161" s="13">
        <f t="shared" si="200"/>
        <v>41827.271724537037</v>
      </c>
      <c r="T2161" s="13">
        <f t="shared" si="201"/>
        <v>41846.188391203708</v>
      </c>
      <c r="U2161">
        <f t="shared" si="202"/>
        <v>2014</v>
      </c>
      <c r="V2161" s="15" t="str">
        <f t="shared" si="203"/>
        <v>Jul</v>
      </c>
    </row>
    <row r="2162" spans="1:22" ht="48">
      <c r="A2162">
        <v>3233</v>
      </c>
      <c r="B2162" s="3" t="s">
        <v>3233</v>
      </c>
      <c r="C2162" s="3" t="s">
        <v>7343</v>
      </c>
      <c r="D2162">
        <v>5000</v>
      </c>
      <c r="E2162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8270</v>
      </c>
      <c r="O2162" s="6">
        <f>KickstarterTable[[#This Row],[pledged]]/KickstarterTable[[#This Row],[goal]]</f>
        <v>1.1879999999999999</v>
      </c>
      <c r="P2162" s="8">
        <f>KickstarterTable[[#This Row],[pledged]]/KickstarterTable[[#This Row],[backers_count]]</f>
        <v>97.377049180327873</v>
      </c>
      <c r="Q2162" t="str">
        <f t="shared" si="198"/>
        <v>theater</v>
      </c>
      <c r="R2162" t="str">
        <f t="shared" si="199"/>
        <v>plays</v>
      </c>
      <c r="S2162" s="13">
        <f t="shared" si="200"/>
        <v>42766.471701388888</v>
      </c>
      <c r="T2162" s="13">
        <f t="shared" si="201"/>
        <v>42794.388368055559</v>
      </c>
      <c r="U2162">
        <f t="shared" si="202"/>
        <v>2017</v>
      </c>
      <c r="V2162" s="15" t="str">
        <f t="shared" si="203"/>
        <v>Jan</v>
      </c>
    </row>
    <row r="2163" spans="1:22" ht="48">
      <c r="A2163">
        <v>3260</v>
      </c>
      <c r="B2163" s="3" t="s">
        <v>3260</v>
      </c>
      <c r="C2163" s="3" t="s">
        <v>7370</v>
      </c>
      <c r="D2163">
        <v>5000</v>
      </c>
      <c r="E2163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8270</v>
      </c>
      <c r="O2163" s="6">
        <f>KickstarterTable[[#This Row],[pledged]]/KickstarterTable[[#This Row],[goal]]</f>
        <v>1.0924</v>
      </c>
      <c r="P2163" s="8">
        <f>KickstarterTable[[#This Row],[pledged]]/KickstarterTable[[#This Row],[backers_count]]</f>
        <v>74.821917808219183</v>
      </c>
      <c r="Q2163" t="str">
        <f t="shared" si="198"/>
        <v>theater</v>
      </c>
      <c r="R2163" t="str">
        <f t="shared" si="199"/>
        <v>plays</v>
      </c>
      <c r="S2163" s="13">
        <f t="shared" si="200"/>
        <v>42303.339328703696</v>
      </c>
      <c r="T2163" s="13">
        <f t="shared" si="201"/>
        <v>42336.297662037039</v>
      </c>
      <c r="U2163">
        <f t="shared" si="202"/>
        <v>2015</v>
      </c>
      <c r="V2163" s="15" t="str">
        <f t="shared" si="203"/>
        <v>Oct</v>
      </c>
    </row>
    <row r="2164" spans="1:22" ht="48">
      <c r="A2164">
        <v>3277</v>
      </c>
      <c r="B2164" s="3" t="s">
        <v>3277</v>
      </c>
      <c r="C2164" s="3" t="s">
        <v>7387</v>
      </c>
      <c r="D2164">
        <v>5000</v>
      </c>
      <c r="E2164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8270</v>
      </c>
      <c r="O2164" s="6">
        <f>KickstarterTable[[#This Row],[pledged]]/KickstarterTable[[#This Row],[goal]]</f>
        <v>1.0860000000000001</v>
      </c>
      <c r="P2164" s="8">
        <f>KickstarterTable[[#This Row],[pledged]]/KickstarterTable[[#This Row],[backers_count]]</f>
        <v>54.3</v>
      </c>
      <c r="Q2164" t="str">
        <f t="shared" si="198"/>
        <v>theater</v>
      </c>
      <c r="R2164" t="str">
        <f t="shared" si="199"/>
        <v>plays</v>
      </c>
      <c r="S2164" s="13">
        <f t="shared" si="200"/>
        <v>41931.349606481475</v>
      </c>
      <c r="T2164" s="13">
        <f t="shared" si="201"/>
        <v>41959.307939814818</v>
      </c>
      <c r="U2164">
        <f t="shared" si="202"/>
        <v>2014</v>
      </c>
      <c r="V2164" s="15" t="str">
        <f t="shared" si="203"/>
        <v>Oct</v>
      </c>
    </row>
    <row r="2165" spans="1:22" ht="32">
      <c r="A2165">
        <v>3281</v>
      </c>
      <c r="B2165" s="3" t="s">
        <v>3281</v>
      </c>
      <c r="C2165" s="3" t="s">
        <v>7391</v>
      </c>
      <c r="D2165">
        <v>5000</v>
      </c>
      <c r="E2165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8270</v>
      </c>
      <c r="O2165" s="6">
        <f>KickstarterTable[[#This Row],[pledged]]/KickstarterTable[[#This Row],[goal]]</f>
        <v>1.216</v>
      </c>
      <c r="P2165" s="8">
        <f>KickstarterTable[[#This Row],[pledged]]/KickstarterTable[[#This Row],[backers_count]]</f>
        <v>129.36170212765958</v>
      </c>
      <c r="Q2165" t="str">
        <f t="shared" si="198"/>
        <v>theater</v>
      </c>
      <c r="R2165" t="str">
        <f t="shared" si="199"/>
        <v>plays</v>
      </c>
      <c r="S2165" s="13">
        <f t="shared" si="200"/>
        <v>42218.686400462961</v>
      </c>
      <c r="T2165" s="13">
        <f t="shared" si="201"/>
        <v>42246.603067129632</v>
      </c>
      <c r="U2165">
        <f t="shared" si="202"/>
        <v>2015</v>
      </c>
      <c r="V2165" s="15" t="str">
        <f t="shared" si="203"/>
        <v>Aug</v>
      </c>
    </row>
    <row r="2166" spans="1:22" ht="48">
      <c r="A2166">
        <v>3331</v>
      </c>
      <c r="B2166" s="3" t="s">
        <v>3331</v>
      </c>
      <c r="C2166" s="3" t="s">
        <v>7441</v>
      </c>
      <c r="D2166">
        <v>5000</v>
      </c>
      <c r="E2166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8270</v>
      </c>
      <c r="O2166" s="6">
        <f>KickstarterTable[[#This Row],[pledged]]/KickstarterTable[[#This Row],[goal]]</f>
        <v>1.0451999999999999</v>
      </c>
      <c r="P2166" s="8">
        <f>KickstarterTable[[#This Row],[pledged]]/KickstarterTable[[#This Row],[backers_count]]</f>
        <v>80.400000000000006</v>
      </c>
      <c r="Q2166" t="str">
        <f t="shared" si="198"/>
        <v>theater</v>
      </c>
      <c r="R2166" t="str">
        <f t="shared" si="199"/>
        <v>plays</v>
      </c>
      <c r="S2166" s="13">
        <f t="shared" si="200"/>
        <v>42248.36442129629</v>
      </c>
      <c r="T2166" s="13">
        <f t="shared" si="201"/>
        <v>42281.281087962961</v>
      </c>
      <c r="U2166">
        <f t="shared" si="202"/>
        <v>2015</v>
      </c>
      <c r="V2166" s="15" t="str">
        <f t="shared" si="203"/>
        <v>Sep</v>
      </c>
    </row>
    <row r="2167" spans="1:22" ht="48">
      <c r="A2167">
        <v>3335</v>
      </c>
      <c r="B2167" s="3" t="s">
        <v>3335</v>
      </c>
      <c r="C2167" s="3" t="s">
        <v>7445</v>
      </c>
      <c r="D2167">
        <v>5000</v>
      </c>
      <c r="E216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8270</v>
      </c>
      <c r="O2167" s="6">
        <f>KickstarterTable[[#This Row],[pledged]]/KickstarterTable[[#This Row],[goal]]</f>
        <v>1.0032000000000001</v>
      </c>
      <c r="P2167" s="8">
        <f>KickstarterTable[[#This Row],[pledged]]/KickstarterTable[[#This Row],[backers_count]]</f>
        <v>79.61904761904762</v>
      </c>
      <c r="Q2167" t="str">
        <f t="shared" si="198"/>
        <v>theater</v>
      </c>
      <c r="R2167" t="str">
        <f t="shared" si="199"/>
        <v>plays</v>
      </c>
      <c r="S2167" s="13">
        <f t="shared" si="200"/>
        <v>41827.340810185182</v>
      </c>
      <c r="T2167" s="13">
        <f t="shared" si="201"/>
        <v>41852.541666666672</v>
      </c>
      <c r="U2167">
        <f t="shared" si="202"/>
        <v>2014</v>
      </c>
      <c r="V2167" s="15" t="str">
        <f t="shared" si="203"/>
        <v>Jul</v>
      </c>
    </row>
    <row r="2168" spans="1:22" ht="48">
      <c r="A2168">
        <v>3351</v>
      </c>
      <c r="B2168" s="3" t="s">
        <v>3350</v>
      </c>
      <c r="C2168" s="3" t="s">
        <v>7461</v>
      </c>
      <c r="D2168">
        <v>5000</v>
      </c>
      <c r="E216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8270</v>
      </c>
      <c r="O2168" s="6">
        <f>KickstarterTable[[#This Row],[pledged]]/KickstarterTable[[#This Row],[goal]]</f>
        <v>1.0109999999999999</v>
      </c>
      <c r="P2168" s="8">
        <f>KickstarterTable[[#This Row],[pledged]]/KickstarterTable[[#This Row],[backers_count]]</f>
        <v>93.611111111111114</v>
      </c>
      <c r="Q2168" t="str">
        <f t="shared" si="198"/>
        <v>theater</v>
      </c>
      <c r="R2168" t="str">
        <f t="shared" si="199"/>
        <v>plays</v>
      </c>
      <c r="S2168" s="13">
        <f t="shared" si="200"/>
        <v>41806.062094907407</v>
      </c>
      <c r="T2168" s="13">
        <f t="shared" si="201"/>
        <v>41841.041666666672</v>
      </c>
      <c r="U2168">
        <f t="shared" si="202"/>
        <v>2014</v>
      </c>
      <c r="V2168" s="15" t="str">
        <f t="shared" si="203"/>
        <v>Jun</v>
      </c>
    </row>
    <row r="2169" spans="1:22" ht="48">
      <c r="A2169">
        <v>3352</v>
      </c>
      <c r="B2169" s="3" t="s">
        <v>3351</v>
      </c>
      <c r="C2169" s="3" t="s">
        <v>7462</v>
      </c>
      <c r="D2169">
        <v>5000</v>
      </c>
      <c r="E2169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8270</v>
      </c>
      <c r="O2169" s="6">
        <f>KickstarterTable[[#This Row],[pledged]]/KickstarterTable[[#This Row],[goal]]</f>
        <v>1.0751999999999999</v>
      </c>
      <c r="P2169" s="8">
        <f>KickstarterTable[[#This Row],[pledged]]/KickstarterTable[[#This Row],[backers_count]]</f>
        <v>76.8</v>
      </c>
      <c r="Q2169" t="str">
        <f t="shared" si="198"/>
        <v>theater</v>
      </c>
      <c r="R2169" t="str">
        <f t="shared" si="199"/>
        <v>plays</v>
      </c>
      <c r="S2169" s="13">
        <f t="shared" si="200"/>
        <v>42495.659467592595</v>
      </c>
      <c r="T2169" s="13">
        <f t="shared" si="201"/>
        <v>42550.541666666664</v>
      </c>
      <c r="U2169">
        <f t="shared" si="202"/>
        <v>2016</v>
      </c>
      <c r="V2169" s="15" t="str">
        <f t="shared" si="203"/>
        <v>May</v>
      </c>
    </row>
    <row r="2170" spans="1:22" ht="48">
      <c r="A2170">
        <v>3361</v>
      </c>
      <c r="B2170" s="3" t="s">
        <v>3360</v>
      </c>
      <c r="C2170" s="3" t="s">
        <v>7471</v>
      </c>
      <c r="D2170">
        <v>5000</v>
      </c>
      <c r="E2170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8270</v>
      </c>
      <c r="O2170" s="6">
        <f>KickstarterTable[[#This Row],[pledged]]/KickstarterTable[[#This Row],[goal]]</f>
        <v>1.1346000000000001</v>
      </c>
      <c r="P2170" s="8">
        <f>KickstarterTable[[#This Row],[pledged]]/KickstarterTable[[#This Row],[backers_count]]</f>
        <v>83.42647058823529</v>
      </c>
      <c r="Q2170" t="str">
        <f t="shared" si="198"/>
        <v>theater</v>
      </c>
      <c r="R2170" t="str">
        <f t="shared" si="199"/>
        <v>plays</v>
      </c>
      <c r="S2170" s="13">
        <f t="shared" si="200"/>
        <v>41865.692013888889</v>
      </c>
      <c r="T2170" s="13">
        <f t="shared" si="201"/>
        <v>41881.249305555561</v>
      </c>
      <c r="U2170">
        <f t="shared" si="202"/>
        <v>2014</v>
      </c>
      <c r="V2170" s="15" t="str">
        <f t="shared" si="203"/>
        <v>Aug</v>
      </c>
    </row>
    <row r="2171" spans="1:22" ht="48">
      <c r="A2171">
        <v>3369</v>
      </c>
      <c r="B2171" s="3" t="s">
        <v>3368</v>
      </c>
      <c r="C2171" s="3" t="s">
        <v>7479</v>
      </c>
      <c r="D2171">
        <v>5000</v>
      </c>
      <c r="E2171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8270</v>
      </c>
      <c r="O2171" s="6">
        <f>KickstarterTable[[#This Row],[pledged]]/KickstarterTable[[#This Row],[goal]]</f>
        <v>1.0389999999999999</v>
      </c>
      <c r="P2171" s="8">
        <f>KickstarterTable[[#This Row],[pledged]]/KickstarterTable[[#This Row],[backers_count]]</f>
        <v>96.203703703703709</v>
      </c>
      <c r="Q2171" t="str">
        <f t="shared" si="198"/>
        <v>theater</v>
      </c>
      <c r="R2171" t="str">
        <f t="shared" si="199"/>
        <v>plays</v>
      </c>
      <c r="S2171" s="13">
        <f t="shared" si="200"/>
        <v>42689.708101851851</v>
      </c>
      <c r="T2171" s="13">
        <f t="shared" si="201"/>
        <v>42747.624768518523</v>
      </c>
      <c r="U2171">
        <f t="shared" si="202"/>
        <v>2017</v>
      </c>
      <c r="V2171" s="15" t="str">
        <f t="shared" si="203"/>
        <v>Nov</v>
      </c>
    </row>
    <row r="2172" spans="1:22" ht="48">
      <c r="A2172">
        <v>3436</v>
      </c>
      <c r="B2172" s="3" t="s">
        <v>3435</v>
      </c>
      <c r="C2172" s="3" t="s">
        <v>7546</v>
      </c>
      <c r="D2172">
        <v>5000</v>
      </c>
      <c r="E2172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8270</v>
      </c>
      <c r="O2172" s="6">
        <f>KickstarterTable[[#This Row],[pledged]]/KickstarterTable[[#This Row],[goal]]</f>
        <v>1.0589999999999999</v>
      </c>
      <c r="P2172" s="8">
        <f>KickstarterTable[[#This Row],[pledged]]/KickstarterTable[[#This Row],[backers_count]]</f>
        <v>143.1081081081081</v>
      </c>
      <c r="Q2172" t="str">
        <f t="shared" si="198"/>
        <v>theater</v>
      </c>
      <c r="R2172" t="str">
        <f t="shared" si="199"/>
        <v>plays</v>
      </c>
      <c r="S2172" s="13">
        <f t="shared" si="200"/>
        <v>41851.208252314813</v>
      </c>
      <c r="T2172" s="13">
        <f t="shared" si="201"/>
        <v>41870.26944444445</v>
      </c>
      <c r="U2172">
        <f t="shared" si="202"/>
        <v>2014</v>
      </c>
      <c r="V2172" s="15" t="str">
        <f t="shared" si="203"/>
        <v>Jul</v>
      </c>
    </row>
    <row r="2173" spans="1:22" ht="48">
      <c r="A2173">
        <v>3440</v>
      </c>
      <c r="B2173" s="3" t="s">
        <v>3439</v>
      </c>
      <c r="C2173" s="3" t="s">
        <v>7550</v>
      </c>
      <c r="D2173">
        <v>5000</v>
      </c>
      <c r="E2173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8270</v>
      </c>
      <c r="O2173" s="6">
        <f>KickstarterTable[[#This Row],[pledged]]/KickstarterTable[[#This Row],[goal]]</f>
        <v>1.052184</v>
      </c>
      <c r="P2173" s="8">
        <f>KickstarterTable[[#This Row],[pledged]]/KickstarterTable[[#This Row],[backers_count]]</f>
        <v>64.157560975609755</v>
      </c>
      <c r="Q2173" t="str">
        <f t="shared" si="198"/>
        <v>theater</v>
      </c>
      <c r="R2173" t="str">
        <f t="shared" si="199"/>
        <v>plays</v>
      </c>
      <c r="S2173" s="13">
        <f t="shared" si="200"/>
        <v>41808.789675925924</v>
      </c>
      <c r="T2173" s="13">
        <f t="shared" si="201"/>
        <v>41829.260416666672</v>
      </c>
      <c r="U2173">
        <f t="shared" si="202"/>
        <v>2014</v>
      </c>
      <c r="V2173" s="15" t="str">
        <f t="shared" si="203"/>
        <v>Jun</v>
      </c>
    </row>
    <row r="2174" spans="1:22" ht="48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8270</v>
      </c>
      <c r="O2174" s="6">
        <f>KickstarterTable[[#This Row],[pledged]]/KickstarterTable[[#This Row],[goal]]</f>
        <v>1.023236</v>
      </c>
      <c r="P2174" s="8">
        <f>KickstarterTable[[#This Row],[pledged]]/KickstarterTable[[#This Row],[backers_count]]</f>
        <v>55.012688172043013</v>
      </c>
      <c r="Q2174" t="str">
        <f t="shared" si="198"/>
        <v>theater</v>
      </c>
      <c r="R2174" t="str">
        <f t="shared" si="199"/>
        <v>plays</v>
      </c>
      <c r="S2174" s="13">
        <f t="shared" si="200"/>
        <v>42574.796724537031</v>
      </c>
      <c r="T2174" s="13">
        <f t="shared" si="201"/>
        <v>42602.713391203702</v>
      </c>
      <c r="U2174">
        <f t="shared" si="202"/>
        <v>2016</v>
      </c>
      <c r="V2174" s="15" t="str">
        <f t="shared" si="203"/>
        <v>Jul</v>
      </c>
    </row>
    <row r="2175" spans="1:22" ht="48">
      <c r="A2175">
        <v>3489</v>
      </c>
      <c r="B2175" s="3" t="s">
        <v>3488</v>
      </c>
      <c r="C2175" s="3" t="s">
        <v>7599</v>
      </c>
      <c r="D2175">
        <v>5000</v>
      </c>
      <c r="E2175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8270</v>
      </c>
      <c r="O2175" s="6">
        <f>KickstarterTable[[#This Row],[pledged]]/KickstarterTable[[#This Row],[goal]]</f>
        <v>1.127</v>
      </c>
      <c r="P2175" s="8">
        <f>KickstarterTable[[#This Row],[pledged]]/KickstarterTable[[#This Row],[backers_count]]</f>
        <v>78.263888888888886</v>
      </c>
      <c r="Q2175" t="str">
        <f t="shared" si="198"/>
        <v>theater</v>
      </c>
      <c r="R2175" t="str">
        <f t="shared" si="199"/>
        <v>plays</v>
      </c>
      <c r="S2175" s="13">
        <f t="shared" si="200"/>
        <v>41753.302442129629</v>
      </c>
      <c r="T2175" s="13">
        <f t="shared" si="201"/>
        <v>41781.458333333336</v>
      </c>
      <c r="U2175">
        <f t="shared" si="202"/>
        <v>2014</v>
      </c>
      <c r="V2175" s="15" t="str">
        <f t="shared" si="203"/>
        <v>Apr</v>
      </c>
    </row>
    <row r="2176" spans="1:22" ht="48">
      <c r="A2176">
        <v>3495</v>
      </c>
      <c r="B2176" s="3" t="s">
        <v>3494</v>
      </c>
      <c r="C2176" s="3" t="s">
        <v>7605</v>
      </c>
      <c r="D2176">
        <v>5000</v>
      </c>
      <c r="E2176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8270</v>
      </c>
      <c r="O2176" s="6">
        <f>KickstarterTable[[#This Row],[pledged]]/KickstarterTable[[#This Row],[goal]]</f>
        <v>1.0686</v>
      </c>
      <c r="P2176" s="8">
        <f>KickstarterTable[[#This Row],[pledged]]/KickstarterTable[[#This Row],[backers_count]]</f>
        <v>74.208333333333329</v>
      </c>
      <c r="Q2176" t="str">
        <f t="shared" si="198"/>
        <v>theater</v>
      </c>
      <c r="R2176" t="str">
        <f t="shared" si="199"/>
        <v>plays</v>
      </c>
      <c r="S2176" s="13">
        <f t="shared" si="200"/>
        <v>41915.429502314808</v>
      </c>
      <c r="T2176" s="13">
        <f t="shared" si="201"/>
        <v>41942.304166666669</v>
      </c>
      <c r="U2176">
        <f t="shared" si="202"/>
        <v>2014</v>
      </c>
      <c r="V2176" s="15" t="str">
        <f t="shared" si="203"/>
        <v>Oct</v>
      </c>
    </row>
    <row r="2177" spans="1:22" ht="32">
      <c r="A2177">
        <v>3534</v>
      </c>
      <c r="B2177" s="3" t="s">
        <v>3533</v>
      </c>
      <c r="C2177" s="3" t="s">
        <v>7644</v>
      </c>
      <c r="D2177">
        <v>5000</v>
      </c>
      <c r="E217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8270</v>
      </c>
      <c r="O2177" s="6">
        <f>KickstarterTable[[#This Row],[pledged]]/KickstarterTable[[#This Row],[goal]]</f>
        <v>1.5620000000000001</v>
      </c>
      <c r="P2177" s="8">
        <f>KickstarterTable[[#This Row],[pledged]]/KickstarterTable[[#This Row],[backers_count]]</f>
        <v>38.284313725490193</v>
      </c>
      <c r="Q2177" t="str">
        <f t="shared" si="198"/>
        <v>theater</v>
      </c>
      <c r="R2177" t="str">
        <f t="shared" si="199"/>
        <v>plays</v>
      </c>
      <c r="S2177" s="13">
        <f t="shared" si="200"/>
        <v>42243.291932870365</v>
      </c>
      <c r="T2177" s="13">
        <f t="shared" si="201"/>
        <v>42276.208599537036</v>
      </c>
      <c r="U2177">
        <f t="shared" si="202"/>
        <v>2015</v>
      </c>
      <c r="V2177" s="15" t="str">
        <f t="shared" si="203"/>
        <v>Aug</v>
      </c>
    </row>
    <row r="2178" spans="1:22" ht="48">
      <c r="A2178">
        <v>3554</v>
      </c>
      <c r="B2178" s="3" t="s">
        <v>3553</v>
      </c>
      <c r="C2178" s="3" t="s">
        <v>7664</v>
      </c>
      <c r="D2178">
        <v>5000</v>
      </c>
      <c r="E217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8270</v>
      </c>
      <c r="O2178" s="6">
        <f>KickstarterTable[[#This Row],[pledged]]/KickstarterTable[[#This Row],[goal]]</f>
        <v>1.1342219999999998</v>
      </c>
      <c r="P2178" s="8">
        <f>KickstarterTable[[#This Row],[pledged]]/KickstarterTable[[#This Row],[backers_count]]</f>
        <v>107.00207547169811</v>
      </c>
      <c r="Q2178" t="str">
        <f t="shared" ref="Q2178:Q2241" si="204">LEFT(N2178, SEARCH("/",N2178,1) -1)</f>
        <v>theater</v>
      </c>
      <c r="R2178" t="str">
        <f t="shared" ref="R2178:R2241" si="205">MID(N2178,FIND("/",N2178)+1,LEN(N2178))</f>
        <v>plays</v>
      </c>
      <c r="S2178" s="13">
        <f t="shared" ref="S2178:S2241" si="206">(J2178/86400)+25569+(-8/24)</f>
        <v>42015.717118055552</v>
      </c>
      <c r="T2178" s="13">
        <f t="shared" ref="T2178:T2241" si="207">(((I2178/60)/60)/24)+DATE(1970,1,1)+(-58/24)</f>
        <v>42044.291666666664</v>
      </c>
      <c r="U2178">
        <f t="shared" ref="U2178:U2241" si="208">YEAR(T2178)</f>
        <v>2015</v>
      </c>
      <c r="V2178" s="15" t="str">
        <f t="shared" ref="V2178:V2241" si="209">TEXT(S2178,"mmm")</f>
        <v>Jan</v>
      </c>
    </row>
    <row r="2179" spans="1:22" ht="48">
      <c r="A2179">
        <v>3569</v>
      </c>
      <c r="B2179" s="3" t="s">
        <v>3568</v>
      </c>
      <c r="C2179" s="3" t="s">
        <v>7679</v>
      </c>
      <c r="D2179">
        <v>5000</v>
      </c>
      <c r="E2179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8270</v>
      </c>
      <c r="O2179" s="6">
        <f>KickstarterTable[[#This Row],[pledged]]/KickstarterTable[[#This Row],[goal]]</f>
        <v>1.0047999999999999</v>
      </c>
      <c r="P2179" s="8">
        <f>KickstarterTable[[#This Row],[pledged]]/KickstarterTable[[#This Row],[backers_count]]</f>
        <v>122.53658536585365</v>
      </c>
      <c r="Q2179" t="str">
        <f t="shared" si="204"/>
        <v>theater</v>
      </c>
      <c r="R2179" t="str">
        <f t="shared" si="205"/>
        <v>plays</v>
      </c>
      <c r="S2179" s="13">
        <f t="shared" si="206"/>
        <v>41982.355277777773</v>
      </c>
      <c r="T2179" s="13">
        <f t="shared" si="207"/>
        <v>42010.271944444445</v>
      </c>
      <c r="U2179">
        <f t="shared" si="208"/>
        <v>2015</v>
      </c>
      <c r="V2179" s="15" t="str">
        <f t="shared" si="209"/>
        <v>Dec</v>
      </c>
    </row>
    <row r="2180" spans="1:22" ht="48">
      <c r="A2180">
        <v>3590</v>
      </c>
      <c r="B2180" s="3" t="s">
        <v>3589</v>
      </c>
      <c r="C2180" s="3" t="s">
        <v>7700</v>
      </c>
      <c r="D2180">
        <v>5000</v>
      </c>
      <c r="E2180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8270</v>
      </c>
      <c r="O2180" s="6">
        <f>KickstarterTable[[#This Row],[pledged]]/KickstarterTable[[#This Row],[goal]]</f>
        <v>1.0005999999999999</v>
      </c>
      <c r="P2180" s="8">
        <f>KickstarterTable[[#This Row],[pledged]]/KickstarterTable[[#This Row],[backers_count]]</f>
        <v>68.534246575342465</v>
      </c>
      <c r="Q2180" t="str">
        <f t="shared" si="204"/>
        <v>theater</v>
      </c>
      <c r="R2180" t="str">
        <f t="shared" si="205"/>
        <v>plays</v>
      </c>
      <c r="S2180" s="13">
        <f t="shared" si="206"/>
        <v>41902.000393518516</v>
      </c>
      <c r="T2180" s="13">
        <f t="shared" si="207"/>
        <v>41929.917060185187</v>
      </c>
      <c r="U2180">
        <f t="shared" si="208"/>
        <v>2014</v>
      </c>
      <c r="V2180" s="15" t="str">
        <f t="shared" si="209"/>
        <v>Sep</v>
      </c>
    </row>
    <row r="2181" spans="1:22" ht="48">
      <c r="A2181">
        <v>3612</v>
      </c>
      <c r="B2181" s="3" t="s">
        <v>3611</v>
      </c>
      <c r="C2181" s="3" t="s">
        <v>7722</v>
      </c>
      <c r="D2181">
        <v>5000</v>
      </c>
      <c r="E2181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8270</v>
      </c>
      <c r="O2181" s="6">
        <f>KickstarterTable[[#This Row],[pledged]]/KickstarterTable[[#This Row],[goal]]</f>
        <v>1.444</v>
      </c>
      <c r="P2181" s="8">
        <f>KickstarterTable[[#This Row],[pledged]]/KickstarterTable[[#This Row],[backers_count]]</f>
        <v>126.66666666666667</v>
      </c>
      <c r="Q2181" t="str">
        <f t="shared" si="204"/>
        <v>theater</v>
      </c>
      <c r="R2181" t="str">
        <f t="shared" si="205"/>
        <v>plays</v>
      </c>
      <c r="S2181" s="13">
        <f t="shared" si="206"/>
        <v>41789.393645833326</v>
      </c>
      <c r="T2181" s="13">
        <f t="shared" si="207"/>
        <v>41797.310312500005</v>
      </c>
      <c r="U2181">
        <f t="shared" si="208"/>
        <v>2014</v>
      </c>
      <c r="V2181" s="15" t="str">
        <f t="shared" si="209"/>
        <v>May</v>
      </c>
    </row>
    <row r="2182" spans="1:22" ht="48">
      <c r="A2182">
        <v>3633</v>
      </c>
      <c r="B2182" s="3" t="s">
        <v>3631</v>
      </c>
      <c r="C2182" s="3" t="s">
        <v>7743</v>
      </c>
      <c r="D2182">
        <v>5000</v>
      </c>
      <c r="E2182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8304</v>
      </c>
      <c r="O2182" s="6">
        <f>KickstarterTable[[#This Row],[pledged]]/KickstarterTable[[#This Row],[goal]]</f>
        <v>0.35239999999999999</v>
      </c>
      <c r="P2182" s="8">
        <f>KickstarterTable[[#This Row],[pledged]]/KickstarterTable[[#This Row],[backers_count]]</f>
        <v>56.838709677419352</v>
      </c>
      <c r="Q2182" t="str">
        <f t="shared" si="204"/>
        <v>theater</v>
      </c>
      <c r="R2182" t="str">
        <f t="shared" si="205"/>
        <v>musical</v>
      </c>
      <c r="S2182" s="13">
        <f t="shared" si="206"/>
        <v>42649.290127314809</v>
      </c>
      <c r="T2182" s="13">
        <f t="shared" si="207"/>
        <v>42690.625000000007</v>
      </c>
      <c r="U2182">
        <f t="shared" si="208"/>
        <v>2016</v>
      </c>
      <c r="V2182" s="15" t="str">
        <f t="shared" si="209"/>
        <v>Oct</v>
      </c>
    </row>
    <row r="2183" spans="1:22" ht="48">
      <c r="A2183">
        <v>3644</v>
      </c>
      <c r="B2183" s="3" t="s">
        <v>3642</v>
      </c>
      <c r="C2183" s="3" t="s">
        <v>7754</v>
      </c>
      <c r="D2183">
        <v>5000</v>
      </c>
      <c r="E2183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8304</v>
      </c>
      <c r="O2183" s="6">
        <f>KickstarterTable[[#This Row],[pledged]]/KickstarterTable[[#This Row],[goal]]</f>
        <v>0.16420000000000001</v>
      </c>
      <c r="P2183" s="8">
        <f>KickstarterTable[[#This Row],[pledged]]/KickstarterTable[[#This Row],[backers_count]]</f>
        <v>68.416666666666671</v>
      </c>
      <c r="Q2183" t="str">
        <f t="shared" si="204"/>
        <v>theater</v>
      </c>
      <c r="R2183" t="str">
        <f t="shared" si="205"/>
        <v>musical</v>
      </c>
      <c r="S2183" s="13">
        <f t="shared" si="206"/>
        <v>42408.908414351848</v>
      </c>
      <c r="T2183" s="13">
        <f t="shared" si="207"/>
        <v>42434.790972222225</v>
      </c>
      <c r="U2183">
        <f t="shared" si="208"/>
        <v>2016</v>
      </c>
      <c r="V2183" s="15" t="str">
        <f t="shared" si="209"/>
        <v>Feb</v>
      </c>
    </row>
    <row r="2184" spans="1:22" ht="48">
      <c r="A2184">
        <v>3655</v>
      </c>
      <c r="B2184" s="3" t="s">
        <v>3652</v>
      </c>
      <c r="C2184" s="3" t="s">
        <v>7765</v>
      </c>
      <c r="D2184">
        <v>5000</v>
      </c>
      <c r="E2184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8270</v>
      </c>
      <c r="O2184" s="6">
        <f>KickstarterTable[[#This Row],[pledged]]/KickstarterTable[[#This Row],[goal]]</f>
        <v>1.1626000000000001</v>
      </c>
      <c r="P2184" s="8">
        <f>KickstarterTable[[#This Row],[pledged]]/KickstarterTable[[#This Row],[backers_count]]</f>
        <v>73.582278481012665</v>
      </c>
      <c r="Q2184" t="str">
        <f t="shared" si="204"/>
        <v>theater</v>
      </c>
      <c r="R2184" t="str">
        <f t="shared" si="205"/>
        <v>plays</v>
      </c>
      <c r="S2184" s="13">
        <f t="shared" si="206"/>
        <v>42173.469884259255</v>
      </c>
      <c r="T2184" s="13">
        <f t="shared" si="207"/>
        <v>42200.874305555561</v>
      </c>
      <c r="U2184">
        <f t="shared" si="208"/>
        <v>2015</v>
      </c>
      <c r="V2184" s="15" t="str">
        <f t="shared" si="209"/>
        <v>Jun</v>
      </c>
    </row>
    <row r="2185" spans="1:22" ht="48">
      <c r="A2185">
        <v>3656</v>
      </c>
      <c r="B2185" s="3" t="s">
        <v>3653</v>
      </c>
      <c r="C2185" s="3" t="s">
        <v>7766</v>
      </c>
      <c r="D2185">
        <v>5000</v>
      </c>
      <c r="E2185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8270</v>
      </c>
      <c r="O2185" s="6">
        <f>KickstarterTable[[#This Row],[pledged]]/KickstarterTable[[#This Row],[goal]]</f>
        <v>1.0582</v>
      </c>
      <c r="P2185" s="8">
        <f>KickstarterTable[[#This Row],[pledged]]/KickstarterTable[[#This Row],[backers_count]]</f>
        <v>115.02173913043478</v>
      </c>
      <c r="Q2185" t="str">
        <f t="shared" si="204"/>
        <v>theater</v>
      </c>
      <c r="R2185" t="str">
        <f t="shared" si="205"/>
        <v>plays</v>
      </c>
      <c r="S2185" s="13">
        <f t="shared" si="206"/>
        <v>42737.576805555553</v>
      </c>
      <c r="T2185" s="13">
        <f t="shared" si="207"/>
        <v>42765.540972222225</v>
      </c>
      <c r="U2185">
        <f t="shared" si="208"/>
        <v>2017</v>
      </c>
      <c r="V2185" s="15" t="str">
        <f t="shared" si="209"/>
        <v>Jan</v>
      </c>
    </row>
    <row r="2186" spans="1:22" ht="48">
      <c r="A2186">
        <v>3685</v>
      </c>
      <c r="B2186" s="3" t="s">
        <v>3682</v>
      </c>
      <c r="C2186" s="3" t="s">
        <v>7795</v>
      </c>
      <c r="D2186">
        <v>5000</v>
      </c>
      <c r="E2186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8270</v>
      </c>
      <c r="O2186" s="6">
        <f>KickstarterTable[[#This Row],[pledged]]/KickstarterTable[[#This Row],[goal]]</f>
        <v>1.0569999999999999</v>
      </c>
      <c r="P2186" s="8">
        <f>KickstarterTable[[#This Row],[pledged]]/KickstarterTable[[#This Row],[backers_count]]</f>
        <v>41.944444444444443</v>
      </c>
      <c r="Q2186" t="str">
        <f t="shared" si="204"/>
        <v>theater</v>
      </c>
      <c r="R2186" t="str">
        <f t="shared" si="205"/>
        <v>plays</v>
      </c>
      <c r="S2186" s="13">
        <f t="shared" si="206"/>
        <v>41753.259942129625</v>
      </c>
      <c r="T2186" s="13">
        <f t="shared" si="207"/>
        <v>41776.458333333336</v>
      </c>
      <c r="U2186">
        <f t="shared" si="208"/>
        <v>2014</v>
      </c>
      <c r="V2186" s="15" t="str">
        <f t="shared" si="209"/>
        <v>Apr</v>
      </c>
    </row>
    <row r="2187" spans="1:22" ht="48">
      <c r="A2187">
        <v>3687</v>
      </c>
      <c r="B2187" s="3" t="s">
        <v>3684</v>
      </c>
      <c r="C2187" s="3" t="s">
        <v>7797</v>
      </c>
      <c r="D2187">
        <v>5000</v>
      </c>
      <c r="E218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8270</v>
      </c>
      <c r="O2187" s="6">
        <f>KickstarterTable[[#This Row],[pledged]]/KickstarterTable[[#This Row],[goal]]</f>
        <v>1.0024500000000001</v>
      </c>
      <c r="P2187" s="8">
        <f>KickstarterTable[[#This Row],[pledged]]/KickstarterTable[[#This Row],[backers_count]]</f>
        <v>200.49</v>
      </c>
      <c r="Q2187" t="str">
        <f t="shared" si="204"/>
        <v>theater</v>
      </c>
      <c r="R2187" t="str">
        <f t="shared" si="205"/>
        <v>plays</v>
      </c>
      <c r="S2187" s="13">
        <f t="shared" si="206"/>
        <v>41786.884895833333</v>
      </c>
      <c r="T2187" s="13">
        <f t="shared" si="207"/>
        <v>41814.801562500004</v>
      </c>
      <c r="U2187">
        <f t="shared" si="208"/>
        <v>2014</v>
      </c>
      <c r="V2187" s="15" t="str">
        <f t="shared" si="209"/>
        <v>May</v>
      </c>
    </row>
    <row r="2188" spans="1:22" ht="32">
      <c r="A2188">
        <v>3698</v>
      </c>
      <c r="B2188" s="3" t="s">
        <v>3695</v>
      </c>
      <c r="C2188" s="3" t="s">
        <v>7808</v>
      </c>
      <c r="D2188">
        <v>5000</v>
      </c>
      <c r="E218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8270</v>
      </c>
      <c r="O2188" s="6">
        <f>KickstarterTable[[#This Row],[pledged]]/KickstarterTable[[#This Row],[goal]]</f>
        <v>1.1052</v>
      </c>
      <c r="P2188" s="8">
        <f>KickstarterTable[[#This Row],[pledged]]/KickstarterTable[[#This Row],[backers_count]]</f>
        <v>40.632352941176471</v>
      </c>
      <c r="Q2188" t="str">
        <f t="shared" si="204"/>
        <v>theater</v>
      </c>
      <c r="R2188" t="str">
        <f t="shared" si="205"/>
        <v>plays</v>
      </c>
      <c r="S2188" s="13">
        <f t="shared" si="206"/>
        <v>42401.473229166666</v>
      </c>
      <c r="T2188" s="13">
        <f t="shared" si="207"/>
        <v>42429.389895833338</v>
      </c>
      <c r="U2188">
        <f t="shared" si="208"/>
        <v>2016</v>
      </c>
      <c r="V2188" s="15" t="str">
        <f t="shared" si="209"/>
        <v>Feb</v>
      </c>
    </row>
    <row r="2189" spans="1:22" ht="48">
      <c r="A2189">
        <v>3721</v>
      </c>
      <c r="B2189" s="3" t="s">
        <v>3718</v>
      </c>
      <c r="C2189" s="3" t="s">
        <v>7831</v>
      </c>
      <c r="D2189">
        <v>5000</v>
      </c>
      <c r="E2189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8270</v>
      </c>
      <c r="O2189" s="6">
        <f>KickstarterTable[[#This Row],[pledged]]/KickstarterTable[[#This Row],[goal]]</f>
        <v>1.008</v>
      </c>
      <c r="P2189" s="8">
        <f>KickstarterTable[[#This Row],[pledged]]/KickstarterTable[[#This Row],[backers_count]]</f>
        <v>114.54545454545455</v>
      </c>
      <c r="Q2189" t="str">
        <f t="shared" si="204"/>
        <v>theater</v>
      </c>
      <c r="R2189" t="str">
        <f t="shared" si="205"/>
        <v>plays</v>
      </c>
      <c r="S2189" s="13">
        <f t="shared" si="206"/>
        <v>41927.602824074071</v>
      </c>
      <c r="T2189" s="13">
        <f t="shared" si="207"/>
        <v>41946.561157407406</v>
      </c>
      <c r="U2189">
        <f t="shared" si="208"/>
        <v>2014</v>
      </c>
      <c r="V2189" s="15" t="str">
        <f t="shared" si="209"/>
        <v>Oct</v>
      </c>
    </row>
    <row r="2190" spans="1:22" ht="48">
      <c r="A2190">
        <v>3729</v>
      </c>
      <c r="B2190" s="3" t="s">
        <v>3726</v>
      </c>
      <c r="C2190" s="3" t="s">
        <v>7839</v>
      </c>
      <c r="D2190">
        <v>5000</v>
      </c>
      <c r="E2190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8270</v>
      </c>
      <c r="O2190" s="6">
        <f>KickstarterTable[[#This Row],[pledged]]/KickstarterTable[[#This Row],[goal]]</f>
        <v>7.2400000000000006E-2</v>
      </c>
      <c r="P2190" s="8">
        <f>KickstarterTable[[#This Row],[pledged]]/KickstarterTable[[#This Row],[backers_count]]</f>
        <v>72.400000000000006</v>
      </c>
      <c r="Q2190" t="str">
        <f t="shared" si="204"/>
        <v>theater</v>
      </c>
      <c r="R2190" t="str">
        <f t="shared" si="205"/>
        <v>plays</v>
      </c>
      <c r="S2190" s="13">
        <f t="shared" si="206"/>
        <v>42040.871666666666</v>
      </c>
      <c r="T2190" s="13">
        <f t="shared" si="207"/>
        <v>42083.746666666666</v>
      </c>
      <c r="U2190">
        <f t="shared" si="208"/>
        <v>2015</v>
      </c>
      <c r="V2190" s="15" t="str">
        <f t="shared" si="209"/>
        <v>Feb</v>
      </c>
    </row>
    <row r="2191" spans="1:22" ht="48">
      <c r="A2191">
        <v>3742</v>
      </c>
      <c r="B2191" s="3" t="s">
        <v>3739</v>
      </c>
      <c r="C2191" s="3" t="s">
        <v>7852</v>
      </c>
      <c r="D2191">
        <v>5000</v>
      </c>
      <c r="E2191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8270</v>
      </c>
      <c r="O2191" s="6">
        <f>KickstarterTable[[#This Row],[pledged]]/KickstarterTable[[#This Row],[goal]]</f>
        <v>0.02</v>
      </c>
      <c r="P2191" s="8">
        <f>KickstarterTable[[#This Row],[pledged]]/KickstarterTable[[#This Row],[backers_count]]</f>
        <v>25</v>
      </c>
      <c r="Q2191" t="str">
        <f t="shared" si="204"/>
        <v>theater</v>
      </c>
      <c r="R2191" t="str">
        <f t="shared" si="205"/>
        <v>plays</v>
      </c>
      <c r="S2191" s="13">
        <f t="shared" si="206"/>
        <v>41857.881296296291</v>
      </c>
      <c r="T2191" s="13">
        <f t="shared" si="207"/>
        <v>41885.797962962963</v>
      </c>
      <c r="U2191">
        <f t="shared" si="208"/>
        <v>2014</v>
      </c>
      <c r="V2191" s="15" t="str">
        <f t="shared" si="209"/>
        <v>Aug</v>
      </c>
    </row>
    <row r="2192" spans="1:22" ht="48">
      <c r="A2192">
        <v>3748</v>
      </c>
      <c r="B2192" s="3" t="s">
        <v>3745</v>
      </c>
      <c r="C2192" s="3" t="s">
        <v>7858</v>
      </c>
      <c r="D2192">
        <v>5000</v>
      </c>
      <c r="E2192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8304</v>
      </c>
      <c r="O2192" s="6">
        <f>KickstarterTable[[#This Row],[pledged]]/KickstarterTable[[#This Row],[goal]]</f>
        <v>1.0351999999999999</v>
      </c>
      <c r="P2192" s="8">
        <f>KickstarterTable[[#This Row],[pledged]]/KickstarterTable[[#This Row],[backers_count]]</f>
        <v>99.538461538461533</v>
      </c>
      <c r="Q2192" t="str">
        <f t="shared" si="204"/>
        <v>theater</v>
      </c>
      <c r="R2192" t="str">
        <f t="shared" si="205"/>
        <v>musical</v>
      </c>
      <c r="S2192" s="13">
        <f t="shared" si="206"/>
        <v>42395.373101851852</v>
      </c>
      <c r="T2192" s="13">
        <f t="shared" si="207"/>
        <v>42413.832638888889</v>
      </c>
      <c r="U2192">
        <f t="shared" si="208"/>
        <v>2016</v>
      </c>
      <c r="V2192" s="15" t="str">
        <f t="shared" si="209"/>
        <v>Jan</v>
      </c>
    </row>
    <row r="2193" spans="1:22" ht="48">
      <c r="A2193">
        <v>3753</v>
      </c>
      <c r="B2193" s="3" t="s">
        <v>3750</v>
      </c>
      <c r="C2193" s="3" t="s">
        <v>7863</v>
      </c>
      <c r="D2193">
        <v>5000</v>
      </c>
      <c r="E2193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8304</v>
      </c>
      <c r="O2193" s="6">
        <f>KickstarterTable[[#This Row],[pledged]]/KickstarterTable[[#This Row],[goal]]</f>
        <v>1.0334000000000001</v>
      </c>
      <c r="P2193" s="8">
        <f>KickstarterTable[[#This Row],[pledged]]/KickstarterTable[[#This Row],[backers_count]]</f>
        <v>172.23333333333332</v>
      </c>
      <c r="Q2193" t="str">
        <f t="shared" si="204"/>
        <v>theater</v>
      </c>
      <c r="R2193" t="str">
        <f t="shared" si="205"/>
        <v>musical</v>
      </c>
      <c r="S2193" s="13">
        <f t="shared" si="206"/>
        <v>42128.490740740737</v>
      </c>
      <c r="T2193" s="13">
        <f t="shared" si="207"/>
        <v>42155.583333333336</v>
      </c>
      <c r="U2193">
        <f t="shared" si="208"/>
        <v>2015</v>
      </c>
      <c r="V2193" s="15" t="str">
        <f t="shared" si="209"/>
        <v>May</v>
      </c>
    </row>
    <row r="2194" spans="1:22" ht="48">
      <c r="A2194">
        <v>3760</v>
      </c>
      <c r="B2194" s="3" t="s">
        <v>3757</v>
      </c>
      <c r="C2194" s="3" t="s">
        <v>7870</v>
      </c>
      <c r="D2194">
        <v>5000</v>
      </c>
      <c r="E2194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8304</v>
      </c>
      <c r="O2194" s="6">
        <f>KickstarterTable[[#This Row],[pledged]]/KickstarterTable[[#This Row],[goal]]</f>
        <v>1.010154</v>
      </c>
      <c r="P2194" s="8">
        <f>KickstarterTable[[#This Row],[pledged]]/KickstarterTable[[#This Row],[backers_count]]</f>
        <v>55.502967032967035</v>
      </c>
      <c r="Q2194" t="str">
        <f t="shared" si="204"/>
        <v>theater</v>
      </c>
      <c r="R2194" t="str">
        <f t="shared" si="205"/>
        <v>musical</v>
      </c>
      <c r="S2194" s="13">
        <f t="shared" si="206"/>
        <v>41739.191967592589</v>
      </c>
      <c r="T2194" s="13">
        <f t="shared" si="207"/>
        <v>41762.108634259261</v>
      </c>
      <c r="U2194">
        <f t="shared" si="208"/>
        <v>2014</v>
      </c>
      <c r="V2194" s="15" t="str">
        <f t="shared" si="209"/>
        <v>Apr</v>
      </c>
    </row>
    <row r="2195" spans="1:22" ht="32">
      <c r="A2195">
        <v>3763</v>
      </c>
      <c r="B2195" s="3" t="s">
        <v>3760</v>
      </c>
      <c r="C2195" s="3" t="s">
        <v>7873</v>
      </c>
      <c r="D2195">
        <v>5000</v>
      </c>
      <c r="E2195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8304</v>
      </c>
      <c r="O2195" s="6">
        <f>KickstarterTable[[#This Row],[pledged]]/KickstarterTable[[#This Row],[goal]]</f>
        <v>1</v>
      </c>
      <c r="P2195" s="8">
        <f>KickstarterTable[[#This Row],[pledged]]/KickstarterTable[[#This Row],[backers_count]]</f>
        <v>64.935064935064929</v>
      </c>
      <c r="Q2195" t="str">
        <f t="shared" si="204"/>
        <v>theater</v>
      </c>
      <c r="R2195" t="str">
        <f t="shared" si="205"/>
        <v>musical</v>
      </c>
      <c r="S2195" s="13">
        <f t="shared" si="206"/>
        <v>42065.416967592588</v>
      </c>
      <c r="T2195" s="13">
        <f t="shared" si="207"/>
        <v>42093.291967592595</v>
      </c>
      <c r="U2195">
        <f t="shared" si="208"/>
        <v>2015</v>
      </c>
      <c r="V2195" s="15" t="str">
        <f t="shared" si="209"/>
        <v>Mar</v>
      </c>
    </row>
    <row r="2196" spans="1:22" ht="48">
      <c r="A2196">
        <v>3772</v>
      </c>
      <c r="B2196" s="3" t="s">
        <v>3769</v>
      </c>
      <c r="C2196" s="3" t="s">
        <v>7882</v>
      </c>
      <c r="D2196">
        <v>5000</v>
      </c>
      <c r="E2196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8304</v>
      </c>
      <c r="O2196" s="6">
        <f>KickstarterTable[[#This Row],[pledged]]/KickstarterTable[[#This Row],[goal]]</f>
        <v>1.1020000000000001</v>
      </c>
      <c r="P2196" s="8">
        <f>KickstarterTable[[#This Row],[pledged]]/KickstarterTable[[#This Row],[backers_count]]</f>
        <v>166.96969696969697</v>
      </c>
      <c r="Q2196" t="str">
        <f t="shared" si="204"/>
        <v>theater</v>
      </c>
      <c r="R2196" t="str">
        <f t="shared" si="205"/>
        <v>musical</v>
      </c>
      <c r="S2196" s="13">
        <f t="shared" si="206"/>
        <v>42682.283634259256</v>
      </c>
      <c r="T2196" s="13">
        <f t="shared" si="207"/>
        <v>42700.833333333336</v>
      </c>
      <c r="U2196">
        <f t="shared" si="208"/>
        <v>2016</v>
      </c>
      <c r="V2196" s="15" t="str">
        <f t="shared" si="209"/>
        <v>Nov</v>
      </c>
    </row>
    <row r="2197" spans="1:22" ht="32">
      <c r="A2197">
        <v>3773</v>
      </c>
      <c r="B2197" s="3" t="s">
        <v>3770</v>
      </c>
      <c r="C2197" s="3" t="s">
        <v>7883</v>
      </c>
      <c r="D2197">
        <v>5000</v>
      </c>
      <c r="E219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8304</v>
      </c>
      <c r="O2197" s="6">
        <f>KickstarterTable[[#This Row],[pledged]]/KickstarterTable[[#This Row],[goal]]</f>
        <v>1.0820000000000001</v>
      </c>
      <c r="P2197" s="8">
        <f>KickstarterTable[[#This Row],[pledged]]/KickstarterTable[[#This Row],[backers_count]]</f>
        <v>94.912280701754383</v>
      </c>
      <c r="Q2197" t="str">
        <f t="shared" si="204"/>
        <v>theater</v>
      </c>
      <c r="R2197" t="str">
        <f t="shared" si="205"/>
        <v>musical</v>
      </c>
      <c r="S2197" s="13">
        <f t="shared" si="206"/>
        <v>42655.671840277777</v>
      </c>
      <c r="T2197" s="13">
        <f t="shared" si="207"/>
        <v>42686.672222222223</v>
      </c>
      <c r="U2197">
        <f t="shared" si="208"/>
        <v>2016</v>
      </c>
      <c r="V2197" s="15" t="str">
        <f t="shared" si="209"/>
        <v>Oct</v>
      </c>
    </row>
    <row r="2198" spans="1:22" ht="48">
      <c r="A2198">
        <v>3794</v>
      </c>
      <c r="B2198" s="3" t="s">
        <v>3791</v>
      </c>
      <c r="C2198" s="3" t="s">
        <v>7904</v>
      </c>
      <c r="D2198">
        <v>5000</v>
      </c>
      <c r="E219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8304</v>
      </c>
      <c r="O2198" s="6">
        <f>KickstarterTable[[#This Row],[pledged]]/KickstarterTable[[#This Row],[goal]]</f>
        <v>0.01</v>
      </c>
      <c r="P2198" s="8">
        <f>KickstarterTable[[#This Row],[pledged]]/KickstarterTable[[#This Row],[backers_count]]</f>
        <v>50</v>
      </c>
      <c r="Q2198" t="str">
        <f t="shared" si="204"/>
        <v>theater</v>
      </c>
      <c r="R2198" t="str">
        <f t="shared" si="205"/>
        <v>musical</v>
      </c>
      <c r="S2198" s="13">
        <f t="shared" si="206"/>
        <v>42132.247152777774</v>
      </c>
      <c r="T2198" s="13">
        <f t="shared" si="207"/>
        <v>42160.163819444446</v>
      </c>
      <c r="U2198">
        <f t="shared" si="208"/>
        <v>2015</v>
      </c>
      <c r="V2198" s="15" t="str">
        <f t="shared" si="209"/>
        <v>May</v>
      </c>
    </row>
    <row r="2199" spans="1:22" ht="48">
      <c r="A2199">
        <v>3801</v>
      </c>
      <c r="B2199" s="3" t="s">
        <v>3798</v>
      </c>
      <c r="C2199" s="3" t="s">
        <v>7911</v>
      </c>
      <c r="D2199">
        <v>5000</v>
      </c>
      <c r="E2199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8304</v>
      </c>
      <c r="O2199" s="6">
        <f>KickstarterTable[[#This Row],[pledged]]/KickstarterTable[[#This Row],[goal]]</f>
        <v>8.5199999999999998E-2</v>
      </c>
      <c r="P2199" s="8">
        <f>KickstarterTable[[#This Row],[pledged]]/KickstarterTable[[#This Row],[backers_count]]</f>
        <v>47.333333333333336</v>
      </c>
      <c r="Q2199" t="str">
        <f t="shared" si="204"/>
        <v>theater</v>
      </c>
      <c r="R2199" t="str">
        <f t="shared" si="205"/>
        <v>musical</v>
      </c>
      <c r="S2199" s="13">
        <f t="shared" si="206"/>
        <v>41975.342777777776</v>
      </c>
      <c r="T2199" s="13">
        <f t="shared" si="207"/>
        <v>42004.259444444448</v>
      </c>
      <c r="U2199">
        <f t="shared" si="208"/>
        <v>2014</v>
      </c>
      <c r="V2199" s="15" t="str">
        <f t="shared" si="209"/>
        <v>Dec</v>
      </c>
    </row>
    <row r="2200" spans="1:22" ht="48">
      <c r="A2200">
        <v>3822</v>
      </c>
      <c r="B2200" s="3" t="s">
        <v>3819</v>
      </c>
      <c r="C2200" s="3" t="s">
        <v>7931</v>
      </c>
      <c r="D2200">
        <v>5000</v>
      </c>
      <c r="E2200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8270</v>
      </c>
      <c r="O2200" s="6">
        <f>KickstarterTable[[#This Row],[pledged]]/KickstarterTable[[#This Row],[goal]]</f>
        <v>1.1002000000000001</v>
      </c>
      <c r="P2200" s="8">
        <f>KickstarterTable[[#This Row],[pledged]]/KickstarterTable[[#This Row],[backers_count]]</f>
        <v>72.381578947368425</v>
      </c>
      <c r="Q2200" t="str">
        <f t="shared" si="204"/>
        <v>theater</v>
      </c>
      <c r="R2200" t="str">
        <f t="shared" si="205"/>
        <v>plays</v>
      </c>
      <c r="S2200" s="13">
        <f t="shared" si="206"/>
        <v>42329.504826388882</v>
      </c>
      <c r="T2200" s="13">
        <f t="shared" si="207"/>
        <v>42386.540972222225</v>
      </c>
      <c r="U2200">
        <f t="shared" si="208"/>
        <v>2016</v>
      </c>
      <c r="V2200" s="15" t="str">
        <f t="shared" si="209"/>
        <v>Nov</v>
      </c>
    </row>
    <row r="2201" spans="1:22" ht="48">
      <c r="A2201">
        <v>3825</v>
      </c>
      <c r="B2201" s="3" t="s">
        <v>3822</v>
      </c>
      <c r="C2201" s="3" t="s">
        <v>7934</v>
      </c>
      <c r="D2201">
        <v>5000</v>
      </c>
      <c r="E2201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8270</v>
      </c>
      <c r="O2201" s="6">
        <f>KickstarterTable[[#This Row],[pledged]]/KickstarterTable[[#This Row],[goal]]</f>
        <v>1.0542</v>
      </c>
      <c r="P2201" s="8">
        <f>KickstarterTable[[#This Row],[pledged]]/KickstarterTable[[#This Row],[backers_count]]</f>
        <v>107.57142857142857</v>
      </c>
      <c r="Q2201" t="str">
        <f t="shared" si="204"/>
        <v>theater</v>
      </c>
      <c r="R2201" t="str">
        <f t="shared" si="205"/>
        <v>plays</v>
      </c>
      <c r="S2201" s="13">
        <f t="shared" si="206"/>
        <v>42150.736273148148</v>
      </c>
      <c r="T2201" s="13">
        <f t="shared" si="207"/>
        <v>42169.65293981482</v>
      </c>
      <c r="U2201">
        <f t="shared" si="208"/>
        <v>2015</v>
      </c>
      <c r="V2201" s="15" t="str">
        <f t="shared" si="209"/>
        <v>May</v>
      </c>
    </row>
    <row r="2202" spans="1:22" ht="48">
      <c r="A2202">
        <v>3828</v>
      </c>
      <c r="B2202" s="3" t="s">
        <v>3825</v>
      </c>
      <c r="C2202" s="3" t="s">
        <v>7937</v>
      </c>
      <c r="D2202">
        <v>5000</v>
      </c>
      <c r="E2202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8270</v>
      </c>
      <c r="O2202" s="6">
        <f>KickstarterTable[[#This Row],[pledged]]/KickstarterTable[[#This Row],[goal]]</f>
        <v>1</v>
      </c>
      <c r="P2202" s="8">
        <f>KickstarterTable[[#This Row],[pledged]]/KickstarterTable[[#This Row],[backers_count]]</f>
        <v>178.57142857142858</v>
      </c>
      <c r="Q2202" t="str">
        <f t="shared" si="204"/>
        <v>theater</v>
      </c>
      <c r="R2202" t="str">
        <f t="shared" si="205"/>
        <v>plays</v>
      </c>
      <c r="S2202" s="13">
        <f t="shared" si="206"/>
        <v>41944.194293981483</v>
      </c>
      <c r="T2202" s="13">
        <f t="shared" si="207"/>
        <v>42002.152627314819</v>
      </c>
      <c r="U2202">
        <f t="shared" si="208"/>
        <v>2014</v>
      </c>
      <c r="V2202" s="15" t="str">
        <f t="shared" si="209"/>
        <v>Nov</v>
      </c>
    </row>
    <row r="2203" spans="1:22" ht="48">
      <c r="A2203">
        <v>3842</v>
      </c>
      <c r="B2203" s="3" t="s">
        <v>3839</v>
      </c>
      <c r="C2203" s="3" t="s">
        <v>7951</v>
      </c>
      <c r="D2203">
        <v>5000</v>
      </c>
      <c r="E2203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8270</v>
      </c>
      <c r="O2203" s="6">
        <f>KickstarterTable[[#This Row],[pledged]]/KickstarterTable[[#This Row],[goal]]</f>
        <v>0.21940000000000001</v>
      </c>
      <c r="P2203" s="8">
        <f>KickstarterTable[[#This Row],[pledged]]/KickstarterTable[[#This Row],[backers_count]]</f>
        <v>47.695652173913047</v>
      </c>
      <c r="Q2203" t="str">
        <f t="shared" si="204"/>
        <v>theater</v>
      </c>
      <c r="R2203" t="str">
        <f t="shared" si="205"/>
        <v>plays</v>
      </c>
      <c r="S2203" s="13">
        <f t="shared" si="206"/>
        <v>41740.160324074073</v>
      </c>
      <c r="T2203" s="13">
        <f t="shared" si="207"/>
        <v>41768.076990740745</v>
      </c>
      <c r="U2203">
        <f t="shared" si="208"/>
        <v>2014</v>
      </c>
      <c r="V2203" s="15" t="str">
        <f t="shared" si="209"/>
        <v>Apr</v>
      </c>
    </row>
    <row r="2204" spans="1:22" ht="48">
      <c r="A2204">
        <v>3843</v>
      </c>
      <c r="B2204" s="3" t="s">
        <v>3840</v>
      </c>
      <c r="C2204" s="3" t="s">
        <v>7952</v>
      </c>
      <c r="D2204">
        <v>5000</v>
      </c>
      <c r="E2204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8270</v>
      </c>
      <c r="O2204" s="6">
        <f>KickstarterTable[[#This Row],[pledged]]/KickstarterTable[[#This Row],[goal]]</f>
        <v>0.21299999999999999</v>
      </c>
      <c r="P2204" s="8">
        <f>KickstarterTable[[#This Row],[pledged]]/KickstarterTable[[#This Row],[backers_count]]</f>
        <v>56.05263157894737</v>
      </c>
      <c r="Q2204" t="str">
        <f t="shared" si="204"/>
        <v>theater</v>
      </c>
      <c r="R2204" t="str">
        <f t="shared" si="205"/>
        <v>plays</v>
      </c>
      <c r="S2204" s="13">
        <f t="shared" si="206"/>
        <v>41765.739166666666</v>
      </c>
      <c r="T2204" s="13">
        <f t="shared" si="207"/>
        <v>41788.655833333338</v>
      </c>
      <c r="U2204">
        <f t="shared" si="208"/>
        <v>2014</v>
      </c>
      <c r="V2204" s="15" t="str">
        <f t="shared" si="209"/>
        <v>May</v>
      </c>
    </row>
    <row r="2205" spans="1:22" ht="48">
      <c r="A2205">
        <v>3856</v>
      </c>
      <c r="B2205" s="3" t="s">
        <v>3853</v>
      </c>
      <c r="C2205" s="3" t="s">
        <v>7965</v>
      </c>
      <c r="D2205">
        <v>5000</v>
      </c>
      <c r="E2205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8270</v>
      </c>
      <c r="O2205" s="6">
        <f>KickstarterTable[[#This Row],[pledged]]/KickstarterTable[[#This Row],[goal]]</f>
        <v>2.0000000000000001E-4</v>
      </c>
      <c r="P2205" s="8">
        <f>KickstarterTable[[#This Row],[pledged]]/KickstarterTable[[#This Row],[backers_count]]</f>
        <v>1</v>
      </c>
      <c r="Q2205" t="str">
        <f t="shared" si="204"/>
        <v>theater</v>
      </c>
      <c r="R2205" t="str">
        <f t="shared" si="205"/>
        <v>plays</v>
      </c>
      <c r="S2205" s="13">
        <f t="shared" si="206"/>
        <v>42041.409756944442</v>
      </c>
      <c r="T2205" s="13">
        <f t="shared" si="207"/>
        <v>42069.284756944449</v>
      </c>
      <c r="U2205">
        <f t="shared" si="208"/>
        <v>2015</v>
      </c>
      <c r="V2205" s="15" t="str">
        <f t="shared" si="209"/>
        <v>Feb</v>
      </c>
    </row>
    <row r="2206" spans="1:22" ht="48">
      <c r="A2206">
        <v>3857</v>
      </c>
      <c r="B2206" s="3" t="s">
        <v>3854</v>
      </c>
      <c r="C2206" s="3" t="s">
        <v>7966</v>
      </c>
      <c r="D2206">
        <v>5000</v>
      </c>
      <c r="E2206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8270</v>
      </c>
      <c r="O2206" s="6">
        <f>KickstarterTable[[#This Row],[pledged]]/KickstarterTable[[#This Row],[goal]]</f>
        <v>5.1999999999999998E-2</v>
      </c>
      <c r="P2206" s="8">
        <f>KickstarterTable[[#This Row],[pledged]]/KickstarterTable[[#This Row],[backers_count]]</f>
        <v>65</v>
      </c>
      <c r="Q2206" t="str">
        <f t="shared" si="204"/>
        <v>theater</v>
      </c>
      <c r="R2206" t="str">
        <f t="shared" si="205"/>
        <v>plays</v>
      </c>
      <c r="S2206" s="13">
        <f t="shared" si="206"/>
        <v>41829.403819444444</v>
      </c>
      <c r="T2206" s="13">
        <f t="shared" si="207"/>
        <v>41850.300000000003</v>
      </c>
      <c r="U2206">
        <f t="shared" si="208"/>
        <v>2014</v>
      </c>
      <c r="V2206" s="15" t="str">
        <f t="shared" si="209"/>
        <v>Jul</v>
      </c>
    </row>
    <row r="2207" spans="1:22" ht="48">
      <c r="A2207">
        <v>3864</v>
      </c>
      <c r="B2207" s="3" t="s">
        <v>3861</v>
      </c>
      <c r="C2207" s="3" t="s">
        <v>7973</v>
      </c>
      <c r="D2207">
        <v>5000</v>
      </c>
      <c r="E220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8270</v>
      </c>
      <c r="O2207" s="6">
        <f>KickstarterTable[[#This Row],[pledged]]/KickstarterTable[[#This Row],[goal]]</f>
        <v>1.2E-2</v>
      </c>
      <c r="P2207" s="8">
        <f>KickstarterTable[[#This Row],[pledged]]/KickstarterTable[[#This Row],[backers_count]]</f>
        <v>20</v>
      </c>
      <c r="Q2207" t="str">
        <f t="shared" si="204"/>
        <v>theater</v>
      </c>
      <c r="R2207" t="str">
        <f t="shared" si="205"/>
        <v>plays</v>
      </c>
      <c r="S2207" s="13">
        <f t="shared" si="206"/>
        <v>42295.558495370373</v>
      </c>
      <c r="T2207" s="13">
        <f t="shared" si="207"/>
        <v>42323.516828703701</v>
      </c>
      <c r="U2207">
        <f t="shared" si="208"/>
        <v>2015</v>
      </c>
      <c r="V2207" s="15" t="str">
        <f t="shared" si="209"/>
        <v>Oct</v>
      </c>
    </row>
    <row r="2208" spans="1:22" ht="16">
      <c r="A2208">
        <v>3868</v>
      </c>
      <c r="B2208" s="3" t="s">
        <v>3865</v>
      </c>
      <c r="C2208" s="3" t="s">
        <v>7977</v>
      </c>
      <c r="D2208">
        <v>5000</v>
      </c>
      <c r="E220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8304</v>
      </c>
      <c r="O2208" s="6">
        <f>KickstarterTable[[#This Row],[pledged]]/KickstarterTable[[#This Row],[goal]]</f>
        <v>2E-3</v>
      </c>
      <c r="P2208" s="8">
        <f>KickstarterTable[[#This Row],[pledged]]/KickstarterTable[[#This Row],[backers_count]]</f>
        <v>10</v>
      </c>
      <c r="Q2208" t="str">
        <f t="shared" si="204"/>
        <v>theater</v>
      </c>
      <c r="R2208" t="str">
        <f t="shared" si="205"/>
        <v>musical</v>
      </c>
      <c r="S2208" s="13">
        <f t="shared" si="206"/>
        <v>41865.32644675926</v>
      </c>
      <c r="T2208" s="13">
        <f t="shared" si="207"/>
        <v>41888.243113425924</v>
      </c>
      <c r="U2208">
        <f t="shared" si="208"/>
        <v>2014</v>
      </c>
      <c r="V2208" s="15" t="str">
        <f t="shared" si="209"/>
        <v>Aug</v>
      </c>
    </row>
    <row r="2209" spans="1:22" ht="48">
      <c r="A2209">
        <v>3919</v>
      </c>
      <c r="B2209" s="3" t="s">
        <v>3916</v>
      </c>
      <c r="C2209" s="3" t="s">
        <v>8027</v>
      </c>
      <c r="D2209">
        <v>5000</v>
      </c>
      <c r="E2209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8270</v>
      </c>
      <c r="O2209" s="6">
        <f>KickstarterTable[[#This Row],[pledged]]/KickstarterTable[[#This Row],[goal]]</f>
        <v>1.7999999999999999E-2</v>
      </c>
      <c r="P2209" s="8">
        <f>KickstarterTable[[#This Row],[pledged]]/KickstarterTable[[#This Row],[backers_count]]</f>
        <v>30</v>
      </c>
      <c r="Q2209" t="str">
        <f t="shared" si="204"/>
        <v>theater</v>
      </c>
      <c r="R2209" t="str">
        <f t="shared" si="205"/>
        <v>plays</v>
      </c>
      <c r="S2209" s="13">
        <f t="shared" si="206"/>
        <v>42358.351539351854</v>
      </c>
      <c r="T2209" s="13">
        <f t="shared" si="207"/>
        <v>42384.583333333336</v>
      </c>
      <c r="U2209">
        <f t="shared" si="208"/>
        <v>2016</v>
      </c>
      <c r="V2209" s="15" t="str">
        <f t="shared" si="209"/>
        <v>Dec</v>
      </c>
    </row>
    <row r="2210" spans="1:22" ht="32">
      <c r="A2210">
        <v>3926</v>
      </c>
      <c r="B2210" s="3" t="s">
        <v>3923</v>
      </c>
      <c r="C2210" s="3" t="s">
        <v>8034</v>
      </c>
      <c r="D2210">
        <v>5000</v>
      </c>
      <c r="E2210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8270</v>
      </c>
      <c r="O2210" s="6">
        <f>KickstarterTable[[#This Row],[pledged]]/KickstarterTable[[#This Row],[goal]]</f>
        <v>3.0000000000000001E-3</v>
      </c>
      <c r="P2210" s="8">
        <f>KickstarterTable[[#This Row],[pledged]]/KickstarterTable[[#This Row],[backers_count]]</f>
        <v>15</v>
      </c>
      <c r="Q2210" t="str">
        <f t="shared" si="204"/>
        <v>theater</v>
      </c>
      <c r="R2210" t="str">
        <f t="shared" si="205"/>
        <v>plays</v>
      </c>
      <c r="S2210" s="13">
        <f t="shared" si="206"/>
        <v>41969.751712962963</v>
      </c>
      <c r="T2210" s="13">
        <f t="shared" si="207"/>
        <v>41997.668379629635</v>
      </c>
      <c r="U2210">
        <f t="shared" si="208"/>
        <v>2014</v>
      </c>
      <c r="V2210" s="15" t="str">
        <f t="shared" si="209"/>
        <v>Nov</v>
      </c>
    </row>
    <row r="2211" spans="1:22" ht="48">
      <c r="A2211">
        <v>3928</v>
      </c>
      <c r="B2211" s="3" t="s">
        <v>3925</v>
      </c>
      <c r="C2211" s="3" t="s">
        <v>8036</v>
      </c>
      <c r="D2211">
        <v>5000</v>
      </c>
      <c r="E2211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8270</v>
      </c>
      <c r="O2211" s="6">
        <f>KickstarterTable[[#This Row],[pledged]]/KickstarterTable[[#This Row],[goal]]</f>
        <v>0.13020000000000001</v>
      </c>
      <c r="P2211" s="8">
        <f>KickstarterTable[[#This Row],[pledged]]/KickstarterTable[[#This Row],[backers_count]]</f>
        <v>93</v>
      </c>
      <c r="Q2211" t="str">
        <f t="shared" si="204"/>
        <v>theater</v>
      </c>
      <c r="R2211" t="str">
        <f t="shared" si="205"/>
        <v>plays</v>
      </c>
      <c r="S2211" s="13">
        <f t="shared" si="206"/>
        <v>42265.349849537037</v>
      </c>
      <c r="T2211" s="13">
        <f t="shared" si="207"/>
        <v>42290.790972222225</v>
      </c>
      <c r="U2211">
        <f t="shared" si="208"/>
        <v>2015</v>
      </c>
      <c r="V2211" s="15" t="str">
        <f t="shared" si="209"/>
        <v>Sep</v>
      </c>
    </row>
    <row r="2212" spans="1:22" ht="48">
      <c r="A2212">
        <v>3934</v>
      </c>
      <c r="B2212" s="3" t="s">
        <v>3931</v>
      </c>
      <c r="C2212" s="3" t="s">
        <v>8042</v>
      </c>
      <c r="D2212">
        <v>5000</v>
      </c>
      <c r="E2212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8270</v>
      </c>
      <c r="O2212" s="6">
        <f>KickstarterTable[[#This Row],[pledged]]/KickstarterTable[[#This Row],[goal]]</f>
        <v>0.11</v>
      </c>
      <c r="P2212" s="8">
        <f>KickstarterTable[[#This Row],[pledged]]/KickstarterTable[[#This Row],[backers_count]]</f>
        <v>45.833333333333336</v>
      </c>
      <c r="Q2212" t="str">
        <f t="shared" si="204"/>
        <v>theater</v>
      </c>
      <c r="R2212" t="str">
        <f t="shared" si="205"/>
        <v>plays</v>
      </c>
      <c r="S2212" s="13">
        <f t="shared" si="206"/>
        <v>42233.338414351849</v>
      </c>
      <c r="T2212" s="13">
        <f t="shared" si="207"/>
        <v>42276.125000000007</v>
      </c>
      <c r="U2212">
        <f t="shared" si="208"/>
        <v>2015</v>
      </c>
      <c r="V2212" s="15" t="str">
        <f t="shared" si="209"/>
        <v>Aug</v>
      </c>
    </row>
    <row r="2213" spans="1:22" ht="48">
      <c r="A2213">
        <v>3939</v>
      </c>
      <c r="B2213" s="3" t="s">
        <v>3936</v>
      </c>
      <c r="C2213" s="3" t="s">
        <v>8047</v>
      </c>
      <c r="D2213">
        <v>5000</v>
      </c>
      <c r="E2213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8270</v>
      </c>
      <c r="O2213" s="6">
        <f>KickstarterTable[[#This Row],[pledged]]/KickstarterTable[[#This Row],[goal]]</f>
        <v>1E-3</v>
      </c>
      <c r="P2213" s="8">
        <f>KickstarterTable[[#This Row],[pledged]]/KickstarterTable[[#This Row],[backers_count]]</f>
        <v>5</v>
      </c>
      <c r="Q2213" t="str">
        <f t="shared" si="204"/>
        <v>theater</v>
      </c>
      <c r="R2213" t="str">
        <f t="shared" si="205"/>
        <v>plays</v>
      </c>
      <c r="S2213" s="13">
        <f t="shared" si="206"/>
        <v>41915.066886574074</v>
      </c>
      <c r="T2213" s="13">
        <f t="shared" si="207"/>
        <v>41916.770833333336</v>
      </c>
      <c r="U2213">
        <f t="shared" si="208"/>
        <v>2014</v>
      </c>
      <c r="V2213" s="15" t="str">
        <f t="shared" si="209"/>
        <v>Oct</v>
      </c>
    </row>
    <row r="2214" spans="1:22" ht="48">
      <c r="A2214">
        <v>3940</v>
      </c>
      <c r="B2214" s="3" t="s">
        <v>3937</v>
      </c>
      <c r="C2214" s="3" t="s">
        <v>8048</v>
      </c>
      <c r="D2214">
        <v>5000</v>
      </c>
      <c r="E2214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8270</v>
      </c>
      <c r="O2214" s="6">
        <f>KickstarterTable[[#This Row],[pledged]]/KickstarterTable[[#This Row],[goal]]</f>
        <v>2.2000000000000001E-3</v>
      </c>
      <c r="P2214" s="8">
        <f>KickstarterTable[[#This Row],[pledged]]/KickstarterTable[[#This Row],[backers_count]]</f>
        <v>5.5</v>
      </c>
      <c r="Q2214" t="str">
        <f t="shared" si="204"/>
        <v>theater</v>
      </c>
      <c r="R2214" t="str">
        <f t="shared" si="205"/>
        <v>plays</v>
      </c>
      <c r="S2214" s="13">
        <f t="shared" si="206"/>
        <v>41961.159155092588</v>
      </c>
      <c r="T2214" s="13">
        <f t="shared" si="207"/>
        <v>42004.075821759259</v>
      </c>
      <c r="U2214">
        <f t="shared" si="208"/>
        <v>2014</v>
      </c>
      <c r="V2214" s="15" t="str">
        <f t="shared" si="209"/>
        <v>Nov</v>
      </c>
    </row>
    <row r="2215" spans="1:22" ht="48">
      <c r="A2215">
        <v>3943</v>
      </c>
      <c r="B2215" s="3" t="s">
        <v>3940</v>
      </c>
      <c r="C2215" s="3" t="s">
        <v>8051</v>
      </c>
      <c r="D2215">
        <v>5000</v>
      </c>
      <c r="E2215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8270</v>
      </c>
      <c r="O2215" s="6">
        <f>KickstarterTable[[#This Row],[pledged]]/KickstarterTable[[#This Row],[goal]]</f>
        <v>0.35639999999999999</v>
      </c>
      <c r="P2215" s="8">
        <f>KickstarterTable[[#This Row],[pledged]]/KickstarterTable[[#This Row],[backers_count]]</f>
        <v>137.07692307692307</v>
      </c>
      <c r="Q2215" t="str">
        <f t="shared" si="204"/>
        <v>theater</v>
      </c>
      <c r="R2215" t="str">
        <f t="shared" si="205"/>
        <v>plays</v>
      </c>
      <c r="S2215" s="13">
        <f t="shared" si="206"/>
        <v>42279.445231481477</v>
      </c>
      <c r="T2215" s="13">
        <f t="shared" si="207"/>
        <v>42308.284722222226</v>
      </c>
      <c r="U2215">
        <f t="shared" si="208"/>
        <v>2015</v>
      </c>
      <c r="V2215" s="15" t="str">
        <f t="shared" si="209"/>
        <v>Oct</v>
      </c>
    </row>
    <row r="2216" spans="1:22" ht="48">
      <c r="A2216">
        <v>3944</v>
      </c>
      <c r="B2216" s="3" t="s">
        <v>3941</v>
      </c>
      <c r="C2216" s="3" t="s">
        <v>8052</v>
      </c>
      <c r="D2216">
        <v>5000</v>
      </c>
      <c r="E2216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8270</v>
      </c>
      <c r="O2216" s="6">
        <f>KickstarterTable[[#This Row],[pledged]]/KickstarterTable[[#This Row],[goal]]</f>
        <v>0</v>
      </c>
      <c r="P2216" s="8" t="e">
        <f>KickstarterTable[[#This Row],[pledged]]/KickstarterTable[[#This Row],[backers_count]]</f>
        <v>#DIV/0!</v>
      </c>
      <c r="Q2216" t="str">
        <f t="shared" si="204"/>
        <v>theater</v>
      </c>
      <c r="R2216" t="str">
        <f t="shared" si="205"/>
        <v>plays</v>
      </c>
      <c r="S2216" s="13">
        <f t="shared" si="206"/>
        <v>42213.329571759255</v>
      </c>
      <c r="T2216" s="13">
        <f t="shared" si="207"/>
        <v>42241.246238425927</v>
      </c>
      <c r="U2216">
        <f t="shared" si="208"/>
        <v>2015</v>
      </c>
      <c r="V2216" s="15" t="str">
        <f t="shared" si="209"/>
        <v>Jul</v>
      </c>
    </row>
    <row r="2217" spans="1:22" ht="48">
      <c r="A2217">
        <v>3961</v>
      </c>
      <c r="B2217" s="3" t="s">
        <v>3958</v>
      </c>
      <c r="C2217" s="3" t="s">
        <v>8068</v>
      </c>
      <c r="D2217">
        <v>5000</v>
      </c>
      <c r="E221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8270</v>
      </c>
      <c r="O2217" s="6">
        <f>KickstarterTable[[#This Row],[pledged]]/KickstarterTable[[#This Row],[goal]]</f>
        <v>4.1999999999999997E-3</v>
      </c>
      <c r="P2217" s="8">
        <f>KickstarterTable[[#This Row],[pledged]]/KickstarterTable[[#This Row],[backers_count]]</f>
        <v>10.5</v>
      </c>
      <c r="Q2217" t="str">
        <f t="shared" si="204"/>
        <v>theater</v>
      </c>
      <c r="R2217" t="str">
        <f t="shared" si="205"/>
        <v>plays</v>
      </c>
      <c r="S2217" s="13">
        <f t="shared" si="206"/>
        <v>41745.557986111111</v>
      </c>
      <c r="T2217" s="13">
        <f t="shared" si="207"/>
        <v>41765.474652777782</v>
      </c>
      <c r="U2217">
        <f t="shared" si="208"/>
        <v>2014</v>
      </c>
      <c r="V2217" s="15" t="str">
        <f t="shared" si="209"/>
        <v>Apr</v>
      </c>
    </row>
    <row r="2218" spans="1:22" ht="48">
      <c r="A2218">
        <v>3968</v>
      </c>
      <c r="B2218" s="3" t="s">
        <v>3965</v>
      </c>
      <c r="C2218" s="3" t="s">
        <v>8075</v>
      </c>
      <c r="D2218">
        <v>5000</v>
      </c>
      <c r="E221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8270</v>
      </c>
      <c r="O2218" s="6">
        <f>KickstarterTable[[#This Row],[pledged]]/KickstarterTable[[#This Row],[goal]]</f>
        <v>0.10539999999999999</v>
      </c>
      <c r="P2218" s="8">
        <f>KickstarterTable[[#This Row],[pledged]]/KickstarterTable[[#This Row],[backers_count]]</f>
        <v>47.909090909090907</v>
      </c>
      <c r="Q2218" t="str">
        <f t="shared" si="204"/>
        <v>theater</v>
      </c>
      <c r="R2218" t="str">
        <f t="shared" si="205"/>
        <v>plays</v>
      </c>
      <c r="S2218" s="13">
        <f t="shared" si="206"/>
        <v>42452.48232638889</v>
      </c>
      <c r="T2218" s="13">
        <f t="shared" si="207"/>
        <v>42510.398993055562</v>
      </c>
      <c r="U2218">
        <f t="shared" si="208"/>
        <v>2016</v>
      </c>
      <c r="V2218" s="15" t="str">
        <f t="shared" si="209"/>
        <v>Mar</v>
      </c>
    </row>
    <row r="2219" spans="1:22" ht="48">
      <c r="A2219">
        <v>3973</v>
      </c>
      <c r="B2219" s="3" t="s">
        <v>3970</v>
      </c>
      <c r="C2219" s="3" t="s">
        <v>8080</v>
      </c>
      <c r="D2219">
        <v>5000</v>
      </c>
      <c r="E2219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8270</v>
      </c>
      <c r="O2219" s="6">
        <f>KickstarterTable[[#This Row],[pledged]]/KickstarterTable[[#This Row],[goal]]</f>
        <v>0.78100000000000003</v>
      </c>
      <c r="P2219" s="8">
        <f>KickstarterTable[[#This Row],[pledged]]/KickstarterTable[[#This Row],[backers_count]]</f>
        <v>105.54054054054055</v>
      </c>
      <c r="Q2219" t="str">
        <f t="shared" si="204"/>
        <v>theater</v>
      </c>
      <c r="R2219" t="str">
        <f t="shared" si="205"/>
        <v>plays</v>
      </c>
      <c r="S2219" s="13">
        <f t="shared" si="206"/>
        <v>42469.350810185184</v>
      </c>
      <c r="T2219" s="13">
        <f t="shared" si="207"/>
        <v>42496.750000000007</v>
      </c>
      <c r="U2219">
        <f t="shared" si="208"/>
        <v>2016</v>
      </c>
      <c r="V2219" s="15" t="str">
        <f t="shared" si="209"/>
        <v>Apr</v>
      </c>
    </row>
    <row r="2220" spans="1:22" ht="48">
      <c r="A2220">
        <v>3986</v>
      </c>
      <c r="B2220" s="3" t="s">
        <v>3982</v>
      </c>
      <c r="C2220" s="3" t="s">
        <v>8092</v>
      </c>
      <c r="D2220">
        <v>5000</v>
      </c>
      <c r="E2220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8270</v>
      </c>
      <c r="O2220" s="6">
        <f>KickstarterTable[[#This Row],[pledged]]/KickstarterTable[[#This Row],[goal]]</f>
        <v>9.7600000000000006E-2</v>
      </c>
      <c r="P2220" s="8">
        <f>KickstarterTable[[#This Row],[pledged]]/KickstarterTable[[#This Row],[backers_count]]</f>
        <v>37.53846153846154</v>
      </c>
      <c r="Q2220" t="str">
        <f t="shared" si="204"/>
        <v>theater</v>
      </c>
      <c r="R2220" t="str">
        <f t="shared" si="205"/>
        <v>plays</v>
      </c>
      <c r="S2220" s="13">
        <f t="shared" si="206"/>
        <v>42467.215208333328</v>
      </c>
      <c r="T2220" s="13">
        <f t="shared" si="207"/>
        <v>42494.12777777778</v>
      </c>
      <c r="U2220">
        <f t="shared" si="208"/>
        <v>2016</v>
      </c>
      <c r="V2220" s="15" t="str">
        <f t="shared" si="209"/>
        <v>Apr</v>
      </c>
    </row>
    <row r="2221" spans="1:22" ht="48">
      <c r="A2221">
        <v>4025</v>
      </c>
      <c r="B2221" s="3" t="s">
        <v>4021</v>
      </c>
      <c r="C2221" s="3" t="s">
        <v>8130</v>
      </c>
      <c r="D2221">
        <v>5000</v>
      </c>
      <c r="E2221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8270</v>
      </c>
      <c r="O2221" s="6">
        <f>KickstarterTable[[#This Row],[pledged]]/KickstarterTable[[#This Row],[goal]]</f>
        <v>0.05</v>
      </c>
      <c r="P2221" s="8">
        <f>KickstarterTable[[#This Row],[pledged]]/KickstarterTable[[#This Row],[backers_count]]</f>
        <v>62.5</v>
      </c>
      <c r="Q2221" t="str">
        <f t="shared" si="204"/>
        <v>theater</v>
      </c>
      <c r="R2221" t="str">
        <f t="shared" si="205"/>
        <v>plays</v>
      </c>
      <c r="S2221" s="13">
        <f t="shared" si="206"/>
        <v>42150.904351851852</v>
      </c>
      <c r="T2221" s="13">
        <f t="shared" si="207"/>
        <v>42208.821018518523</v>
      </c>
      <c r="U2221">
        <f t="shared" si="208"/>
        <v>2015</v>
      </c>
      <c r="V2221" s="15" t="str">
        <f t="shared" si="209"/>
        <v>May</v>
      </c>
    </row>
    <row r="2222" spans="1:22" ht="48">
      <c r="A2222">
        <v>4031</v>
      </c>
      <c r="B2222" s="3" t="s">
        <v>4027</v>
      </c>
      <c r="C2222" s="3" t="s">
        <v>8136</v>
      </c>
      <c r="D2222">
        <v>5000</v>
      </c>
      <c r="E2222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8270</v>
      </c>
      <c r="O2222" s="6">
        <f>KickstarterTable[[#This Row],[pledged]]/KickstarterTable[[#This Row],[goal]]</f>
        <v>0</v>
      </c>
      <c r="P2222" s="8" t="e">
        <f>KickstarterTable[[#This Row],[pledged]]/KickstarterTable[[#This Row],[backers_count]]</f>
        <v>#DIV/0!</v>
      </c>
      <c r="Q2222" t="str">
        <f t="shared" si="204"/>
        <v>theater</v>
      </c>
      <c r="R2222" t="str">
        <f t="shared" si="205"/>
        <v>plays</v>
      </c>
      <c r="S2222" s="13">
        <f t="shared" si="206"/>
        <v>41941.251898148148</v>
      </c>
      <c r="T2222" s="13">
        <f t="shared" si="207"/>
        <v>41989.210231481484</v>
      </c>
      <c r="U2222">
        <f t="shared" si="208"/>
        <v>2014</v>
      </c>
      <c r="V2222" s="15" t="str">
        <f t="shared" si="209"/>
        <v>Oct</v>
      </c>
    </row>
    <row r="2223" spans="1:22" ht="32">
      <c r="A2223">
        <v>4041</v>
      </c>
      <c r="B2223" s="3" t="s">
        <v>4037</v>
      </c>
      <c r="C2223" s="3" t="s">
        <v>8145</v>
      </c>
      <c r="D2223">
        <v>5000</v>
      </c>
      <c r="E2223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8270</v>
      </c>
      <c r="O2223" s="6">
        <f>KickstarterTable[[#This Row],[pledged]]/KickstarterTable[[#This Row],[goal]]</f>
        <v>4.1999999999999997E-3</v>
      </c>
      <c r="P2223" s="8">
        <f>KickstarterTable[[#This Row],[pledged]]/KickstarterTable[[#This Row],[backers_count]]</f>
        <v>10.5</v>
      </c>
      <c r="Q2223" t="str">
        <f t="shared" si="204"/>
        <v>theater</v>
      </c>
      <c r="R2223" t="str">
        <f t="shared" si="205"/>
        <v>plays</v>
      </c>
      <c r="S2223" s="13">
        <f t="shared" si="206"/>
        <v>42559.140671296293</v>
      </c>
      <c r="T2223" s="13">
        <f t="shared" si="207"/>
        <v>42617.057337962964</v>
      </c>
      <c r="U2223">
        <f t="shared" si="208"/>
        <v>2016</v>
      </c>
      <c r="V2223" s="15" t="str">
        <f t="shared" si="209"/>
        <v>Jul</v>
      </c>
    </row>
    <row r="2224" spans="1:22" ht="48">
      <c r="A2224">
        <v>4045</v>
      </c>
      <c r="B2224" s="3" t="s">
        <v>4041</v>
      </c>
      <c r="C2224" s="3" t="s">
        <v>8149</v>
      </c>
      <c r="D2224">
        <v>5000</v>
      </c>
      <c r="E2224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8270</v>
      </c>
      <c r="O2224" s="6">
        <f>KickstarterTable[[#This Row],[pledged]]/KickstarterTable[[#This Row],[goal]]</f>
        <v>2.0000000000000001E-4</v>
      </c>
      <c r="P2224" s="8">
        <f>KickstarterTable[[#This Row],[pledged]]/KickstarterTable[[#This Row],[backers_count]]</f>
        <v>1</v>
      </c>
      <c r="Q2224" t="str">
        <f t="shared" si="204"/>
        <v>theater</v>
      </c>
      <c r="R2224" t="str">
        <f t="shared" si="205"/>
        <v>plays</v>
      </c>
      <c r="S2224" s="13">
        <f t="shared" si="206"/>
        <v>41841.867928240739</v>
      </c>
      <c r="T2224" s="13">
        <f t="shared" si="207"/>
        <v>41869.784594907411</v>
      </c>
      <c r="U2224">
        <f t="shared" si="208"/>
        <v>2014</v>
      </c>
      <c r="V2224" s="15" t="str">
        <f t="shared" si="209"/>
        <v>Jul</v>
      </c>
    </row>
    <row r="2225" spans="1:22" ht="48">
      <c r="A2225">
        <v>4047</v>
      </c>
      <c r="B2225" s="3" t="s">
        <v>4043</v>
      </c>
      <c r="C2225" s="3" t="s">
        <v>8151</v>
      </c>
      <c r="D2225">
        <v>5000</v>
      </c>
      <c r="E2225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8270</v>
      </c>
      <c r="O2225" s="6">
        <f>KickstarterTable[[#This Row],[pledged]]/KickstarterTable[[#This Row],[goal]]</f>
        <v>2.1999999999999999E-2</v>
      </c>
      <c r="P2225" s="8">
        <f>KickstarterTable[[#This Row],[pledged]]/KickstarterTable[[#This Row],[backers_count]]</f>
        <v>27.5</v>
      </c>
      <c r="Q2225" t="str">
        <f t="shared" si="204"/>
        <v>theater</v>
      </c>
      <c r="R2225" t="str">
        <f t="shared" si="205"/>
        <v>plays</v>
      </c>
      <c r="S2225" s="13">
        <f t="shared" si="206"/>
        <v>41990.689155092587</v>
      </c>
      <c r="T2225" s="13">
        <f t="shared" si="207"/>
        <v>42012.625000000007</v>
      </c>
      <c r="U2225">
        <f t="shared" si="208"/>
        <v>2015</v>
      </c>
      <c r="V2225" s="15" t="str">
        <f t="shared" si="209"/>
        <v>Dec</v>
      </c>
    </row>
    <row r="2226" spans="1:22" ht="48">
      <c r="A2226">
        <v>4055</v>
      </c>
      <c r="B2226" s="3" t="s">
        <v>4051</v>
      </c>
      <c r="C2226" s="3" t="s">
        <v>8159</v>
      </c>
      <c r="D2226">
        <v>5000</v>
      </c>
      <c r="E2226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8270</v>
      </c>
      <c r="O2226" s="6">
        <f>KickstarterTable[[#This Row],[pledged]]/KickstarterTable[[#This Row],[goal]]</f>
        <v>0.1762</v>
      </c>
      <c r="P2226" s="8">
        <f>KickstarterTable[[#This Row],[pledged]]/KickstarterTable[[#This Row],[backers_count]]</f>
        <v>41.952380952380949</v>
      </c>
      <c r="Q2226" t="str">
        <f t="shared" si="204"/>
        <v>theater</v>
      </c>
      <c r="R2226" t="str">
        <f t="shared" si="205"/>
        <v>plays</v>
      </c>
      <c r="S2226" s="13">
        <f t="shared" si="206"/>
        <v>41779.31517361111</v>
      </c>
      <c r="T2226" s="13">
        <f t="shared" si="207"/>
        <v>41807.231840277782</v>
      </c>
      <c r="U2226">
        <f t="shared" si="208"/>
        <v>2014</v>
      </c>
      <c r="V2226" s="15" t="str">
        <f t="shared" si="209"/>
        <v>May</v>
      </c>
    </row>
    <row r="2227" spans="1:22" ht="48">
      <c r="A2227">
        <v>4067</v>
      </c>
      <c r="B2227" s="3" t="s">
        <v>4063</v>
      </c>
      <c r="C2227" s="3" t="s">
        <v>7998</v>
      </c>
      <c r="D2227">
        <v>5000</v>
      </c>
      <c r="E222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8270</v>
      </c>
      <c r="O2227" s="6">
        <f>KickstarterTable[[#This Row],[pledged]]/KickstarterTable[[#This Row],[goal]]</f>
        <v>0.60899999999999999</v>
      </c>
      <c r="P2227" s="8">
        <f>KickstarterTable[[#This Row],[pledged]]/KickstarterTable[[#This Row],[backers_count]]</f>
        <v>179.11764705882354</v>
      </c>
      <c r="Q2227" t="str">
        <f t="shared" si="204"/>
        <v>theater</v>
      </c>
      <c r="R2227" t="str">
        <f t="shared" si="205"/>
        <v>plays</v>
      </c>
      <c r="S2227" s="13">
        <f t="shared" si="206"/>
        <v>42234.784143518518</v>
      </c>
      <c r="T2227" s="13">
        <f t="shared" si="207"/>
        <v>42272.70081018519</v>
      </c>
      <c r="U2227">
        <f t="shared" si="208"/>
        <v>2015</v>
      </c>
      <c r="V2227" s="15" t="str">
        <f t="shared" si="209"/>
        <v>Aug</v>
      </c>
    </row>
    <row r="2228" spans="1:22" ht="48">
      <c r="A2228">
        <v>4089</v>
      </c>
      <c r="B2228" s="3" t="s">
        <v>4085</v>
      </c>
      <c r="C2228" s="3" t="s">
        <v>8192</v>
      </c>
      <c r="D2228">
        <v>5000</v>
      </c>
      <c r="E222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8270</v>
      </c>
      <c r="O2228" s="6">
        <f>KickstarterTable[[#This Row],[pledged]]/KickstarterTable[[#This Row],[goal]]</f>
        <v>4.8000000000000001E-2</v>
      </c>
      <c r="P2228" s="8">
        <f>KickstarterTable[[#This Row],[pledged]]/KickstarterTable[[#This Row],[backers_count]]</f>
        <v>30</v>
      </c>
      <c r="Q2228" t="str">
        <f t="shared" si="204"/>
        <v>theater</v>
      </c>
      <c r="R2228" t="str">
        <f t="shared" si="205"/>
        <v>plays</v>
      </c>
      <c r="S2228" s="13">
        <f t="shared" si="206"/>
        <v>42122.399166666662</v>
      </c>
      <c r="T2228" s="13">
        <f t="shared" si="207"/>
        <v>42153.315972222226</v>
      </c>
      <c r="U2228">
        <f t="shared" si="208"/>
        <v>2015</v>
      </c>
      <c r="V2228" s="15" t="str">
        <f t="shared" si="209"/>
        <v>Apr</v>
      </c>
    </row>
    <row r="2229" spans="1:22" ht="48">
      <c r="A2229">
        <v>4106</v>
      </c>
      <c r="B2229" s="3" t="s">
        <v>4102</v>
      </c>
      <c r="C2229" s="3" t="s">
        <v>8209</v>
      </c>
      <c r="D2229">
        <v>5000</v>
      </c>
      <c r="E2229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8270</v>
      </c>
      <c r="O2229" s="6">
        <f>KickstarterTable[[#This Row],[pledged]]/KickstarterTable[[#This Row],[goal]]</f>
        <v>0.70599999999999996</v>
      </c>
      <c r="P2229" s="8">
        <f>KickstarterTable[[#This Row],[pledged]]/KickstarterTable[[#This Row],[backers_count]]</f>
        <v>106.96969696969697</v>
      </c>
      <c r="Q2229" t="str">
        <f t="shared" si="204"/>
        <v>theater</v>
      </c>
      <c r="R2229" t="str">
        <f t="shared" si="205"/>
        <v>plays</v>
      </c>
      <c r="S2229" s="13">
        <f t="shared" si="206"/>
        <v>42052.716041666667</v>
      </c>
      <c r="T2229" s="13">
        <f t="shared" si="207"/>
        <v>42093.625000000007</v>
      </c>
      <c r="U2229">
        <f t="shared" si="208"/>
        <v>2015</v>
      </c>
      <c r="V2229" s="15" t="str">
        <f t="shared" si="209"/>
        <v>Feb</v>
      </c>
    </row>
    <row r="2230" spans="1:22" ht="16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8270</v>
      </c>
      <c r="O2230" s="6">
        <f>KickstarterTable[[#This Row],[pledged]]/KickstarterTable[[#This Row],[goal]]</f>
        <v>1.1210242048409682</v>
      </c>
      <c r="P2230" s="8">
        <f>KickstarterTable[[#This Row],[pledged]]/KickstarterTable[[#This Row],[backers_count]]</f>
        <v>69.18518518518519</v>
      </c>
      <c r="Q2230" t="str">
        <f t="shared" si="204"/>
        <v>theater</v>
      </c>
      <c r="R2230" t="str">
        <f t="shared" si="205"/>
        <v>plays</v>
      </c>
      <c r="S2230" s="13">
        <f t="shared" si="206"/>
        <v>42762.609097222223</v>
      </c>
      <c r="T2230" s="13">
        <f t="shared" si="207"/>
        <v>42791.791666666664</v>
      </c>
      <c r="U2230">
        <f t="shared" si="208"/>
        <v>2017</v>
      </c>
      <c r="V2230" s="15" t="str">
        <f t="shared" si="209"/>
        <v>Jan</v>
      </c>
    </row>
    <row r="2231" spans="1:22" ht="32">
      <c r="A2231">
        <v>1444</v>
      </c>
      <c r="B2231" s="3" t="s">
        <v>1445</v>
      </c>
      <c r="C2231" s="3" t="s">
        <v>5554</v>
      </c>
      <c r="D2231">
        <v>4950</v>
      </c>
      <c r="E2231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8286</v>
      </c>
      <c r="O2231" s="6">
        <f>KickstarterTable[[#This Row],[pledged]]/KickstarterTable[[#This Row],[goal]]</f>
        <v>0</v>
      </c>
      <c r="P2231" s="8" t="e">
        <f>KickstarterTable[[#This Row],[pledged]]/KickstarterTable[[#This Row],[backers_count]]</f>
        <v>#DIV/0!</v>
      </c>
      <c r="Q2231" t="str">
        <f t="shared" si="204"/>
        <v>publishing</v>
      </c>
      <c r="R2231" t="str">
        <f t="shared" si="205"/>
        <v>translations</v>
      </c>
      <c r="S2231" s="13">
        <f t="shared" si="206"/>
        <v>42199.540069444447</v>
      </c>
      <c r="T2231" s="13">
        <f t="shared" si="207"/>
        <v>42257.456736111119</v>
      </c>
      <c r="U2231">
        <f t="shared" si="208"/>
        <v>2015</v>
      </c>
      <c r="V2231" s="15" t="str">
        <f t="shared" si="209"/>
        <v>Jul</v>
      </c>
    </row>
    <row r="2232" spans="1:22" ht="48">
      <c r="A2232">
        <v>1346</v>
      </c>
      <c r="B2232" s="3" t="s">
        <v>1347</v>
      </c>
      <c r="C2232" s="3" t="s">
        <v>5456</v>
      </c>
      <c r="D2232">
        <v>4900</v>
      </c>
      <c r="E2232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8273</v>
      </c>
      <c r="O2232" s="6">
        <f>KickstarterTable[[#This Row],[pledged]]/KickstarterTable[[#This Row],[goal]]</f>
        <v>1.473265306122449</v>
      </c>
      <c r="P2232" s="8">
        <f>KickstarterTable[[#This Row],[pledged]]/KickstarterTable[[#This Row],[backers_count]]</f>
        <v>48.449664429530202</v>
      </c>
      <c r="Q2232" t="str">
        <f t="shared" si="204"/>
        <v>publishing</v>
      </c>
      <c r="R2232" t="str">
        <f t="shared" si="205"/>
        <v>nonfiction</v>
      </c>
      <c r="S2232" s="13">
        <f t="shared" si="206"/>
        <v>41421.742488425924</v>
      </c>
      <c r="T2232" s="13">
        <f t="shared" si="207"/>
        <v>41449.659155092595</v>
      </c>
      <c r="U2232">
        <f t="shared" si="208"/>
        <v>2013</v>
      </c>
      <c r="V2232" s="15" t="str">
        <f t="shared" si="209"/>
        <v>May</v>
      </c>
    </row>
    <row r="2233" spans="1:22" ht="48">
      <c r="A2233">
        <v>2045</v>
      </c>
      <c r="B2233" s="3" t="s">
        <v>2046</v>
      </c>
      <c r="C2233" s="3" t="s">
        <v>6155</v>
      </c>
      <c r="D2233">
        <v>4900</v>
      </c>
      <c r="E2233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8294</v>
      </c>
      <c r="O2233" s="6">
        <f>KickstarterTable[[#This Row],[pledged]]/KickstarterTable[[#This Row],[goal]]</f>
        <v>8.1918387755102042</v>
      </c>
      <c r="P2233" s="8">
        <f>KickstarterTable[[#This Row],[pledged]]/KickstarterTable[[#This Row],[backers_count]]</f>
        <v>152.62361216730039</v>
      </c>
      <c r="Q2233" t="str">
        <f t="shared" si="204"/>
        <v>technology</v>
      </c>
      <c r="R2233" t="str">
        <f t="shared" si="205"/>
        <v>hardware</v>
      </c>
      <c r="S2233" s="13">
        <f t="shared" si="206"/>
        <v>41068.755173611113</v>
      </c>
      <c r="T2233" s="13">
        <f t="shared" si="207"/>
        <v>41096.671840277777</v>
      </c>
      <c r="U2233">
        <f t="shared" si="208"/>
        <v>2012</v>
      </c>
      <c r="V2233" s="15" t="str">
        <f t="shared" si="209"/>
        <v>Jun</v>
      </c>
    </row>
    <row r="2234" spans="1:22" ht="48">
      <c r="A2234">
        <v>3473</v>
      </c>
      <c r="B2234" s="3" t="s">
        <v>3472</v>
      </c>
      <c r="C2234" s="3" t="s">
        <v>7583</v>
      </c>
      <c r="D2234">
        <v>4900</v>
      </c>
      <c r="E223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8270</v>
      </c>
      <c r="O2234" s="6">
        <f>KickstarterTable[[#This Row],[pledged]]/KickstarterTable[[#This Row],[goal]]</f>
        <v>1</v>
      </c>
      <c r="P2234" s="8">
        <f>KickstarterTable[[#This Row],[pledged]]/KickstarterTable[[#This Row],[backers_count]]</f>
        <v>148.4848484848485</v>
      </c>
      <c r="Q2234" t="str">
        <f t="shared" si="204"/>
        <v>theater</v>
      </c>
      <c r="R2234" t="str">
        <f t="shared" si="205"/>
        <v>plays</v>
      </c>
      <c r="S2234" s="13">
        <f t="shared" si="206"/>
        <v>42062.501111111109</v>
      </c>
      <c r="T2234" s="13">
        <f t="shared" si="207"/>
        <v>42081.435416666667</v>
      </c>
      <c r="U2234">
        <f t="shared" si="208"/>
        <v>2015</v>
      </c>
      <c r="V2234" s="15" t="str">
        <f t="shared" si="209"/>
        <v>Feb</v>
      </c>
    </row>
    <row r="2235" spans="1:22" ht="48">
      <c r="A2235">
        <v>1200</v>
      </c>
      <c r="B2235" s="3" t="s">
        <v>1201</v>
      </c>
      <c r="C2235" s="3" t="s">
        <v>5310</v>
      </c>
      <c r="D2235">
        <v>4800</v>
      </c>
      <c r="E2235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8284</v>
      </c>
      <c r="O2235" s="6">
        <f>KickstarterTable[[#This Row],[pledged]]/KickstarterTable[[#This Row],[goal]]</f>
        <v>1.2560416666666667</v>
      </c>
      <c r="P2235" s="8">
        <f>KickstarterTable[[#This Row],[pledged]]/KickstarterTable[[#This Row],[backers_count]]</f>
        <v>58.533980582524272</v>
      </c>
      <c r="Q2235" t="str">
        <f t="shared" si="204"/>
        <v>photography</v>
      </c>
      <c r="R2235" t="str">
        <f t="shared" si="205"/>
        <v>photobooks</v>
      </c>
      <c r="S2235" s="13">
        <f t="shared" si="206"/>
        <v>42089.144166666665</v>
      </c>
      <c r="T2235" s="13">
        <f t="shared" si="207"/>
        <v>42108.060833333337</v>
      </c>
      <c r="U2235">
        <f t="shared" si="208"/>
        <v>2015</v>
      </c>
      <c r="V2235" s="15" t="str">
        <f t="shared" si="209"/>
        <v>Mar</v>
      </c>
    </row>
    <row r="2236" spans="1:22" ht="48">
      <c r="A2236">
        <v>1777</v>
      </c>
      <c r="B2236" s="3" t="s">
        <v>1778</v>
      </c>
      <c r="C2236" s="3" t="s">
        <v>5887</v>
      </c>
      <c r="D2236">
        <v>4800</v>
      </c>
      <c r="E223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8284</v>
      </c>
      <c r="O2236" s="6">
        <f>KickstarterTable[[#This Row],[pledged]]/KickstarterTable[[#This Row],[goal]]</f>
        <v>0.135625</v>
      </c>
      <c r="P2236" s="8">
        <f>KickstarterTable[[#This Row],[pledged]]/KickstarterTable[[#This Row],[backers_count]]</f>
        <v>65.099999999999994</v>
      </c>
      <c r="Q2236" t="str">
        <f t="shared" si="204"/>
        <v>photography</v>
      </c>
      <c r="R2236" t="str">
        <f t="shared" si="205"/>
        <v>photobooks</v>
      </c>
      <c r="S2236" s="13">
        <f t="shared" si="206"/>
        <v>42025.02376157407</v>
      </c>
      <c r="T2236" s="13">
        <f t="shared" si="207"/>
        <v>42052.940428240741</v>
      </c>
      <c r="U2236">
        <f t="shared" si="208"/>
        <v>2015</v>
      </c>
      <c r="V2236" s="15" t="str">
        <f t="shared" si="209"/>
        <v>Jan</v>
      </c>
    </row>
    <row r="2237" spans="1:22" ht="48">
      <c r="A2237">
        <v>2752</v>
      </c>
      <c r="B2237" s="3" t="s">
        <v>2752</v>
      </c>
      <c r="C2237" s="3" t="s">
        <v>6862</v>
      </c>
      <c r="D2237">
        <v>4800</v>
      </c>
      <c r="E223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8303</v>
      </c>
      <c r="O2237" s="6">
        <f>KickstarterTable[[#This Row],[pledged]]/KickstarterTable[[#This Row],[goal]]</f>
        <v>0.11458333333333333</v>
      </c>
      <c r="P2237" s="8">
        <f>KickstarterTable[[#This Row],[pledged]]/KickstarterTable[[#This Row],[backers_count]]</f>
        <v>39.285714285714285</v>
      </c>
      <c r="Q2237" t="str">
        <f t="shared" si="204"/>
        <v>publishing</v>
      </c>
      <c r="R2237" t="str">
        <f t="shared" si="205"/>
        <v>children's books</v>
      </c>
      <c r="S2237" s="13">
        <f t="shared" si="206"/>
        <v>40855.431759259256</v>
      </c>
      <c r="T2237" s="13">
        <f t="shared" si="207"/>
        <v>40893.348425925928</v>
      </c>
      <c r="U2237">
        <f t="shared" si="208"/>
        <v>2011</v>
      </c>
      <c r="V2237" s="15" t="str">
        <f t="shared" si="209"/>
        <v>Nov</v>
      </c>
    </row>
    <row r="2238" spans="1:22" ht="48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8268</v>
      </c>
      <c r="O2238" s="6">
        <f>KickstarterTable[[#This Row],[pledged]]/KickstarterTable[[#This Row],[goal]]</f>
        <v>1.118936170212766</v>
      </c>
      <c r="P2238" s="8">
        <f>KickstarterTable[[#This Row],[pledged]]/KickstarterTable[[#This Row],[backers_count]]</f>
        <v>105.18</v>
      </c>
      <c r="Q2238" t="str">
        <f t="shared" si="204"/>
        <v>film &amp; video</v>
      </c>
      <c r="R2238" t="str">
        <f t="shared" si="205"/>
        <v>documentary</v>
      </c>
      <c r="S2238" s="13">
        <f t="shared" si="206"/>
        <v>42417.48474537037</v>
      </c>
      <c r="T2238" s="13">
        <f t="shared" si="207"/>
        <v>42475.359745370377</v>
      </c>
      <c r="U2238">
        <f t="shared" si="208"/>
        <v>2016</v>
      </c>
      <c r="V2238" s="15" t="str">
        <f t="shared" si="209"/>
        <v>Feb</v>
      </c>
    </row>
    <row r="2239" spans="1:22" ht="48">
      <c r="A2239">
        <v>1035</v>
      </c>
      <c r="B2239" s="3" t="s">
        <v>1036</v>
      </c>
      <c r="C2239" s="3" t="s">
        <v>5145</v>
      </c>
      <c r="D2239">
        <v>4600</v>
      </c>
      <c r="E2239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8279</v>
      </c>
      <c r="O2239" s="6">
        <f>KickstarterTable[[#This Row],[pledged]]/KickstarterTable[[#This Row],[goal]]</f>
        <v>1.0765217391304347</v>
      </c>
      <c r="P2239" s="8">
        <f>KickstarterTable[[#This Row],[pledged]]/KickstarterTable[[#This Row],[backers_count]]</f>
        <v>65.15789473684211</v>
      </c>
      <c r="Q2239" t="str">
        <f t="shared" si="204"/>
        <v>music</v>
      </c>
      <c r="R2239" t="str">
        <f t="shared" si="205"/>
        <v>electronic music</v>
      </c>
      <c r="S2239" s="13">
        <f t="shared" si="206"/>
        <v>42016.30810185185</v>
      </c>
      <c r="T2239" s="13">
        <f t="shared" si="207"/>
        <v>42044.224768518521</v>
      </c>
      <c r="U2239">
        <f t="shared" si="208"/>
        <v>2015</v>
      </c>
      <c r="V2239" s="15" t="str">
        <f t="shared" si="209"/>
        <v>Jan</v>
      </c>
    </row>
    <row r="2240" spans="1:22" ht="48">
      <c r="A2240">
        <v>1312</v>
      </c>
      <c r="B2240" s="3" t="s">
        <v>1313</v>
      </c>
      <c r="C2240" s="3" t="s">
        <v>5422</v>
      </c>
      <c r="D2240">
        <v>4600</v>
      </c>
      <c r="E2240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8272</v>
      </c>
      <c r="O2240" s="6">
        <f>KickstarterTable[[#This Row],[pledged]]/KickstarterTable[[#This Row],[goal]]</f>
        <v>6.0869565217391303E-3</v>
      </c>
      <c r="P2240" s="8">
        <f>KickstarterTable[[#This Row],[pledged]]/KickstarterTable[[#This Row],[backers_count]]</f>
        <v>28</v>
      </c>
      <c r="Q2240" t="str">
        <f t="shared" si="204"/>
        <v>technology</v>
      </c>
      <c r="R2240" t="str">
        <f t="shared" si="205"/>
        <v>wearables</v>
      </c>
      <c r="S2240" s="13">
        <f t="shared" si="206"/>
        <v>42082.369467592587</v>
      </c>
      <c r="T2240" s="13">
        <f t="shared" si="207"/>
        <v>42110.286134259259</v>
      </c>
      <c r="U2240">
        <f t="shared" si="208"/>
        <v>2015</v>
      </c>
      <c r="V2240" s="15" t="str">
        <f t="shared" si="209"/>
        <v>Mar</v>
      </c>
    </row>
    <row r="2241" spans="1:22" ht="32">
      <c r="A2241">
        <v>2195</v>
      </c>
      <c r="B2241" s="3" t="s">
        <v>2196</v>
      </c>
      <c r="C2241" s="3" t="s">
        <v>6305</v>
      </c>
      <c r="D2241">
        <v>4600</v>
      </c>
      <c r="E2241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8296</v>
      </c>
      <c r="O2241" s="6">
        <f>KickstarterTable[[#This Row],[pledged]]/KickstarterTable[[#This Row],[goal]]</f>
        <v>1.2032608695652174</v>
      </c>
      <c r="P2241" s="8">
        <f>KickstarterTable[[#This Row],[pledged]]/KickstarterTable[[#This Row],[backers_count]]</f>
        <v>48.130434782608695</v>
      </c>
      <c r="Q2241" t="str">
        <f t="shared" si="204"/>
        <v>games</v>
      </c>
      <c r="R2241" t="str">
        <f t="shared" si="205"/>
        <v>tabletop games</v>
      </c>
      <c r="S2241" s="13">
        <f t="shared" si="206"/>
        <v>42197.438657407409</v>
      </c>
      <c r="T2241" s="13">
        <f t="shared" si="207"/>
        <v>42225.35532407408</v>
      </c>
      <c r="U2241">
        <f t="shared" si="208"/>
        <v>2015</v>
      </c>
      <c r="V2241" s="15" t="str">
        <f t="shared" si="209"/>
        <v>Jul</v>
      </c>
    </row>
    <row r="2242" spans="1:22" ht="48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8296</v>
      </c>
      <c r="O2242" s="6">
        <f>KickstarterTable[[#This Row],[pledged]]/KickstarterTable[[#This Row],[goal]]</f>
        <v>1.0581826105905425</v>
      </c>
      <c r="P2242" s="8">
        <f>KickstarterTable[[#This Row],[pledged]]/KickstarterTable[[#This Row],[backers_count]]</f>
        <v>64.74666666666667</v>
      </c>
      <c r="Q2242" t="str">
        <f t="shared" ref="Q2242:Q2305" si="210">LEFT(N2242, SEARCH("/",N2242,1) -1)</f>
        <v>games</v>
      </c>
      <c r="R2242" t="str">
        <f t="shared" ref="R2242:R2305" si="211">MID(N2242,FIND("/",N2242)+1,LEN(N2242))</f>
        <v>tabletop games</v>
      </c>
      <c r="S2242" s="13">
        <f t="shared" ref="S2242:S2305" si="212">(J2242/86400)+25569+(-8/24)</f>
        <v>41614.318159722221</v>
      </c>
      <c r="T2242" s="13">
        <f t="shared" ref="T2242:T2305" si="213">(((I2242/60)/60)/24)+DATE(1970,1,1)+(-58/24)</f>
        <v>41642.234826388893</v>
      </c>
      <c r="U2242">
        <f t="shared" ref="U2242:U2305" si="214">YEAR(T2242)</f>
        <v>2014</v>
      </c>
      <c r="V2242" s="15" t="str">
        <f t="shared" ref="V2242:V2305" si="215">TEXT(S2242,"mmm")</f>
        <v>Dec</v>
      </c>
    </row>
    <row r="2243" spans="1:22" ht="48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8278</v>
      </c>
      <c r="O2243" s="6">
        <f>KickstarterTable[[#This Row],[pledged]]/KickstarterTable[[#This Row],[goal]]</f>
        <v>1.1632786885245903</v>
      </c>
      <c r="P2243" s="8">
        <f>KickstarterTable[[#This Row],[pledged]]/KickstarterTable[[#This Row],[backers_count]]</f>
        <v>50.685714285714283</v>
      </c>
      <c r="Q2243" t="str">
        <f t="shared" si="210"/>
        <v>music</v>
      </c>
      <c r="R2243" t="str">
        <f t="shared" si="211"/>
        <v>indie rock</v>
      </c>
      <c r="S2243" s="13">
        <f t="shared" si="212"/>
        <v>41098.760532407403</v>
      </c>
      <c r="T2243" s="13">
        <f t="shared" si="213"/>
        <v>41129.5</v>
      </c>
      <c r="U2243">
        <f t="shared" si="214"/>
        <v>2012</v>
      </c>
      <c r="V2243" s="15" t="str">
        <f t="shared" si="215"/>
        <v>Jul</v>
      </c>
    </row>
    <row r="2244" spans="1:22" ht="48">
      <c r="A2244">
        <v>60</v>
      </c>
      <c r="B2244" s="3" t="s">
        <v>62</v>
      </c>
      <c r="C2244" s="3" t="s">
        <v>4171</v>
      </c>
      <c r="D2244">
        <v>4500</v>
      </c>
      <c r="E2244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8265</v>
      </c>
      <c r="O2244" s="6">
        <f>KickstarterTable[[#This Row],[pledged]]/KickstarterTable[[#This Row],[goal]]</f>
        <v>1.0329622222222221</v>
      </c>
      <c r="P2244" s="8">
        <f>KickstarterTable[[#This Row],[pledged]]/KickstarterTable[[#This Row],[backers_count]]</f>
        <v>43.040092592592593</v>
      </c>
      <c r="Q2244" t="str">
        <f t="shared" si="210"/>
        <v>film &amp; video</v>
      </c>
      <c r="R2244" t="str">
        <f t="shared" si="211"/>
        <v>shorts</v>
      </c>
      <c r="S2244" s="13">
        <f t="shared" si="212"/>
        <v>41701.568483796298</v>
      </c>
      <c r="T2244" s="13">
        <f t="shared" si="213"/>
        <v>41718.583333333336</v>
      </c>
      <c r="U2244">
        <f t="shared" si="214"/>
        <v>2014</v>
      </c>
      <c r="V2244" s="15" t="str">
        <f t="shared" si="215"/>
        <v>Mar</v>
      </c>
    </row>
    <row r="2245" spans="1:22" ht="48">
      <c r="A2245">
        <v>117</v>
      </c>
      <c r="B2245" s="3" t="s">
        <v>119</v>
      </c>
      <c r="C2245" s="3" t="s">
        <v>4228</v>
      </c>
      <c r="D2245">
        <v>4500</v>
      </c>
      <c r="E2245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8265</v>
      </c>
      <c r="O2245" s="6">
        <f>KickstarterTable[[#This Row],[pledged]]/KickstarterTable[[#This Row],[goal]]</f>
        <v>1.0049377777777779</v>
      </c>
      <c r="P2245" s="8">
        <f>KickstarterTable[[#This Row],[pledged]]/KickstarterTable[[#This Row],[backers_count]]</f>
        <v>167.48962962962963</v>
      </c>
      <c r="Q2245" t="str">
        <f t="shared" si="210"/>
        <v>film &amp; video</v>
      </c>
      <c r="R2245" t="str">
        <f t="shared" si="211"/>
        <v>shorts</v>
      </c>
      <c r="S2245" s="13">
        <f t="shared" si="212"/>
        <v>40248.501666666663</v>
      </c>
      <c r="T2245" s="13">
        <f t="shared" si="213"/>
        <v>40336.375</v>
      </c>
      <c r="U2245">
        <f t="shared" si="214"/>
        <v>2010</v>
      </c>
      <c r="V2245" s="15" t="str">
        <f t="shared" si="215"/>
        <v>Mar</v>
      </c>
    </row>
    <row r="2246" spans="1:22" ht="48">
      <c r="A2246">
        <v>145</v>
      </c>
      <c r="B2246" s="3" t="s">
        <v>147</v>
      </c>
      <c r="C2246" s="3" t="s">
        <v>4255</v>
      </c>
      <c r="D2246">
        <v>4500</v>
      </c>
      <c r="E2246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8266</v>
      </c>
      <c r="O2246" s="6">
        <f>KickstarterTable[[#This Row],[pledged]]/KickstarterTable[[#This Row],[goal]]</f>
        <v>7.5111111111111115E-2</v>
      </c>
      <c r="P2246" s="8">
        <f>KickstarterTable[[#This Row],[pledged]]/KickstarterTable[[#This Row],[backers_count]]</f>
        <v>37.555555555555557</v>
      </c>
      <c r="Q2246" t="str">
        <f t="shared" si="210"/>
        <v>film &amp; video</v>
      </c>
      <c r="R2246" t="str">
        <f t="shared" si="211"/>
        <v>science fiction</v>
      </c>
      <c r="S2246" s="13">
        <f t="shared" si="212"/>
        <v>42200.208935185183</v>
      </c>
      <c r="T2246" s="13">
        <f t="shared" si="213"/>
        <v>42225.125601851854</v>
      </c>
      <c r="U2246">
        <f t="shared" si="214"/>
        <v>2015</v>
      </c>
      <c r="V2246" s="15" t="str">
        <f t="shared" si="215"/>
        <v>Jul</v>
      </c>
    </row>
    <row r="2247" spans="1:22" ht="32">
      <c r="A2247">
        <v>290</v>
      </c>
      <c r="B2247" s="3" t="s">
        <v>291</v>
      </c>
      <c r="C2247" s="3" t="s">
        <v>4400</v>
      </c>
      <c r="D2247">
        <v>4500</v>
      </c>
      <c r="E224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8268</v>
      </c>
      <c r="O2247" s="6">
        <f>KickstarterTable[[#This Row],[pledged]]/KickstarterTable[[#This Row],[goal]]</f>
        <v>1.0668444444444445</v>
      </c>
      <c r="P2247" s="8">
        <f>KickstarterTable[[#This Row],[pledged]]/KickstarterTable[[#This Row],[backers_count]]</f>
        <v>28.576190476190476</v>
      </c>
      <c r="Q2247" t="str">
        <f t="shared" si="210"/>
        <v>film &amp; video</v>
      </c>
      <c r="R2247" t="str">
        <f t="shared" si="211"/>
        <v>documentary</v>
      </c>
      <c r="S2247" s="13">
        <f t="shared" si="212"/>
        <v>40526.035844907405</v>
      </c>
      <c r="T2247" s="13">
        <f t="shared" si="213"/>
        <v>40573.915972222225</v>
      </c>
      <c r="U2247">
        <f t="shared" si="214"/>
        <v>2011</v>
      </c>
      <c r="V2247" s="15" t="str">
        <f t="shared" si="215"/>
        <v>Dec</v>
      </c>
    </row>
    <row r="2248" spans="1:22" ht="48">
      <c r="A2248">
        <v>541</v>
      </c>
      <c r="B2248" s="3" t="s">
        <v>542</v>
      </c>
      <c r="C2248" s="3" t="s">
        <v>4651</v>
      </c>
      <c r="D2248">
        <v>4500</v>
      </c>
      <c r="E224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8271</v>
      </c>
      <c r="O2248" s="6">
        <f>KickstarterTable[[#This Row],[pledged]]/KickstarterTable[[#This Row],[goal]]</f>
        <v>5.5555555555555558E-3</v>
      </c>
      <c r="P2248" s="8">
        <f>KickstarterTable[[#This Row],[pledged]]/KickstarterTable[[#This Row],[backers_count]]</f>
        <v>25</v>
      </c>
      <c r="Q2248" t="str">
        <f t="shared" si="210"/>
        <v>technology</v>
      </c>
      <c r="R2248" t="str">
        <f t="shared" si="211"/>
        <v>web</v>
      </c>
      <c r="S2248" s="13">
        <f t="shared" si="212"/>
        <v>42275.713356481479</v>
      </c>
      <c r="T2248" s="13">
        <f t="shared" si="213"/>
        <v>42303.630023148151</v>
      </c>
      <c r="U2248">
        <f t="shared" si="214"/>
        <v>2015</v>
      </c>
      <c r="V2248" s="15" t="str">
        <f t="shared" si="215"/>
        <v>Sep</v>
      </c>
    </row>
    <row r="2249" spans="1:22" ht="48">
      <c r="A2249">
        <v>808</v>
      </c>
      <c r="B2249" s="3" t="s">
        <v>809</v>
      </c>
      <c r="C2249" s="3" t="s">
        <v>4918</v>
      </c>
      <c r="D2249">
        <v>4500</v>
      </c>
      <c r="E2249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8275</v>
      </c>
      <c r="O2249" s="6">
        <f>KickstarterTable[[#This Row],[pledged]]/KickstarterTable[[#This Row],[goal]]</f>
        <v>1</v>
      </c>
      <c r="P2249" s="8">
        <f>KickstarterTable[[#This Row],[pledged]]/KickstarterTable[[#This Row],[backers_count]]</f>
        <v>104.65116279069767</v>
      </c>
      <c r="Q2249" t="str">
        <f t="shared" si="210"/>
        <v>music</v>
      </c>
      <c r="R2249" t="str">
        <f t="shared" si="211"/>
        <v>rock</v>
      </c>
      <c r="S2249" s="13">
        <f t="shared" si="212"/>
        <v>41961.767199074071</v>
      </c>
      <c r="T2249" s="13">
        <f t="shared" si="213"/>
        <v>41992.790972222225</v>
      </c>
      <c r="U2249">
        <f t="shared" si="214"/>
        <v>2014</v>
      </c>
      <c r="V2249" s="15" t="str">
        <f t="shared" si="215"/>
        <v>Nov</v>
      </c>
    </row>
    <row r="2250" spans="1:22" ht="48">
      <c r="A2250">
        <v>861</v>
      </c>
      <c r="B2250" s="3" t="s">
        <v>862</v>
      </c>
      <c r="C2250" s="3" t="s">
        <v>4971</v>
      </c>
      <c r="D2250">
        <v>4500</v>
      </c>
      <c r="E2250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8277</v>
      </c>
      <c r="O2250" s="6">
        <f>KickstarterTable[[#This Row],[pledged]]/KickstarterTable[[#This Row],[goal]]</f>
        <v>2.2444444444444444E-2</v>
      </c>
      <c r="P2250" s="8">
        <f>KickstarterTable[[#This Row],[pledged]]/KickstarterTable[[#This Row],[backers_count]]</f>
        <v>50.5</v>
      </c>
      <c r="Q2250" t="str">
        <f t="shared" si="210"/>
        <v>music</v>
      </c>
      <c r="R2250" t="str">
        <f t="shared" si="211"/>
        <v>jazz</v>
      </c>
      <c r="S2250" s="13">
        <f t="shared" si="212"/>
        <v>42599.631990740738</v>
      </c>
      <c r="T2250" s="13">
        <f t="shared" si="213"/>
        <v>42627.548657407409</v>
      </c>
      <c r="U2250">
        <f t="shared" si="214"/>
        <v>2016</v>
      </c>
      <c r="V2250" s="15" t="str">
        <f t="shared" si="215"/>
        <v>Aug</v>
      </c>
    </row>
    <row r="2251" spans="1:22" ht="48">
      <c r="A2251">
        <v>1036</v>
      </c>
      <c r="B2251" s="3" t="s">
        <v>1037</v>
      </c>
      <c r="C2251" s="3" t="s">
        <v>5146</v>
      </c>
      <c r="D2251">
        <v>4500</v>
      </c>
      <c r="E2251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8279</v>
      </c>
      <c r="O2251" s="6">
        <f>KickstarterTable[[#This Row],[pledged]]/KickstarterTable[[#This Row],[goal]]</f>
        <v>1.1236044444444444</v>
      </c>
      <c r="P2251" s="8">
        <f>KickstarterTable[[#This Row],[pledged]]/KickstarterTable[[#This Row],[backers_count]]</f>
        <v>23.963127962085309</v>
      </c>
      <c r="Q2251" t="str">
        <f t="shared" si="210"/>
        <v>music</v>
      </c>
      <c r="R2251" t="str">
        <f t="shared" si="211"/>
        <v>electronic music</v>
      </c>
      <c r="S2251" s="13">
        <f t="shared" si="212"/>
        <v>41249.115624999999</v>
      </c>
      <c r="T2251" s="13">
        <f t="shared" si="213"/>
        <v>41278.916666666672</v>
      </c>
      <c r="U2251">
        <f t="shared" si="214"/>
        <v>2013</v>
      </c>
      <c r="V2251" s="15" t="str">
        <f t="shared" si="215"/>
        <v>Dec</v>
      </c>
    </row>
    <row r="2252" spans="1:22" ht="48">
      <c r="A2252">
        <v>1118</v>
      </c>
      <c r="B2252" s="3" t="s">
        <v>1119</v>
      </c>
      <c r="C2252" s="3" t="s">
        <v>5228</v>
      </c>
      <c r="D2252">
        <v>4500</v>
      </c>
      <c r="E2252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8281</v>
      </c>
      <c r="O2252" s="6">
        <f>KickstarterTable[[#This Row],[pledged]]/KickstarterTable[[#This Row],[goal]]</f>
        <v>2.4222222222222221E-2</v>
      </c>
      <c r="P2252" s="8">
        <f>KickstarterTable[[#This Row],[pledged]]/KickstarterTable[[#This Row],[backers_count]]</f>
        <v>36.333333333333336</v>
      </c>
      <c r="Q2252" t="str">
        <f t="shared" si="210"/>
        <v>games</v>
      </c>
      <c r="R2252" t="str">
        <f t="shared" si="211"/>
        <v>video games</v>
      </c>
      <c r="S2252" s="13">
        <f t="shared" si="212"/>
        <v>41703.833090277774</v>
      </c>
      <c r="T2252" s="13">
        <f t="shared" si="213"/>
        <v>41731.708090277782</v>
      </c>
      <c r="U2252">
        <f t="shared" si="214"/>
        <v>2014</v>
      </c>
      <c r="V2252" s="15" t="str">
        <f t="shared" si="215"/>
        <v>Mar</v>
      </c>
    </row>
    <row r="2253" spans="1:22" ht="48">
      <c r="A2253">
        <v>1417</v>
      </c>
      <c r="B2253" s="3" t="s">
        <v>1418</v>
      </c>
      <c r="C2253" s="3" t="s">
        <v>5527</v>
      </c>
      <c r="D2253">
        <v>4500</v>
      </c>
      <c r="E2253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8286</v>
      </c>
      <c r="O2253" s="6">
        <f>KickstarterTable[[#This Row],[pledged]]/KickstarterTable[[#This Row],[goal]]</f>
        <v>1.2222222222222223E-2</v>
      </c>
      <c r="P2253" s="8">
        <f>KickstarterTable[[#This Row],[pledged]]/KickstarterTable[[#This Row],[backers_count]]</f>
        <v>27.5</v>
      </c>
      <c r="Q2253" t="str">
        <f t="shared" si="210"/>
        <v>publishing</v>
      </c>
      <c r="R2253" t="str">
        <f t="shared" si="211"/>
        <v>translations</v>
      </c>
      <c r="S2253" s="13">
        <f t="shared" si="212"/>
        <v>42231.816828703704</v>
      </c>
      <c r="T2253" s="13">
        <f t="shared" si="213"/>
        <v>42260.049305555563</v>
      </c>
      <c r="U2253">
        <f t="shared" si="214"/>
        <v>2015</v>
      </c>
      <c r="V2253" s="15" t="str">
        <f t="shared" si="215"/>
        <v>Aug</v>
      </c>
    </row>
    <row r="2254" spans="1:22" ht="48">
      <c r="A2254">
        <v>1636</v>
      </c>
      <c r="B2254" s="3" t="s">
        <v>1637</v>
      </c>
      <c r="C2254" s="3" t="s">
        <v>5746</v>
      </c>
      <c r="D2254">
        <v>4500</v>
      </c>
      <c r="E2254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8275</v>
      </c>
      <c r="O2254" s="6">
        <f>KickstarterTable[[#This Row],[pledged]]/KickstarterTable[[#This Row],[goal]]</f>
        <v>1.0355555555555556</v>
      </c>
      <c r="P2254" s="8">
        <f>KickstarterTable[[#This Row],[pledged]]/KickstarterTable[[#This Row],[backers_count]]</f>
        <v>53.5632183908046</v>
      </c>
      <c r="Q2254" t="str">
        <f t="shared" si="210"/>
        <v>music</v>
      </c>
      <c r="R2254" t="str">
        <f t="shared" si="211"/>
        <v>rock</v>
      </c>
      <c r="S2254" s="13">
        <f t="shared" si="212"/>
        <v>40662.753333333334</v>
      </c>
      <c r="T2254" s="13">
        <f t="shared" si="213"/>
        <v>40703.75</v>
      </c>
      <c r="U2254">
        <f t="shared" si="214"/>
        <v>2011</v>
      </c>
      <c r="V2254" s="15" t="str">
        <f t="shared" si="215"/>
        <v>Apr</v>
      </c>
    </row>
    <row r="2255" spans="1:22" ht="48">
      <c r="A2255">
        <v>1652</v>
      </c>
      <c r="B2255" s="3" t="s">
        <v>1653</v>
      </c>
      <c r="C2255" s="3" t="s">
        <v>5762</v>
      </c>
      <c r="D2255">
        <v>4500</v>
      </c>
      <c r="E2255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8291</v>
      </c>
      <c r="O2255" s="6">
        <f>KickstarterTable[[#This Row],[pledged]]/KickstarterTable[[#This Row],[goal]]</f>
        <v>1.0066666666666666</v>
      </c>
      <c r="P2255" s="8">
        <f>KickstarterTable[[#This Row],[pledged]]/KickstarterTable[[#This Row],[backers_count]]</f>
        <v>64.714285714285708</v>
      </c>
      <c r="Q2255" t="str">
        <f t="shared" si="210"/>
        <v>music</v>
      </c>
      <c r="R2255" t="str">
        <f t="shared" si="211"/>
        <v>pop</v>
      </c>
      <c r="S2255" s="13">
        <f t="shared" si="212"/>
        <v>41572.159641203703</v>
      </c>
      <c r="T2255" s="13">
        <f t="shared" si="213"/>
        <v>41600.117974537039</v>
      </c>
      <c r="U2255">
        <f t="shared" si="214"/>
        <v>2013</v>
      </c>
      <c r="V2255" s="15" t="str">
        <f t="shared" si="215"/>
        <v>Oct</v>
      </c>
    </row>
    <row r="2256" spans="1:22" ht="48">
      <c r="A2256">
        <v>1734</v>
      </c>
      <c r="B2256" s="3" t="s">
        <v>1735</v>
      </c>
      <c r="C2256" s="3" t="s">
        <v>5844</v>
      </c>
      <c r="D2256">
        <v>4500</v>
      </c>
      <c r="E2256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8292</v>
      </c>
      <c r="O2256" s="6">
        <f>KickstarterTable[[#This Row],[pledged]]/KickstarterTable[[#This Row],[goal]]</f>
        <v>2.2222222222222223E-4</v>
      </c>
      <c r="P2256" s="8">
        <f>KickstarterTable[[#This Row],[pledged]]/KickstarterTable[[#This Row],[backers_count]]</f>
        <v>1</v>
      </c>
      <c r="Q2256" t="str">
        <f t="shared" si="210"/>
        <v>music</v>
      </c>
      <c r="R2256" t="str">
        <f t="shared" si="211"/>
        <v>faith</v>
      </c>
      <c r="S2256" s="13">
        <f t="shared" si="212"/>
        <v>42101.703194444439</v>
      </c>
      <c r="T2256" s="13">
        <f t="shared" si="213"/>
        <v>42129.61986111111</v>
      </c>
      <c r="U2256">
        <f t="shared" si="214"/>
        <v>2015</v>
      </c>
      <c r="V2256" s="15" t="str">
        <f t="shared" si="215"/>
        <v>Apr</v>
      </c>
    </row>
    <row r="2257" spans="1:22" ht="48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8275</v>
      </c>
      <c r="O2257" s="6">
        <f>KickstarterTable[[#This Row],[pledged]]/KickstarterTable[[#This Row],[goal]]</f>
        <v>1.1226666666666667</v>
      </c>
      <c r="P2257" s="8">
        <f>KickstarterTable[[#This Row],[pledged]]/KickstarterTable[[#This Row],[backers_count]]</f>
        <v>87.103448275862064</v>
      </c>
      <c r="Q2257" t="str">
        <f t="shared" si="210"/>
        <v>music</v>
      </c>
      <c r="R2257" t="str">
        <f t="shared" si="211"/>
        <v>rock</v>
      </c>
      <c r="S2257" s="13">
        <f t="shared" si="212"/>
        <v>41813.432766203703</v>
      </c>
      <c r="T2257" s="13">
        <f t="shared" si="213"/>
        <v>41842.349432870375</v>
      </c>
      <c r="U2257">
        <f t="shared" si="214"/>
        <v>2014</v>
      </c>
      <c r="V2257" s="15" t="str">
        <f t="shared" si="215"/>
        <v>Jun</v>
      </c>
    </row>
    <row r="2258" spans="1:22" ht="48">
      <c r="A2258">
        <v>2287</v>
      </c>
      <c r="B2258" s="3" t="s">
        <v>2288</v>
      </c>
      <c r="C2258" s="3" t="s">
        <v>6397</v>
      </c>
      <c r="D2258">
        <v>4500</v>
      </c>
      <c r="E225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8275</v>
      </c>
      <c r="O2258" s="6">
        <f>KickstarterTable[[#This Row],[pledged]]/KickstarterTable[[#This Row],[goal]]</f>
        <v>1.1997755555555556</v>
      </c>
      <c r="P2258" s="8">
        <f>KickstarterTable[[#This Row],[pledged]]/KickstarterTable[[#This Row],[backers_count]]</f>
        <v>50.9338679245283</v>
      </c>
      <c r="Q2258" t="str">
        <f t="shared" si="210"/>
        <v>music</v>
      </c>
      <c r="R2258" t="str">
        <f t="shared" si="211"/>
        <v>rock</v>
      </c>
      <c r="S2258" s="13">
        <f t="shared" si="212"/>
        <v>41792.334027777775</v>
      </c>
      <c r="T2258" s="13">
        <f t="shared" si="213"/>
        <v>41811.250694444447</v>
      </c>
      <c r="U2258">
        <f t="shared" si="214"/>
        <v>2014</v>
      </c>
      <c r="V2258" s="15" t="str">
        <f t="shared" si="215"/>
        <v>Jun</v>
      </c>
    </row>
    <row r="2259" spans="1:22" ht="48">
      <c r="A2259">
        <v>2531</v>
      </c>
      <c r="B2259" s="3" t="s">
        <v>2531</v>
      </c>
      <c r="C2259" s="3" t="s">
        <v>6641</v>
      </c>
      <c r="D2259">
        <v>4500</v>
      </c>
      <c r="E2259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8299</v>
      </c>
      <c r="O2259" s="6">
        <f>KickstarterTable[[#This Row],[pledged]]/KickstarterTable[[#This Row],[goal]]</f>
        <v>1.004</v>
      </c>
      <c r="P2259" s="8">
        <f>KickstarterTable[[#This Row],[pledged]]/KickstarterTable[[#This Row],[backers_count]]</f>
        <v>74.06557377049181</v>
      </c>
      <c r="Q2259" t="str">
        <f t="shared" si="210"/>
        <v>music</v>
      </c>
      <c r="R2259" t="str">
        <f t="shared" si="211"/>
        <v>classical music</v>
      </c>
      <c r="S2259" s="13">
        <f t="shared" si="212"/>
        <v>42208.346689814811</v>
      </c>
      <c r="T2259" s="13">
        <f t="shared" si="213"/>
        <v>42228.749305555561</v>
      </c>
      <c r="U2259">
        <f t="shared" si="214"/>
        <v>2015</v>
      </c>
      <c r="V2259" s="15" t="str">
        <f t="shared" si="215"/>
        <v>Jul</v>
      </c>
    </row>
    <row r="2260" spans="1:22" ht="48">
      <c r="A2260">
        <v>2808</v>
      </c>
      <c r="B2260" s="3" t="s">
        <v>2808</v>
      </c>
      <c r="C2260" s="3" t="s">
        <v>6918</v>
      </c>
      <c r="D2260">
        <v>4500</v>
      </c>
      <c r="E2260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8270</v>
      </c>
      <c r="O2260" s="6">
        <f>KickstarterTable[[#This Row],[pledged]]/KickstarterTable[[#This Row],[goal]]</f>
        <v>1.0024444444444445</v>
      </c>
      <c r="P2260" s="8">
        <f>KickstarterTable[[#This Row],[pledged]]/KickstarterTable[[#This Row],[backers_count]]</f>
        <v>65.376811594202906</v>
      </c>
      <c r="Q2260" t="str">
        <f t="shared" si="210"/>
        <v>theater</v>
      </c>
      <c r="R2260" t="str">
        <f t="shared" si="211"/>
        <v>plays</v>
      </c>
      <c r="S2260" s="13">
        <f t="shared" si="212"/>
        <v>42208.513136574074</v>
      </c>
      <c r="T2260" s="13">
        <f t="shared" si="213"/>
        <v>42236.429803240746</v>
      </c>
      <c r="U2260">
        <f t="shared" si="214"/>
        <v>2015</v>
      </c>
      <c r="V2260" s="15" t="str">
        <f t="shared" si="215"/>
        <v>Jul</v>
      </c>
    </row>
    <row r="2261" spans="1:22" ht="48">
      <c r="A2261">
        <v>2851</v>
      </c>
      <c r="B2261" s="3" t="s">
        <v>2851</v>
      </c>
      <c r="C2261" s="3" t="s">
        <v>6961</v>
      </c>
      <c r="D2261">
        <v>4500</v>
      </c>
      <c r="E2261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8270</v>
      </c>
      <c r="O2261" s="6">
        <f>KickstarterTable[[#This Row],[pledged]]/KickstarterTable[[#This Row],[goal]]</f>
        <v>0</v>
      </c>
      <c r="P2261" s="8" t="e">
        <f>KickstarterTable[[#This Row],[pledged]]/KickstarterTable[[#This Row],[backers_count]]</f>
        <v>#DIV/0!</v>
      </c>
      <c r="Q2261" t="str">
        <f t="shared" si="210"/>
        <v>theater</v>
      </c>
      <c r="R2261" t="str">
        <f t="shared" si="211"/>
        <v>plays</v>
      </c>
      <c r="S2261" s="13">
        <f t="shared" si="212"/>
        <v>42389.669317129628</v>
      </c>
      <c r="T2261" s="13">
        <f t="shared" si="213"/>
        <v>42396.553472222229</v>
      </c>
      <c r="U2261">
        <f t="shared" si="214"/>
        <v>2016</v>
      </c>
      <c r="V2261" s="15" t="str">
        <f t="shared" si="215"/>
        <v>Jan</v>
      </c>
    </row>
    <row r="2262" spans="1:22" ht="48">
      <c r="A2262">
        <v>3021</v>
      </c>
      <c r="B2262" s="3" t="s">
        <v>3021</v>
      </c>
      <c r="C2262" s="3" t="s">
        <v>7131</v>
      </c>
      <c r="D2262">
        <v>4500</v>
      </c>
      <c r="E2262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8302</v>
      </c>
      <c r="O2262" s="6">
        <f>KickstarterTable[[#This Row],[pledged]]/KickstarterTable[[#This Row],[goal]]</f>
        <v>1.1602222222222223</v>
      </c>
      <c r="P2262" s="8">
        <f>KickstarterTable[[#This Row],[pledged]]/KickstarterTable[[#This Row],[backers_count]]</f>
        <v>50.689320388349515</v>
      </c>
      <c r="Q2262" t="str">
        <f t="shared" si="210"/>
        <v>theater</v>
      </c>
      <c r="R2262" t="str">
        <f t="shared" si="211"/>
        <v>spaces</v>
      </c>
      <c r="S2262" s="13">
        <f t="shared" si="212"/>
        <v>42660.285520833328</v>
      </c>
      <c r="T2262" s="13">
        <f t="shared" si="213"/>
        <v>42693.832638888889</v>
      </c>
      <c r="U2262">
        <f t="shared" si="214"/>
        <v>2016</v>
      </c>
      <c r="V2262" s="15" t="str">
        <f t="shared" si="215"/>
        <v>Oct</v>
      </c>
    </row>
    <row r="2263" spans="1:22" ht="48">
      <c r="A2263">
        <v>3160</v>
      </c>
      <c r="B2263" s="3" t="s">
        <v>3160</v>
      </c>
      <c r="C2263" s="3" t="s">
        <v>7270</v>
      </c>
      <c r="D2263">
        <v>4500</v>
      </c>
      <c r="E2263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8270</v>
      </c>
      <c r="O2263" s="6">
        <f>KickstarterTable[[#This Row],[pledged]]/KickstarterTable[[#This Row],[goal]]</f>
        <v>1.0153333333333334</v>
      </c>
      <c r="P2263" s="8">
        <f>KickstarterTable[[#This Row],[pledged]]/KickstarterTable[[#This Row],[backers_count]]</f>
        <v>80.15789473684211</v>
      </c>
      <c r="Q2263" t="str">
        <f t="shared" si="210"/>
        <v>theater</v>
      </c>
      <c r="R2263" t="str">
        <f t="shared" si="211"/>
        <v>plays</v>
      </c>
      <c r="S2263" s="13">
        <f t="shared" si="212"/>
        <v>41840.931562499994</v>
      </c>
      <c r="T2263" s="13">
        <f t="shared" si="213"/>
        <v>41861.790972222225</v>
      </c>
      <c r="U2263">
        <f t="shared" si="214"/>
        <v>2014</v>
      </c>
      <c r="V2263" s="15" t="str">
        <f t="shared" si="215"/>
        <v>Jul</v>
      </c>
    </row>
    <row r="2264" spans="1:22" ht="32">
      <c r="A2264">
        <v>3217</v>
      </c>
      <c r="B2264" s="3" t="s">
        <v>3217</v>
      </c>
      <c r="C2264" s="3" t="s">
        <v>7327</v>
      </c>
      <c r="D2264">
        <v>4500</v>
      </c>
      <c r="E2264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8270</v>
      </c>
      <c r="O2264" s="6">
        <f>KickstarterTable[[#This Row],[pledged]]/KickstarterTable[[#This Row],[goal]]</f>
        <v>1.1602222222222223</v>
      </c>
      <c r="P2264" s="8">
        <f>KickstarterTable[[#This Row],[pledged]]/KickstarterTable[[#This Row],[backers_count]]</f>
        <v>50.20192307692308</v>
      </c>
      <c r="Q2264" t="str">
        <f t="shared" si="210"/>
        <v>theater</v>
      </c>
      <c r="R2264" t="str">
        <f t="shared" si="211"/>
        <v>plays</v>
      </c>
      <c r="S2264" s="13">
        <f t="shared" si="212"/>
        <v>42648.212777777771</v>
      </c>
      <c r="T2264" s="13">
        <f t="shared" si="213"/>
        <v>42676.129444444443</v>
      </c>
      <c r="U2264">
        <f t="shared" si="214"/>
        <v>2016</v>
      </c>
      <c r="V2264" s="15" t="str">
        <f t="shared" si="215"/>
        <v>Oct</v>
      </c>
    </row>
    <row r="2265" spans="1:22" ht="48">
      <c r="A2265">
        <v>3276</v>
      </c>
      <c r="B2265" s="3" t="s">
        <v>3276</v>
      </c>
      <c r="C2265" s="3" t="s">
        <v>7386</v>
      </c>
      <c r="D2265">
        <v>4500</v>
      </c>
      <c r="E2265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8270</v>
      </c>
      <c r="O2265" s="6">
        <f>KickstarterTable[[#This Row],[pledged]]/KickstarterTable[[#This Row],[goal]]</f>
        <v>1.1684444444444444</v>
      </c>
      <c r="P2265" s="8">
        <f>KickstarterTable[[#This Row],[pledged]]/KickstarterTable[[#This Row],[backers_count]]</f>
        <v>52.58</v>
      </c>
      <c r="Q2265" t="str">
        <f t="shared" si="210"/>
        <v>theater</v>
      </c>
      <c r="R2265" t="str">
        <f t="shared" si="211"/>
        <v>plays</v>
      </c>
      <c r="S2265" s="13">
        <f t="shared" si="212"/>
        <v>42426.616655092592</v>
      </c>
      <c r="T2265" s="13">
        <f t="shared" si="213"/>
        <v>42458.749305555561</v>
      </c>
      <c r="U2265">
        <f t="shared" si="214"/>
        <v>2016</v>
      </c>
      <c r="V2265" s="15" t="str">
        <f t="shared" si="215"/>
        <v>Feb</v>
      </c>
    </row>
    <row r="2266" spans="1:22" ht="48">
      <c r="A2266">
        <v>3293</v>
      </c>
      <c r="B2266" s="3" t="s">
        <v>3293</v>
      </c>
      <c r="C2266" s="3" t="s">
        <v>7403</v>
      </c>
      <c r="D2266">
        <v>4500</v>
      </c>
      <c r="E2266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8270</v>
      </c>
      <c r="O2266" s="6">
        <f>KickstarterTable[[#This Row],[pledged]]/KickstarterTable[[#This Row],[goal]]</f>
        <v>1.7044444444444444</v>
      </c>
      <c r="P2266" s="8">
        <f>KickstarterTable[[#This Row],[pledged]]/KickstarterTable[[#This Row],[backers_count]]</f>
        <v>84.285714285714292</v>
      </c>
      <c r="Q2266" t="str">
        <f t="shared" si="210"/>
        <v>theater</v>
      </c>
      <c r="R2266" t="str">
        <f t="shared" si="211"/>
        <v>plays</v>
      </c>
      <c r="S2266" s="13">
        <f t="shared" si="212"/>
        <v>42768.092037037037</v>
      </c>
      <c r="T2266" s="13">
        <f t="shared" si="213"/>
        <v>42796.008703703708</v>
      </c>
      <c r="U2266">
        <f t="shared" si="214"/>
        <v>2017</v>
      </c>
      <c r="V2266" s="15" t="str">
        <f t="shared" si="215"/>
        <v>Feb</v>
      </c>
    </row>
    <row r="2267" spans="1:22" ht="48">
      <c r="A2267">
        <v>3344</v>
      </c>
      <c r="B2267" s="3" t="s">
        <v>3344</v>
      </c>
      <c r="C2267" s="3" t="s">
        <v>7454</v>
      </c>
      <c r="D2267">
        <v>4500</v>
      </c>
      <c r="E226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8270</v>
      </c>
      <c r="O2267" s="6">
        <f>KickstarterTable[[#This Row],[pledged]]/KickstarterTable[[#This Row],[goal]]</f>
        <v>1.0144444444444445</v>
      </c>
      <c r="P2267" s="8">
        <f>KickstarterTable[[#This Row],[pledged]]/KickstarterTable[[#This Row],[backers_count]]</f>
        <v>114.125</v>
      </c>
      <c r="Q2267" t="str">
        <f t="shared" si="210"/>
        <v>theater</v>
      </c>
      <c r="R2267" t="str">
        <f t="shared" si="211"/>
        <v>plays</v>
      </c>
      <c r="S2267" s="13">
        <f t="shared" si="212"/>
        <v>41850.866817129623</v>
      </c>
      <c r="T2267" s="13">
        <f t="shared" si="213"/>
        <v>41878.783483796295</v>
      </c>
      <c r="U2267">
        <f t="shared" si="214"/>
        <v>2014</v>
      </c>
      <c r="V2267" s="15" t="str">
        <f t="shared" si="215"/>
        <v>Jul</v>
      </c>
    </row>
    <row r="2268" spans="1:22" ht="48">
      <c r="A2268">
        <v>3674</v>
      </c>
      <c r="B2268" s="3" t="s">
        <v>3671</v>
      </c>
      <c r="C2268" s="3" t="s">
        <v>7784</v>
      </c>
      <c r="D2268">
        <v>4500</v>
      </c>
      <c r="E226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8270</v>
      </c>
      <c r="O2268" s="6">
        <f>KickstarterTable[[#This Row],[pledged]]/KickstarterTable[[#This Row],[goal]]</f>
        <v>1</v>
      </c>
      <c r="P2268" s="8">
        <f>KickstarterTable[[#This Row],[pledged]]/KickstarterTable[[#This Row],[backers_count]]</f>
        <v>145.16129032258064</v>
      </c>
      <c r="Q2268" t="str">
        <f t="shared" si="210"/>
        <v>theater</v>
      </c>
      <c r="R2268" t="str">
        <f t="shared" si="211"/>
        <v>plays</v>
      </c>
      <c r="S2268" s="13">
        <f t="shared" si="212"/>
        <v>42556.539687499993</v>
      </c>
      <c r="T2268" s="13">
        <f t="shared" si="213"/>
        <v>42614.456354166665</v>
      </c>
      <c r="U2268">
        <f t="shared" si="214"/>
        <v>2016</v>
      </c>
      <c r="V2268" s="15" t="str">
        <f t="shared" si="215"/>
        <v>Jul</v>
      </c>
    </row>
    <row r="2269" spans="1:22" ht="32">
      <c r="A2269">
        <v>3723</v>
      </c>
      <c r="B2269" s="3" t="s">
        <v>3720</v>
      </c>
      <c r="C2269" s="3" t="s">
        <v>7833</v>
      </c>
      <c r="D2269">
        <v>4500</v>
      </c>
      <c r="E2269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8270</v>
      </c>
      <c r="O2269" s="6">
        <f>KickstarterTable[[#This Row],[pledged]]/KickstarterTable[[#This Row],[goal]]</f>
        <v>1.0204444444444445</v>
      </c>
      <c r="P2269" s="8">
        <f>KickstarterTable[[#This Row],[pledged]]/KickstarterTable[[#This Row],[backers_count]]</f>
        <v>72.888888888888886</v>
      </c>
      <c r="Q2269" t="str">
        <f t="shared" si="210"/>
        <v>theater</v>
      </c>
      <c r="R2269" t="str">
        <f t="shared" si="211"/>
        <v>plays</v>
      </c>
      <c r="S2269" s="13">
        <f t="shared" si="212"/>
        <v>41943.419699074067</v>
      </c>
      <c r="T2269" s="13">
        <f t="shared" si="213"/>
        <v>41971.378032407411</v>
      </c>
      <c r="U2269">
        <f t="shared" si="214"/>
        <v>2014</v>
      </c>
      <c r="V2269" s="15" t="str">
        <f t="shared" si="215"/>
        <v>Oct</v>
      </c>
    </row>
    <row r="2270" spans="1:22" ht="48">
      <c r="A2270">
        <v>3756</v>
      </c>
      <c r="B2270" s="3" t="s">
        <v>3753</v>
      </c>
      <c r="C2270" s="3" t="s">
        <v>7866</v>
      </c>
      <c r="D2270">
        <v>4500</v>
      </c>
      <c r="E2270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8304</v>
      </c>
      <c r="O2270" s="6">
        <f>KickstarterTable[[#This Row],[pledged]]/KickstarterTable[[#This Row],[goal]]</f>
        <v>1.0111111111111111</v>
      </c>
      <c r="P2270" s="8">
        <f>KickstarterTable[[#This Row],[pledged]]/KickstarterTable[[#This Row],[backers_count]]</f>
        <v>267.64705882352939</v>
      </c>
      <c r="Q2270" t="str">
        <f t="shared" si="210"/>
        <v>theater</v>
      </c>
      <c r="R2270" t="str">
        <f t="shared" si="211"/>
        <v>musical</v>
      </c>
      <c r="S2270" s="13">
        <f t="shared" si="212"/>
        <v>41771.481458333328</v>
      </c>
      <c r="T2270" s="13">
        <f t="shared" si="213"/>
        <v>41799.398125</v>
      </c>
      <c r="U2270">
        <f t="shared" si="214"/>
        <v>2014</v>
      </c>
      <c r="V2270" s="15" t="str">
        <f t="shared" si="215"/>
        <v>May</v>
      </c>
    </row>
    <row r="2271" spans="1:22" ht="48">
      <c r="A2271">
        <v>3781</v>
      </c>
      <c r="B2271" s="3" t="s">
        <v>3778</v>
      </c>
      <c r="C2271" s="3" t="s">
        <v>7891</v>
      </c>
      <c r="D2271">
        <v>4500</v>
      </c>
      <c r="E2271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8304</v>
      </c>
      <c r="O2271" s="6">
        <f>KickstarterTable[[#This Row],[pledged]]/KickstarterTable[[#This Row],[goal]]</f>
        <v>1.0966666666666667</v>
      </c>
      <c r="P2271" s="8">
        <f>KickstarterTable[[#This Row],[pledged]]/KickstarterTable[[#This Row],[backers_count]]</f>
        <v>94.90384615384616</v>
      </c>
      <c r="Q2271" t="str">
        <f t="shared" si="210"/>
        <v>theater</v>
      </c>
      <c r="R2271" t="str">
        <f t="shared" si="211"/>
        <v>musical</v>
      </c>
      <c r="S2271" s="13">
        <f t="shared" si="212"/>
        <v>41865.549594907403</v>
      </c>
      <c r="T2271" s="13">
        <f t="shared" si="213"/>
        <v>41888.466261574074</v>
      </c>
      <c r="U2271">
        <f t="shared" si="214"/>
        <v>2014</v>
      </c>
      <c r="V2271" s="15" t="str">
        <f t="shared" si="215"/>
        <v>Aug</v>
      </c>
    </row>
    <row r="2272" spans="1:22" ht="48">
      <c r="A2272">
        <v>4099</v>
      </c>
      <c r="B2272" s="3" t="s">
        <v>4095</v>
      </c>
      <c r="C2272" s="3" t="s">
        <v>8202</v>
      </c>
      <c r="D2272">
        <v>4500</v>
      </c>
      <c r="E2272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8270</v>
      </c>
      <c r="O2272" s="6">
        <f>KickstarterTable[[#This Row],[pledged]]/KickstarterTable[[#This Row],[goal]]</f>
        <v>1.1111111111111112E-2</v>
      </c>
      <c r="P2272" s="8">
        <f>KickstarterTable[[#This Row],[pledged]]/KickstarterTable[[#This Row],[backers_count]]</f>
        <v>50</v>
      </c>
      <c r="Q2272" t="str">
        <f t="shared" si="210"/>
        <v>theater</v>
      </c>
      <c r="R2272" t="str">
        <f t="shared" si="211"/>
        <v>plays</v>
      </c>
      <c r="S2272" s="13">
        <f t="shared" si="212"/>
        <v>42570.517048611109</v>
      </c>
      <c r="T2272" s="13">
        <f t="shared" si="213"/>
        <v>42613.433715277781</v>
      </c>
      <c r="U2272">
        <f t="shared" si="214"/>
        <v>2016</v>
      </c>
      <c r="V2272" s="15" t="str">
        <f t="shared" si="215"/>
        <v>Jul</v>
      </c>
    </row>
    <row r="2273" spans="1:22" ht="16">
      <c r="A2273">
        <v>497</v>
      </c>
      <c r="B2273" s="3" t="s">
        <v>498</v>
      </c>
      <c r="C2273" s="3" t="s">
        <v>4607</v>
      </c>
      <c r="D2273">
        <v>4480</v>
      </c>
      <c r="E2273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8269</v>
      </c>
      <c r="O2273" s="6">
        <f>KickstarterTable[[#This Row],[pledged]]/KickstarterTable[[#This Row],[goal]]</f>
        <v>6.6964285714285711E-3</v>
      </c>
      <c r="P2273" s="8">
        <f>KickstarterTable[[#This Row],[pledged]]/KickstarterTable[[#This Row],[backers_count]]</f>
        <v>10</v>
      </c>
      <c r="Q2273" t="str">
        <f t="shared" si="210"/>
        <v>film &amp; video</v>
      </c>
      <c r="R2273" t="str">
        <f t="shared" si="211"/>
        <v>animation</v>
      </c>
      <c r="S2273" s="13">
        <f t="shared" si="212"/>
        <v>41944.704456018517</v>
      </c>
      <c r="T2273" s="13">
        <f t="shared" si="213"/>
        <v>41995.791666666664</v>
      </c>
      <c r="U2273">
        <f t="shared" si="214"/>
        <v>2014</v>
      </c>
      <c r="V2273" s="15" t="str">
        <f t="shared" si="215"/>
        <v>Nov</v>
      </c>
    </row>
    <row r="2274" spans="1:22" ht="48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8273</v>
      </c>
      <c r="O2274" s="6">
        <f>KickstarterTable[[#This Row],[pledged]]/KickstarterTable[[#This Row],[goal]]</f>
        <v>1.0258775877587758</v>
      </c>
      <c r="P2274" s="8">
        <f>KickstarterTable[[#This Row],[pledged]]/KickstarterTable[[#This Row],[backers_count]]</f>
        <v>77.271186440677965</v>
      </c>
      <c r="Q2274" t="str">
        <f t="shared" si="210"/>
        <v>publishing</v>
      </c>
      <c r="R2274" t="str">
        <f t="shared" si="211"/>
        <v>nonfiction</v>
      </c>
      <c r="S2274" s="13">
        <f t="shared" si="212"/>
        <v>41299.544814814813</v>
      </c>
      <c r="T2274" s="13">
        <f t="shared" si="213"/>
        <v>41327.461481481485</v>
      </c>
      <c r="U2274">
        <f t="shared" si="214"/>
        <v>2013</v>
      </c>
      <c r="V2274" s="15" t="str">
        <f t="shared" si="215"/>
        <v>Jan</v>
      </c>
    </row>
    <row r="2275" spans="1:22" ht="48">
      <c r="A2275">
        <v>215</v>
      </c>
      <c r="B2275" s="3" t="s">
        <v>217</v>
      </c>
      <c r="C2275" s="3" t="s">
        <v>4325</v>
      </c>
      <c r="D2275">
        <v>4400</v>
      </c>
      <c r="E2275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8267</v>
      </c>
      <c r="O2275" s="6">
        <f>KickstarterTable[[#This Row],[pledged]]/KickstarterTable[[#This Row],[goal]]</f>
        <v>2.2727272727272726E-3</v>
      </c>
      <c r="P2275" s="8">
        <f>KickstarterTable[[#This Row],[pledged]]/KickstarterTable[[#This Row],[backers_count]]</f>
        <v>10</v>
      </c>
      <c r="Q2275" t="str">
        <f t="shared" si="210"/>
        <v>film &amp; video</v>
      </c>
      <c r="R2275" t="str">
        <f t="shared" si="211"/>
        <v>drama</v>
      </c>
      <c r="S2275" s="13">
        <f t="shared" si="212"/>
        <v>42374.896782407406</v>
      </c>
      <c r="T2275" s="13">
        <f t="shared" si="213"/>
        <v>42415.582638888889</v>
      </c>
      <c r="U2275">
        <f t="shared" si="214"/>
        <v>2016</v>
      </c>
      <c r="V2275" s="15" t="str">
        <f t="shared" si="215"/>
        <v>Jan</v>
      </c>
    </row>
    <row r="2276" spans="1:22" ht="48">
      <c r="A2276">
        <v>1398</v>
      </c>
      <c r="B2276" s="3" t="s">
        <v>1399</v>
      </c>
      <c r="C2276" s="3" t="s">
        <v>5508</v>
      </c>
      <c r="D2276">
        <v>4400</v>
      </c>
      <c r="E2276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8275</v>
      </c>
      <c r="O2276" s="6">
        <f>KickstarterTable[[#This Row],[pledged]]/KickstarterTable[[#This Row],[goal]]</f>
        <v>1.0968181818181819</v>
      </c>
      <c r="P2276" s="8">
        <f>KickstarterTable[[#This Row],[pledged]]/KickstarterTable[[#This Row],[backers_count]]</f>
        <v>74.246153846153845</v>
      </c>
      <c r="Q2276" t="str">
        <f t="shared" si="210"/>
        <v>music</v>
      </c>
      <c r="R2276" t="str">
        <f t="shared" si="211"/>
        <v>rock</v>
      </c>
      <c r="S2276" s="13">
        <f t="shared" si="212"/>
        <v>42526.540902777771</v>
      </c>
      <c r="T2276" s="13">
        <f t="shared" si="213"/>
        <v>42554.457569444443</v>
      </c>
      <c r="U2276">
        <f t="shared" si="214"/>
        <v>2016</v>
      </c>
      <c r="V2276" s="15" t="str">
        <f t="shared" si="215"/>
        <v>Jun</v>
      </c>
    </row>
    <row r="2277" spans="1:22" ht="48">
      <c r="A2277">
        <v>1415</v>
      </c>
      <c r="B2277" s="3" t="s">
        <v>1416</v>
      </c>
      <c r="C2277" s="3" t="s">
        <v>5525</v>
      </c>
      <c r="D2277">
        <v>4400</v>
      </c>
      <c r="E227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8286</v>
      </c>
      <c r="O2277" s="6">
        <f>KickstarterTable[[#This Row],[pledged]]/KickstarterTable[[#This Row],[goal]]</f>
        <v>0.18181818181818182</v>
      </c>
      <c r="P2277" s="8">
        <f>KickstarterTable[[#This Row],[pledged]]/KickstarterTable[[#This Row],[backers_count]]</f>
        <v>88.888888888888886</v>
      </c>
      <c r="Q2277" t="str">
        <f t="shared" si="210"/>
        <v>publishing</v>
      </c>
      <c r="R2277" t="str">
        <f t="shared" si="211"/>
        <v>translations</v>
      </c>
      <c r="S2277" s="13">
        <f t="shared" si="212"/>
        <v>42192.342488425922</v>
      </c>
      <c r="T2277" s="13">
        <f t="shared" si="213"/>
        <v>42230.259155092594</v>
      </c>
      <c r="U2277">
        <f t="shared" si="214"/>
        <v>2015</v>
      </c>
      <c r="V2277" s="15" t="str">
        <f t="shared" si="215"/>
        <v>Jul</v>
      </c>
    </row>
    <row r="2278" spans="1:22" ht="64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8280</v>
      </c>
      <c r="O2278" s="6">
        <f>KickstarterTable[[#This Row],[pledged]]/KickstarterTable[[#This Row],[goal]]</f>
        <v>0</v>
      </c>
      <c r="P2278" s="8" t="e">
        <f>KickstarterTable[[#This Row],[pledged]]/KickstarterTable[[#This Row],[backers_count]]</f>
        <v>#DIV/0!</v>
      </c>
      <c r="Q2278" t="str">
        <f t="shared" si="210"/>
        <v>journalism</v>
      </c>
      <c r="R2278" t="str">
        <f t="shared" si="211"/>
        <v>audio</v>
      </c>
      <c r="S2278" s="13">
        <f t="shared" si="212"/>
        <v>42483.464062499996</v>
      </c>
      <c r="T2278" s="13">
        <f t="shared" si="213"/>
        <v>42525.42291666667</v>
      </c>
      <c r="U2278">
        <f t="shared" si="214"/>
        <v>2016</v>
      </c>
      <c r="V2278" s="15" t="str">
        <f t="shared" si="215"/>
        <v>Apr</v>
      </c>
    </row>
    <row r="2279" spans="1:22" ht="48">
      <c r="A2279">
        <v>1552</v>
      </c>
      <c r="B2279" s="3" t="s">
        <v>1553</v>
      </c>
      <c r="C2279" s="3" t="s">
        <v>5662</v>
      </c>
      <c r="D2279">
        <v>4300</v>
      </c>
      <c r="E2279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8288</v>
      </c>
      <c r="O2279" s="6">
        <f>KickstarterTable[[#This Row],[pledged]]/KickstarterTable[[#This Row],[goal]]</f>
        <v>0.49186046511627907</v>
      </c>
      <c r="P2279" s="8">
        <f>KickstarterTable[[#This Row],[pledged]]/KickstarterTable[[#This Row],[backers_count]]</f>
        <v>132.1875</v>
      </c>
      <c r="Q2279" t="str">
        <f t="shared" si="210"/>
        <v>photography</v>
      </c>
      <c r="R2279" t="str">
        <f t="shared" si="211"/>
        <v>nature</v>
      </c>
      <c r="S2279" s="13">
        <f t="shared" si="212"/>
        <v>41892.355416666665</v>
      </c>
      <c r="T2279" s="13">
        <f t="shared" si="213"/>
        <v>41910.749305555561</v>
      </c>
      <c r="U2279">
        <f t="shared" si="214"/>
        <v>2014</v>
      </c>
      <c r="V2279" s="15" t="str">
        <f t="shared" si="215"/>
        <v>Sep</v>
      </c>
    </row>
    <row r="2280" spans="1:22" ht="48">
      <c r="A2280">
        <v>3184</v>
      </c>
      <c r="B2280" s="3" t="s">
        <v>3184</v>
      </c>
      <c r="C2280" s="3" t="s">
        <v>7294</v>
      </c>
      <c r="D2280">
        <v>4300</v>
      </c>
      <c r="E2280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8270</v>
      </c>
      <c r="O2280" s="6">
        <f>KickstarterTable[[#This Row],[pledged]]/KickstarterTable[[#This Row],[goal]]</f>
        <v>1.0720930232558139</v>
      </c>
      <c r="P2280" s="8">
        <f>KickstarterTable[[#This Row],[pledged]]/KickstarterTable[[#This Row],[backers_count]]</f>
        <v>100.21739130434783</v>
      </c>
      <c r="Q2280" t="str">
        <f t="shared" si="210"/>
        <v>theater</v>
      </c>
      <c r="R2280" t="str">
        <f t="shared" si="211"/>
        <v>plays</v>
      </c>
      <c r="S2280" s="13">
        <f t="shared" si="212"/>
        <v>41791.660081018512</v>
      </c>
      <c r="T2280" s="13">
        <f t="shared" si="213"/>
        <v>41819.576747685183</v>
      </c>
      <c r="U2280">
        <f t="shared" si="214"/>
        <v>2014</v>
      </c>
      <c r="V2280" s="15" t="str">
        <f t="shared" si="215"/>
        <v>Jun</v>
      </c>
    </row>
    <row r="2281" spans="1:22" ht="48">
      <c r="A2281">
        <v>3724</v>
      </c>
      <c r="B2281" s="3" t="s">
        <v>3721</v>
      </c>
      <c r="C2281" s="3" t="s">
        <v>7834</v>
      </c>
      <c r="D2281">
        <v>4300</v>
      </c>
      <c r="E2281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8270</v>
      </c>
      <c r="O2281" s="6">
        <f>KickstarterTable[[#This Row],[pledged]]/KickstarterTable[[#This Row],[goal]]</f>
        <v>1.0254767441860466</v>
      </c>
      <c r="P2281" s="8">
        <f>KickstarterTable[[#This Row],[pledged]]/KickstarterTable[[#This Row],[backers_count]]</f>
        <v>49.545505617977533</v>
      </c>
      <c r="Q2281" t="str">
        <f t="shared" si="210"/>
        <v>theater</v>
      </c>
      <c r="R2281" t="str">
        <f t="shared" si="211"/>
        <v>plays</v>
      </c>
      <c r="S2281" s="13">
        <f t="shared" si="212"/>
        <v>42465.158101851848</v>
      </c>
      <c r="T2281" s="13">
        <f t="shared" si="213"/>
        <v>42492.541666666664</v>
      </c>
      <c r="U2281">
        <f t="shared" si="214"/>
        <v>2016</v>
      </c>
      <c r="V2281" s="15" t="str">
        <f t="shared" si="215"/>
        <v>Apr</v>
      </c>
    </row>
    <row r="2282" spans="1:22" ht="48">
      <c r="A2282">
        <v>763</v>
      </c>
      <c r="B2282" s="3" t="s">
        <v>764</v>
      </c>
      <c r="C2282" s="3" t="s">
        <v>4873</v>
      </c>
      <c r="D2282">
        <v>4290</v>
      </c>
      <c r="E2282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8274</v>
      </c>
      <c r="O2282" s="6">
        <f>KickstarterTable[[#This Row],[pledged]]/KickstarterTable[[#This Row],[goal]]</f>
        <v>1.1655011655011655E-3</v>
      </c>
      <c r="P2282" s="8">
        <f>KickstarterTable[[#This Row],[pledged]]/KickstarterTable[[#This Row],[backers_count]]</f>
        <v>5</v>
      </c>
      <c r="Q2282" t="str">
        <f t="shared" si="210"/>
        <v>publishing</v>
      </c>
      <c r="R2282" t="str">
        <f t="shared" si="211"/>
        <v>fiction</v>
      </c>
      <c r="S2282" s="13">
        <f t="shared" si="212"/>
        <v>41471.113518518519</v>
      </c>
      <c r="T2282" s="13">
        <f t="shared" si="213"/>
        <v>41499.030185185184</v>
      </c>
      <c r="U2282">
        <f t="shared" si="214"/>
        <v>2013</v>
      </c>
      <c r="V2282" s="15" t="str">
        <f t="shared" si="215"/>
        <v>Jul</v>
      </c>
    </row>
    <row r="2283" spans="1:22" ht="48">
      <c r="A2283">
        <v>1771</v>
      </c>
      <c r="B2283" s="3" t="s">
        <v>1772</v>
      </c>
      <c r="C2283" s="3" t="s">
        <v>5881</v>
      </c>
      <c r="D2283">
        <v>4200</v>
      </c>
      <c r="E2283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8284</v>
      </c>
      <c r="O2283" s="6">
        <f>KickstarterTable[[#This Row],[pledged]]/KickstarterTable[[#This Row],[goal]]</f>
        <v>0.21309523809523809</v>
      </c>
      <c r="P2283" s="8">
        <f>KickstarterTable[[#This Row],[pledged]]/KickstarterTable[[#This Row],[backers_count]]</f>
        <v>35.799999999999997</v>
      </c>
      <c r="Q2283" t="str">
        <f t="shared" si="210"/>
        <v>photography</v>
      </c>
      <c r="R2283" t="str">
        <f t="shared" si="211"/>
        <v>photobooks</v>
      </c>
      <c r="S2283" s="13">
        <f t="shared" si="212"/>
        <v>41905.646296296291</v>
      </c>
      <c r="T2283" s="13">
        <f t="shared" si="213"/>
        <v>41933.562962962969</v>
      </c>
      <c r="U2283">
        <f t="shared" si="214"/>
        <v>2014</v>
      </c>
      <c r="V2283" s="15" t="str">
        <f t="shared" si="215"/>
        <v>Sep</v>
      </c>
    </row>
    <row r="2284" spans="1:22" ht="48">
      <c r="A2284">
        <v>2173</v>
      </c>
      <c r="B2284" s="3" t="s">
        <v>2174</v>
      </c>
      <c r="C2284" s="3" t="s">
        <v>6283</v>
      </c>
      <c r="D2284">
        <v>4200</v>
      </c>
      <c r="E2284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8275</v>
      </c>
      <c r="O2284" s="6">
        <f>KickstarterTable[[#This Row],[pledged]]/KickstarterTable[[#This Row],[goal]]</f>
        <v>1.2692857142857144</v>
      </c>
      <c r="P2284" s="8">
        <f>KickstarterTable[[#This Row],[pledged]]/KickstarterTable[[#This Row],[backers_count]]</f>
        <v>59.233333333333334</v>
      </c>
      <c r="Q2284" t="str">
        <f t="shared" si="210"/>
        <v>music</v>
      </c>
      <c r="R2284" t="str">
        <f t="shared" si="211"/>
        <v>rock</v>
      </c>
      <c r="S2284" s="13">
        <f t="shared" si="212"/>
        <v>41495.359293981477</v>
      </c>
      <c r="T2284" s="13">
        <f t="shared" si="213"/>
        <v>41524.749305555561</v>
      </c>
      <c r="U2284">
        <f t="shared" si="214"/>
        <v>2013</v>
      </c>
      <c r="V2284" s="15" t="str">
        <f t="shared" si="215"/>
        <v>Aug</v>
      </c>
    </row>
    <row r="2285" spans="1:22" ht="48">
      <c r="A2285">
        <v>2392</v>
      </c>
      <c r="B2285" s="3" t="s">
        <v>2393</v>
      </c>
      <c r="C2285" s="3" t="s">
        <v>6502</v>
      </c>
      <c r="D2285">
        <v>4200</v>
      </c>
      <c r="E2285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8271</v>
      </c>
      <c r="O2285" s="6">
        <f>KickstarterTable[[#This Row],[pledged]]/KickstarterTable[[#This Row],[goal]]</f>
        <v>0</v>
      </c>
      <c r="P2285" s="8" t="e">
        <f>KickstarterTable[[#This Row],[pledged]]/KickstarterTable[[#This Row],[backers_count]]</f>
        <v>#DIV/0!</v>
      </c>
      <c r="Q2285" t="str">
        <f t="shared" si="210"/>
        <v>technology</v>
      </c>
      <c r="R2285" t="str">
        <f t="shared" si="211"/>
        <v>web</v>
      </c>
      <c r="S2285" s="13">
        <f t="shared" si="212"/>
        <v>42275.787303240737</v>
      </c>
      <c r="T2285" s="13">
        <f t="shared" si="213"/>
        <v>42303.703969907408</v>
      </c>
      <c r="U2285">
        <f t="shared" si="214"/>
        <v>2015</v>
      </c>
      <c r="V2285" s="15" t="str">
        <f t="shared" si="215"/>
        <v>Sep</v>
      </c>
    </row>
    <row r="2286" spans="1:22" ht="48">
      <c r="A2286">
        <v>3018</v>
      </c>
      <c r="B2286" s="3" t="s">
        <v>3018</v>
      </c>
      <c r="C2286" s="3" t="s">
        <v>7128</v>
      </c>
      <c r="D2286">
        <v>4200</v>
      </c>
      <c r="E2286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8302</v>
      </c>
      <c r="O2286" s="6">
        <f>KickstarterTable[[#This Row],[pledged]]/KickstarterTable[[#This Row],[goal]]</f>
        <v>1.0071428571428571</v>
      </c>
      <c r="P2286" s="8">
        <f>KickstarterTable[[#This Row],[pledged]]/KickstarterTable[[#This Row],[backers_count]]</f>
        <v>103.17073170731707</v>
      </c>
      <c r="Q2286" t="str">
        <f t="shared" si="210"/>
        <v>theater</v>
      </c>
      <c r="R2286" t="str">
        <f t="shared" si="211"/>
        <v>spaces</v>
      </c>
      <c r="S2286" s="13">
        <f t="shared" si="212"/>
        <v>42162.964999999997</v>
      </c>
      <c r="T2286" s="13">
        <f t="shared" si="213"/>
        <v>42203.500000000007</v>
      </c>
      <c r="U2286">
        <f t="shared" si="214"/>
        <v>2015</v>
      </c>
      <c r="V2286" s="15" t="str">
        <f t="shared" si="215"/>
        <v>Jun</v>
      </c>
    </row>
    <row r="2287" spans="1:22" ht="32">
      <c r="A2287">
        <v>3179</v>
      </c>
      <c r="B2287" s="3" t="s">
        <v>3179</v>
      </c>
      <c r="C2287" s="3" t="s">
        <v>7289</v>
      </c>
      <c r="D2287">
        <v>4200</v>
      </c>
      <c r="E228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8270</v>
      </c>
      <c r="O2287" s="6">
        <f>KickstarterTable[[#This Row],[pledged]]/KickstarterTable[[#This Row],[goal]]</f>
        <v>1.1416238095238094</v>
      </c>
      <c r="P2287" s="8">
        <f>KickstarterTable[[#This Row],[pledged]]/KickstarterTable[[#This Row],[backers_count]]</f>
        <v>77.335806451612896</v>
      </c>
      <c r="Q2287" t="str">
        <f t="shared" si="210"/>
        <v>theater</v>
      </c>
      <c r="R2287" t="str">
        <f t="shared" si="211"/>
        <v>plays</v>
      </c>
      <c r="S2287" s="13">
        <f t="shared" si="212"/>
        <v>41375.36887731481</v>
      </c>
      <c r="T2287" s="13">
        <f t="shared" si="213"/>
        <v>41398.285543981481</v>
      </c>
      <c r="U2287">
        <f t="shared" si="214"/>
        <v>2013</v>
      </c>
      <c r="V2287" s="15" t="str">
        <f t="shared" si="215"/>
        <v>Apr</v>
      </c>
    </row>
    <row r="2288" spans="1:22" ht="48">
      <c r="A2288">
        <v>1136</v>
      </c>
      <c r="B2288" s="3" t="s">
        <v>1137</v>
      </c>
      <c r="C2288" s="3" t="s">
        <v>5246</v>
      </c>
      <c r="D2288">
        <v>4190</v>
      </c>
      <c r="E228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8282</v>
      </c>
      <c r="O2288" s="6">
        <f>KickstarterTable[[#This Row],[pledged]]/KickstarterTable[[#This Row],[goal]]</f>
        <v>6.4439140811455853E-2</v>
      </c>
      <c r="P2288" s="8">
        <f>KickstarterTable[[#This Row],[pledged]]/KickstarterTable[[#This Row],[backers_count]]</f>
        <v>45</v>
      </c>
      <c r="Q2288" t="str">
        <f t="shared" si="210"/>
        <v>games</v>
      </c>
      <c r="R2288" t="str">
        <f t="shared" si="211"/>
        <v>mobile games</v>
      </c>
      <c r="S2288" s="13">
        <f t="shared" si="212"/>
        <v>42327.33829861111</v>
      </c>
      <c r="T2288" s="13">
        <f t="shared" si="213"/>
        <v>42355.254965277774</v>
      </c>
      <c r="U2288">
        <f t="shared" si="214"/>
        <v>2015</v>
      </c>
      <c r="V2288" s="15" t="str">
        <f t="shared" si="215"/>
        <v>Nov</v>
      </c>
    </row>
    <row r="2289" spans="1:22" ht="32">
      <c r="A2289">
        <v>3103</v>
      </c>
      <c r="B2289" s="3" t="s">
        <v>3103</v>
      </c>
      <c r="C2289" s="3" t="s">
        <v>7213</v>
      </c>
      <c r="D2289">
        <v>4100</v>
      </c>
      <c r="E2289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8302</v>
      </c>
      <c r="O2289" s="6">
        <f>KickstarterTable[[#This Row],[pledged]]/KickstarterTable[[#This Row],[goal]]</f>
        <v>2.6829268292682929E-3</v>
      </c>
      <c r="P2289" s="8">
        <f>KickstarterTable[[#This Row],[pledged]]/KickstarterTable[[#This Row],[backers_count]]</f>
        <v>5.5</v>
      </c>
      <c r="Q2289" t="str">
        <f t="shared" si="210"/>
        <v>theater</v>
      </c>
      <c r="R2289" t="str">
        <f t="shared" si="211"/>
        <v>spaces</v>
      </c>
      <c r="S2289" s="13">
        <f t="shared" si="212"/>
        <v>42106.82298611111</v>
      </c>
      <c r="T2289" s="13">
        <f t="shared" si="213"/>
        <v>42164.739652777782</v>
      </c>
      <c r="U2289">
        <f t="shared" si="214"/>
        <v>2015</v>
      </c>
      <c r="V2289" s="15" t="str">
        <f t="shared" si="215"/>
        <v>Apr</v>
      </c>
    </row>
    <row r="2290" spans="1:22" ht="32">
      <c r="A2290">
        <v>3131</v>
      </c>
      <c r="B2290" s="3" t="s">
        <v>3131</v>
      </c>
      <c r="C2290" s="3" t="s">
        <v>7241</v>
      </c>
      <c r="D2290">
        <v>4100</v>
      </c>
      <c r="E2290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8270</v>
      </c>
      <c r="O2290" s="6">
        <f>KickstarterTable[[#This Row],[pledged]]/KickstarterTable[[#This Row],[goal]]</f>
        <v>0.15731707317073171</v>
      </c>
      <c r="P2290" s="8">
        <f>KickstarterTable[[#This Row],[pledged]]/KickstarterTable[[#This Row],[backers_count]]</f>
        <v>53.75</v>
      </c>
      <c r="Q2290" t="str">
        <f t="shared" si="210"/>
        <v>theater</v>
      </c>
      <c r="R2290" t="str">
        <f t="shared" si="211"/>
        <v>plays</v>
      </c>
      <c r="S2290" s="13">
        <f t="shared" si="212"/>
        <v>42803.245891203704</v>
      </c>
      <c r="T2290" s="13">
        <f t="shared" si="213"/>
        <v>42831.120891203704</v>
      </c>
      <c r="U2290">
        <f t="shared" si="214"/>
        <v>2017</v>
      </c>
      <c r="V2290" s="15" t="str">
        <f t="shared" si="215"/>
        <v>Mar</v>
      </c>
    </row>
    <row r="2291" spans="1:22" ht="48">
      <c r="A2291">
        <v>3084</v>
      </c>
      <c r="B2291" s="3" t="s">
        <v>3084</v>
      </c>
      <c r="C2291" s="3" t="s">
        <v>7194</v>
      </c>
      <c r="D2291">
        <v>4059</v>
      </c>
      <c r="E2291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8302</v>
      </c>
      <c r="O2291" s="6">
        <f>KickstarterTable[[#This Row],[pledged]]/KickstarterTable[[#This Row],[goal]]</f>
        <v>0.11579206701157921</v>
      </c>
      <c r="P2291" s="8">
        <f>KickstarterTable[[#This Row],[pledged]]/KickstarterTable[[#This Row],[backers_count]]</f>
        <v>78.333333333333329</v>
      </c>
      <c r="Q2291" t="str">
        <f t="shared" si="210"/>
        <v>theater</v>
      </c>
      <c r="R2291" t="str">
        <f t="shared" si="211"/>
        <v>spaces</v>
      </c>
      <c r="S2291" s="13">
        <f t="shared" si="212"/>
        <v>42100.390405092585</v>
      </c>
      <c r="T2291" s="13">
        <f t="shared" si="213"/>
        <v>42127.366666666669</v>
      </c>
      <c r="U2291">
        <f t="shared" si="214"/>
        <v>2015</v>
      </c>
      <c r="V2291" s="15" t="str">
        <f t="shared" si="215"/>
        <v>Apr</v>
      </c>
    </row>
    <row r="2292" spans="1:22" ht="48">
      <c r="A2292">
        <v>30</v>
      </c>
      <c r="B2292" s="3" t="s">
        <v>32</v>
      </c>
      <c r="C2292" s="3" t="s">
        <v>4141</v>
      </c>
      <c r="D2292">
        <v>4000</v>
      </c>
      <c r="E2292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8264</v>
      </c>
      <c r="O2292" s="6">
        <f>KickstarterTable[[#This Row],[pledged]]/KickstarterTable[[#This Row],[goal]]</f>
        <v>1.0129975</v>
      </c>
      <c r="P2292" s="8">
        <f>KickstarterTable[[#This Row],[pledged]]/KickstarterTable[[#This Row],[backers_count]]</f>
        <v>76.45264150943396</v>
      </c>
      <c r="Q2292" t="str">
        <f t="shared" si="210"/>
        <v>film &amp; video</v>
      </c>
      <c r="R2292" t="str">
        <f t="shared" si="211"/>
        <v>television</v>
      </c>
      <c r="S2292" s="13">
        <f t="shared" si="212"/>
        <v>41841.959664351853</v>
      </c>
      <c r="T2292" s="13">
        <f t="shared" si="213"/>
        <v>41869.876331018524</v>
      </c>
      <c r="U2292">
        <f t="shared" si="214"/>
        <v>2014</v>
      </c>
      <c r="V2292" s="15" t="str">
        <f t="shared" si="215"/>
        <v>Jul</v>
      </c>
    </row>
    <row r="2293" spans="1:22" ht="48">
      <c r="A2293">
        <v>82</v>
      </c>
      <c r="B2293" s="3" t="s">
        <v>84</v>
      </c>
      <c r="C2293" s="3" t="s">
        <v>4193</v>
      </c>
      <c r="D2293">
        <v>4000</v>
      </c>
      <c r="E2293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8265</v>
      </c>
      <c r="O2293" s="6">
        <f>KickstarterTable[[#This Row],[pledged]]/KickstarterTable[[#This Row],[goal]]</f>
        <v>1.0001249999999999</v>
      </c>
      <c r="P2293" s="8">
        <f>KickstarterTable[[#This Row],[pledged]]/KickstarterTable[[#This Row],[backers_count]]</f>
        <v>40.005000000000003</v>
      </c>
      <c r="Q2293" t="str">
        <f t="shared" si="210"/>
        <v>film &amp; video</v>
      </c>
      <c r="R2293" t="str">
        <f t="shared" si="211"/>
        <v>shorts</v>
      </c>
      <c r="S2293" s="13">
        <f t="shared" si="212"/>
        <v>40795.486817129626</v>
      </c>
      <c r="T2293" s="13">
        <f t="shared" si="213"/>
        <v>40823.403483796297</v>
      </c>
      <c r="U2293">
        <f t="shared" si="214"/>
        <v>2011</v>
      </c>
      <c r="V2293" s="15" t="str">
        <f t="shared" si="215"/>
        <v>Sep</v>
      </c>
    </row>
    <row r="2294" spans="1:22" ht="48">
      <c r="A2294">
        <v>124</v>
      </c>
      <c r="B2294" s="3" t="s">
        <v>126</v>
      </c>
      <c r="C2294" s="3" t="s">
        <v>4235</v>
      </c>
      <c r="D2294">
        <v>4000</v>
      </c>
      <c r="E2294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8266</v>
      </c>
      <c r="O2294" s="6">
        <f>KickstarterTable[[#This Row],[pledged]]/KickstarterTable[[#This Row],[goal]]</f>
        <v>0</v>
      </c>
      <c r="P2294" s="8" t="e">
        <f>KickstarterTable[[#This Row],[pledged]]/KickstarterTable[[#This Row],[backers_count]]</f>
        <v>#DIV/0!</v>
      </c>
      <c r="Q2294" t="str">
        <f t="shared" si="210"/>
        <v>film &amp; video</v>
      </c>
      <c r="R2294" t="str">
        <f t="shared" si="211"/>
        <v>science fiction</v>
      </c>
      <c r="S2294" s="13">
        <f t="shared" si="212"/>
        <v>42114.595393518517</v>
      </c>
      <c r="T2294" s="13">
        <f t="shared" si="213"/>
        <v>42137.512060185189</v>
      </c>
      <c r="U2294">
        <f t="shared" si="214"/>
        <v>2015</v>
      </c>
      <c r="V2294" s="15" t="str">
        <f t="shared" si="215"/>
        <v>Apr</v>
      </c>
    </row>
    <row r="2295" spans="1:22" ht="48">
      <c r="A2295">
        <v>232</v>
      </c>
      <c r="B2295" s="3" t="s">
        <v>234</v>
      </c>
      <c r="C2295" s="3" t="s">
        <v>4342</v>
      </c>
      <c r="D2295">
        <v>4000</v>
      </c>
      <c r="E2295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8267</v>
      </c>
      <c r="O2295" s="6">
        <f>KickstarterTable[[#This Row],[pledged]]/KickstarterTable[[#This Row],[goal]]</f>
        <v>2.75E-2</v>
      </c>
      <c r="P2295" s="8">
        <f>KickstarterTable[[#This Row],[pledged]]/KickstarterTable[[#This Row],[backers_count]]</f>
        <v>15.714285714285714</v>
      </c>
      <c r="Q2295" t="str">
        <f t="shared" si="210"/>
        <v>film &amp; video</v>
      </c>
      <c r="R2295" t="str">
        <f t="shared" si="211"/>
        <v>drama</v>
      </c>
      <c r="S2295" s="13">
        <f t="shared" si="212"/>
        <v>42032.492430555554</v>
      </c>
      <c r="T2295" s="13">
        <f t="shared" si="213"/>
        <v>42060.409097222226</v>
      </c>
      <c r="U2295">
        <f t="shared" si="214"/>
        <v>2015</v>
      </c>
      <c r="V2295" s="15" t="str">
        <f t="shared" si="215"/>
        <v>Jan</v>
      </c>
    </row>
    <row r="2296" spans="1:22" ht="48">
      <c r="A2296">
        <v>274</v>
      </c>
      <c r="B2296" s="3" t="s">
        <v>275</v>
      </c>
      <c r="C2296" s="3" t="s">
        <v>4384</v>
      </c>
      <c r="D2296">
        <v>4000</v>
      </c>
      <c r="E2296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8268</v>
      </c>
      <c r="O2296" s="6">
        <f>KickstarterTable[[#This Row],[pledged]]/KickstarterTable[[#This Row],[goal]]</f>
        <v>1.56</v>
      </c>
      <c r="P2296" s="8">
        <f>KickstarterTable[[#This Row],[pledged]]/KickstarterTable[[#This Row],[backers_count]]</f>
        <v>55.221238938053098</v>
      </c>
      <c r="Q2296" t="str">
        <f t="shared" si="210"/>
        <v>film &amp; video</v>
      </c>
      <c r="R2296" t="str">
        <f t="shared" si="211"/>
        <v>documentary</v>
      </c>
      <c r="S2296" s="13">
        <f t="shared" si="212"/>
        <v>40969.579039351847</v>
      </c>
      <c r="T2296" s="13">
        <f t="shared" si="213"/>
        <v>41001.874305555561</v>
      </c>
      <c r="U2296">
        <f t="shared" si="214"/>
        <v>2012</v>
      </c>
      <c r="V2296" s="15" t="str">
        <f t="shared" si="215"/>
        <v>Mar</v>
      </c>
    </row>
    <row r="2297" spans="1:22" ht="48">
      <c r="A2297">
        <v>276</v>
      </c>
      <c r="B2297" s="3" t="s">
        <v>277</v>
      </c>
      <c r="C2297" s="3" t="s">
        <v>4386</v>
      </c>
      <c r="D2297">
        <v>4000</v>
      </c>
      <c r="E229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8268</v>
      </c>
      <c r="O2297" s="6">
        <f>KickstarterTable[[#This Row],[pledged]]/KickstarterTable[[#This Row],[goal]]</f>
        <v>1.476</v>
      </c>
      <c r="P2297" s="8">
        <f>KickstarterTable[[#This Row],[pledged]]/KickstarterTable[[#This Row],[backers_count]]</f>
        <v>95.225806451612897</v>
      </c>
      <c r="Q2297" t="str">
        <f t="shared" si="210"/>
        <v>film &amp; video</v>
      </c>
      <c r="R2297" t="str">
        <f t="shared" si="211"/>
        <v>documentary</v>
      </c>
      <c r="S2297" s="13">
        <f t="shared" si="212"/>
        <v>40966.748541666668</v>
      </c>
      <c r="T2297" s="13">
        <f t="shared" si="213"/>
        <v>41024.623541666668</v>
      </c>
      <c r="U2297">
        <f t="shared" si="214"/>
        <v>2012</v>
      </c>
      <c r="V2297" s="15" t="str">
        <f t="shared" si="215"/>
        <v>Feb</v>
      </c>
    </row>
    <row r="2298" spans="1:22" ht="48">
      <c r="A2298">
        <v>327</v>
      </c>
      <c r="B2298" s="3" t="s">
        <v>328</v>
      </c>
      <c r="C2298" s="3" t="s">
        <v>4437</v>
      </c>
      <c r="D2298">
        <v>4000</v>
      </c>
      <c r="E229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8268</v>
      </c>
      <c r="O2298" s="6">
        <f>KickstarterTable[[#This Row],[pledged]]/KickstarterTable[[#This Row],[goal]]</f>
        <v>1.3640000000000001</v>
      </c>
      <c r="P2298" s="8">
        <f>KickstarterTable[[#This Row],[pledged]]/KickstarterTable[[#This Row],[backers_count]]</f>
        <v>160.47058823529412</v>
      </c>
      <c r="Q2298" t="str">
        <f t="shared" si="210"/>
        <v>film &amp; video</v>
      </c>
      <c r="R2298" t="str">
        <f t="shared" si="211"/>
        <v>documentary</v>
      </c>
      <c r="S2298" s="13">
        <f t="shared" si="212"/>
        <v>42057.901956018519</v>
      </c>
      <c r="T2298" s="13">
        <f t="shared" si="213"/>
        <v>42082.916666666664</v>
      </c>
      <c r="U2298">
        <f t="shared" si="214"/>
        <v>2015</v>
      </c>
      <c r="V2298" s="15" t="str">
        <f t="shared" si="215"/>
        <v>Feb</v>
      </c>
    </row>
    <row r="2299" spans="1:22" ht="48">
      <c r="A2299">
        <v>380</v>
      </c>
      <c r="B2299" s="3" t="s">
        <v>381</v>
      </c>
      <c r="C2299" s="3" t="s">
        <v>4490</v>
      </c>
      <c r="D2299">
        <v>4000</v>
      </c>
      <c r="E2299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8268</v>
      </c>
      <c r="O2299" s="6">
        <f>KickstarterTable[[#This Row],[pledged]]/KickstarterTable[[#This Row],[goal]]</f>
        <v>1.415</v>
      </c>
      <c r="P2299" s="8">
        <f>KickstarterTable[[#This Row],[pledged]]/KickstarterTable[[#This Row],[backers_count]]</f>
        <v>115.51020408163265</v>
      </c>
      <c r="Q2299" t="str">
        <f t="shared" si="210"/>
        <v>film &amp; video</v>
      </c>
      <c r="R2299" t="str">
        <f t="shared" si="211"/>
        <v>documentary</v>
      </c>
      <c r="S2299" s="13">
        <f t="shared" si="212"/>
        <v>42367.386481481481</v>
      </c>
      <c r="T2299" s="13">
        <f t="shared" si="213"/>
        <v>42390.303148148152</v>
      </c>
      <c r="U2299">
        <f t="shared" si="214"/>
        <v>2016</v>
      </c>
      <c r="V2299" s="15" t="str">
        <f t="shared" si="215"/>
        <v>Dec</v>
      </c>
    </row>
    <row r="2300" spans="1:22" ht="48">
      <c r="A2300">
        <v>531</v>
      </c>
      <c r="B2300" s="3" t="s">
        <v>532</v>
      </c>
      <c r="C2300" s="3" t="s">
        <v>4641</v>
      </c>
      <c r="D2300">
        <v>4000</v>
      </c>
      <c r="E2300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8270</v>
      </c>
      <c r="O2300" s="6">
        <f>KickstarterTable[[#This Row],[pledged]]/KickstarterTable[[#This Row],[goal]]</f>
        <v>1</v>
      </c>
      <c r="P2300" s="8">
        <f>KickstarterTable[[#This Row],[pledged]]/KickstarterTable[[#This Row],[backers_count]]</f>
        <v>129.03225806451613</v>
      </c>
      <c r="Q2300" t="str">
        <f t="shared" si="210"/>
        <v>theater</v>
      </c>
      <c r="R2300" t="str">
        <f t="shared" si="211"/>
        <v>plays</v>
      </c>
      <c r="S2300" s="13">
        <f t="shared" si="212"/>
        <v>42675.731817129628</v>
      </c>
      <c r="T2300" s="13">
        <f t="shared" si="213"/>
        <v>42718.874305555561</v>
      </c>
      <c r="U2300">
        <f t="shared" si="214"/>
        <v>2016</v>
      </c>
      <c r="V2300" s="15" t="str">
        <f t="shared" si="215"/>
        <v>Nov</v>
      </c>
    </row>
    <row r="2301" spans="1:22" ht="48">
      <c r="A2301">
        <v>729</v>
      </c>
      <c r="B2301" s="3" t="s">
        <v>730</v>
      </c>
      <c r="C2301" s="3" t="s">
        <v>4839</v>
      </c>
      <c r="D2301">
        <v>4000</v>
      </c>
      <c r="E2301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8273</v>
      </c>
      <c r="O2301" s="6">
        <f>KickstarterTable[[#This Row],[pledged]]/KickstarterTable[[#This Row],[goal]]</f>
        <v>1.3065</v>
      </c>
      <c r="P2301" s="8">
        <f>KickstarterTable[[#This Row],[pledged]]/KickstarterTable[[#This Row],[backers_count]]</f>
        <v>43.55</v>
      </c>
      <c r="Q2301" t="str">
        <f t="shared" si="210"/>
        <v>publishing</v>
      </c>
      <c r="R2301" t="str">
        <f t="shared" si="211"/>
        <v>nonfiction</v>
      </c>
      <c r="S2301" s="13">
        <f t="shared" si="212"/>
        <v>41110.85255787037</v>
      </c>
      <c r="T2301" s="13">
        <f t="shared" si="213"/>
        <v>41168.769224537042</v>
      </c>
      <c r="U2301">
        <f t="shared" si="214"/>
        <v>2012</v>
      </c>
      <c r="V2301" s="15" t="str">
        <f t="shared" si="215"/>
        <v>Jul</v>
      </c>
    </row>
    <row r="2302" spans="1:22" ht="48">
      <c r="A2302">
        <v>766</v>
      </c>
      <c r="B2302" s="3" t="s">
        <v>767</v>
      </c>
      <c r="C2302" s="3" t="s">
        <v>4876</v>
      </c>
      <c r="D2302">
        <v>4000</v>
      </c>
      <c r="E2302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8274</v>
      </c>
      <c r="O2302" s="6">
        <f>KickstarterTable[[#This Row],[pledged]]/KickstarterTable[[#This Row],[goal]]</f>
        <v>0</v>
      </c>
      <c r="P2302" s="8" t="e">
        <f>KickstarterTable[[#This Row],[pledged]]/KickstarterTable[[#This Row],[backers_count]]</f>
        <v>#DIV/0!</v>
      </c>
      <c r="Q2302" t="str">
        <f t="shared" si="210"/>
        <v>publishing</v>
      </c>
      <c r="R2302" t="str">
        <f t="shared" si="211"/>
        <v>fiction</v>
      </c>
      <c r="S2302" s="13">
        <f t="shared" si="212"/>
        <v>42021.45003472222</v>
      </c>
      <c r="T2302" s="13">
        <f t="shared" si="213"/>
        <v>42049.366701388892</v>
      </c>
      <c r="U2302">
        <f t="shared" si="214"/>
        <v>2015</v>
      </c>
      <c r="V2302" s="15" t="str">
        <f t="shared" si="215"/>
        <v>Jan</v>
      </c>
    </row>
    <row r="2303" spans="1:22" ht="48">
      <c r="A2303">
        <v>769</v>
      </c>
      <c r="B2303" s="3" t="s">
        <v>770</v>
      </c>
      <c r="C2303" s="3" t="s">
        <v>4879</v>
      </c>
      <c r="D2303">
        <v>4000</v>
      </c>
      <c r="E2303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8274</v>
      </c>
      <c r="O2303" s="6">
        <f>KickstarterTable[[#This Row],[pledged]]/KickstarterTable[[#This Row],[goal]]</f>
        <v>0.41399999999999998</v>
      </c>
      <c r="P2303" s="8">
        <f>KickstarterTable[[#This Row],[pledged]]/KickstarterTable[[#This Row],[backers_count]]</f>
        <v>31.846153846153847</v>
      </c>
      <c r="Q2303" t="str">
        <f t="shared" si="210"/>
        <v>publishing</v>
      </c>
      <c r="R2303" t="str">
        <f t="shared" si="211"/>
        <v>fiction</v>
      </c>
      <c r="S2303" s="13">
        <f t="shared" si="212"/>
        <v>41604.663124999999</v>
      </c>
      <c r="T2303" s="13">
        <f t="shared" si="213"/>
        <v>41632.579791666671</v>
      </c>
      <c r="U2303">
        <f t="shared" si="214"/>
        <v>2013</v>
      </c>
      <c r="V2303" s="15" t="str">
        <f t="shared" si="215"/>
        <v>Nov</v>
      </c>
    </row>
    <row r="2304" spans="1:22" ht="32">
      <c r="A2304">
        <v>807</v>
      </c>
      <c r="B2304" s="3" t="s">
        <v>808</v>
      </c>
      <c r="C2304" s="3" t="s">
        <v>4917</v>
      </c>
      <c r="D2304">
        <v>4000</v>
      </c>
      <c r="E2304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8275</v>
      </c>
      <c r="O2304" s="6">
        <f>KickstarterTable[[#This Row],[pledged]]/KickstarterTable[[#This Row],[goal]]</f>
        <v>1.05125</v>
      </c>
      <c r="P2304" s="8">
        <f>KickstarterTable[[#This Row],[pledged]]/KickstarterTable[[#This Row],[backers_count]]</f>
        <v>73.771929824561397</v>
      </c>
      <c r="Q2304" t="str">
        <f t="shared" si="210"/>
        <v>music</v>
      </c>
      <c r="R2304" t="str">
        <f t="shared" si="211"/>
        <v>rock</v>
      </c>
      <c r="S2304" s="13">
        <f t="shared" si="212"/>
        <v>42759.295266203706</v>
      </c>
      <c r="T2304" s="13">
        <f t="shared" si="213"/>
        <v>42792.666666666664</v>
      </c>
      <c r="U2304">
        <f t="shared" si="214"/>
        <v>2017</v>
      </c>
      <c r="V2304" s="15" t="str">
        <f t="shared" si="215"/>
        <v>Jan</v>
      </c>
    </row>
    <row r="2305" spans="1:22" ht="32">
      <c r="A2305">
        <v>809</v>
      </c>
      <c r="B2305" s="3" t="s">
        <v>810</v>
      </c>
      <c r="C2305" s="3" t="s">
        <v>4919</v>
      </c>
      <c r="D2305">
        <v>4000</v>
      </c>
      <c r="E2305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8275</v>
      </c>
      <c r="O2305" s="6">
        <f>KickstarterTable[[#This Row],[pledged]]/KickstarterTable[[#This Row],[goal]]</f>
        <v>1.03775</v>
      </c>
      <c r="P2305" s="8">
        <f>KickstarterTable[[#This Row],[pledged]]/KickstarterTable[[#This Row],[backers_count]]</f>
        <v>79.82692307692308</v>
      </c>
      <c r="Q2305" t="str">
        <f t="shared" si="210"/>
        <v>music</v>
      </c>
      <c r="R2305" t="str">
        <f t="shared" si="211"/>
        <v>rock</v>
      </c>
      <c r="S2305" s="13">
        <f t="shared" si="212"/>
        <v>41628.500347222223</v>
      </c>
      <c r="T2305" s="13">
        <f t="shared" si="213"/>
        <v>41656.417013888895</v>
      </c>
      <c r="U2305">
        <f t="shared" si="214"/>
        <v>2014</v>
      </c>
      <c r="V2305" s="15" t="str">
        <f t="shared" si="215"/>
        <v>Dec</v>
      </c>
    </row>
    <row r="2306" spans="1:22" ht="32">
      <c r="A2306">
        <v>815</v>
      </c>
      <c r="B2306" s="3" t="s">
        <v>816</v>
      </c>
      <c r="C2306" s="3" t="s">
        <v>4925</v>
      </c>
      <c r="D2306">
        <v>4000</v>
      </c>
      <c r="E2306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8275</v>
      </c>
      <c r="O2306" s="6">
        <f>KickstarterTable[[#This Row],[pledged]]/KickstarterTable[[#This Row],[goal]]</f>
        <v>1.07</v>
      </c>
      <c r="P2306" s="8">
        <f>KickstarterTable[[#This Row],[pledged]]/KickstarterTable[[#This Row],[backers_count]]</f>
        <v>99.534883720930239</v>
      </c>
      <c r="Q2306" t="str">
        <f t="shared" ref="Q2306:Q2369" si="216">LEFT(N2306, SEARCH("/",N2306,1) -1)</f>
        <v>music</v>
      </c>
      <c r="R2306" t="str">
        <f t="shared" ref="R2306:R2369" si="217">MID(N2306,FIND("/",N2306)+1,LEN(N2306))</f>
        <v>rock</v>
      </c>
      <c r="S2306" s="13">
        <f t="shared" ref="S2306:S2369" si="218">(J2306/86400)+25569+(-8/24)</f>
        <v>41914.58452546296</v>
      </c>
      <c r="T2306" s="13">
        <f t="shared" ref="T2306:T2369" si="219">(((I2306/60)/60)/24)+DATE(1970,1,1)+(-58/24)</f>
        <v>41942.501192129632</v>
      </c>
      <c r="U2306">
        <f t="shared" ref="U2306:U2369" si="220">YEAR(T2306)</f>
        <v>2014</v>
      </c>
      <c r="V2306" s="15" t="str">
        <f t="shared" ref="V2306:V2369" si="221">TEXT(S2306,"mmm")</f>
        <v>Oct</v>
      </c>
    </row>
    <row r="2307" spans="1:22" ht="64">
      <c r="A2307">
        <v>849</v>
      </c>
      <c r="B2307" s="3" t="s">
        <v>850</v>
      </c>
      <c r="C2307" s="3" t="s">
        <v>4959</v>
      </c>
      <c r="D2307">
        <v>4000</v>
      </c>
      <c r="E230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8276</v>
      </c>
      <c r="O2307" s="6">
        <f>KickstarterTable[[#This Row],[pledged]]/KickstarterTable[[#This Row],[goal]]</f>
        <v>1.1990000000000001</v>
      </c>
      <c r="P2307" s="8">
        <f>KickstarterTable[[#This Row],[pledged]]/KickstarterTable[[#This Row],[backers_count]]</f>
        <v>41.704347826086959</v>
      </c>
      <c r="Q2307" t="str">
        <f t="shared" si="216"/>
        <v>music</v>
      </c>
      <c r="R2307" t="str">
        <f t="shared" si="217"/>
        <v>metal</v>
      </c>
      <c r="S2307" s="13">
        <f t="shared" si="218"/>
        <v>42050.81555555555</v>
      </c>
      <c r="T2307" s="13">
        <f t="shared" si="219"/>
        <v>42076.690555555557</v>
      </c>
      <c r="U2307">
        <f t="shared" si="220"/>
        <v>2015</v>
      </c>
      <c r="V2307" s="15" t="str">
        <f t="shared" si="221"/>
        <v>Feb</v>
      </c>
    </row>
    <row r="2308" spans="1:22" ht="48">
      <c r="A2308">
        <v>850</v>
      </c>
      <c r="B2308" s="3" t="s">
        <v>851</v>
      </c>
      <c r="C2308" s="3" t="s">
        <v>4960</v>
      </c>
      <c r="D2308">
        <v>4000</v>
      </c>
      <c r="E230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8276</v>
      </c>
      <c r="O2308" s="6">
        <f>KickstarterTable[[#This Row],[pledged]]/KickstarterTable[[#This Row],[goal]]</f>
        <v>1.55175</v>
      </c>
      <c r="P2308" s="8">
        <f>KickstarterTable[[#This Row],[pledged]]/KickstarterTable[[#This Row],[backers_count]]</f>
        <v>46.669172932330824</v>
      </c>
      <c r="Q2308" t="str">
        <f t="shared" si="216"/>
        <v>music</v>
      </c>
      <c r="R2308" t="str">
        <f t="shared" si="217"/>
        <v>metal</v>
      </c>
      <c r="S2308" s="13">
        <f t="shared" si="218"/>
        <v>42452.494409722225</v>
      </c>
      <c r="T2308" s="13">
        <f t="shared" si="219"/>
        <v>42482.790972222225</v>
      </c>
      <c r="U2308">
        <f t="shared" si="220"/>
        <v>2016</v>
      </c>
      <c r="V2308" s="15" t="str">
        <f t="shared" si="221"/>
        <v>Mar</v>
      </c>
    </row>
    <row r="2309" spans="1:22" ht="32">
      <c r="A2309">
        <v>859</v>
      </c>
      <c r="B2309" s="3" t="s">
        <v>860</v>
      </c>
      <c r="C2309" s="3" t="s">
        <v>4969</v>
      </c>
      <c r="D2309">
        <v>4000</v>
      </c>
      <c r="E2309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8276</v>
      </c>
      <c r="O2309" s="6">
        <f>KickstarterTable[[#This Row],[pledged]]/KickstarterTable[[#This Row],[goal]]</f>
        <v>1.0467500000000001</v>
      </c>
      <c r="P2309" s="8">
        <f>KickstarterTable[[#This Row],[pledged]]/KickstarterTable[[#This Row],[backers_count]]</f>
        <v>42.724489795918366</v>
      </c>
      <c r="Q2309" t="str">
        <f t="shared" si="216"/>
        <v>music</v>
      </c>
      <c r="R2309" t="str">
        <f t="shared" si="217"/>
        <v>metal</v>
      </c>
      <c r="S2309" s="13">
        <f t="shared" si="218"/>
        <v>42128.486898148149</v>
      </c>
      <c r="T2309" s="13">
        <f t="shared" si="219"/>
        <v>42156.583333333336</v>
      </c>
      <c r="U2309">
        <f t="shared" si="220"/>
        <v>2015</v>
      </c>
      <c r="V2309" s="15" t="str">
        <f t="shared" si="221"/>
        <v>May</v>
      </c>
    </row>
    <row r="2310" spans="1:22" ht="48">
      <c r="A2310">
        <v>948</v>
      </c>
      <c r="B2310" s="3" t="s">
        <v>949</v>
      </c>
      <c r="C2310" s="3" t="s">
        <v>5058</v>
      </c>
      <c r="D2310">
        <v>4000</v>
      </c>
      <c r="E2310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8272</v>
      </c>
      <c r="O2310" s="6">
        <f>KickstarterTable[[#This Row],[pledged]]/KickstarterTable[[#This Row],[goal]]</f>
        <v>0.12</v>
      </c>
      <c r="P2310" s="8">
        <f>KickstarterTable[[#This Row],[pledged]]/KickstarterTable[[#This Row],[backers_count]]</f>
        <v>60</v>
      </c>
      <c r="Q2310" t="str">
        <f t="shared" si="216"/>
        <v>technology</v>
      </c>
      <c r="R2310" t="str">
        <f t="shared" si="217"/>
        <v>wearables</v>
      </c>
      <c r="S2310" s="13">
        <f t="shared" si="218"/>
        <v>42411.494953703703</v>
      </c>
      <c r="T2310" s="13">
        <f t="shared" si="219"/>
        <v>42439.411620370374</v>
      </c>
      <c r="U2310">
        <f t="shared" si="220"/>
        <v>2016</v>
      </c>
      <c r="V2310" s="15" t="str">
        <f t="shared" si="221"/>
        <v>Feb</v>
      </c>
    </row>
    <row r="2311" spans="1:22" ht="32">
      <c r="A2311">
        <v>996</v>
      </c>
      <c r="B2311" s="3" t="s">
        <v>997</v>
      </c>
      <c r="C2311" s="3" t="s">
        <v>5106</v>
      </c>
      <c r="D2311">
        <v>4000</v>
      </c>
      <c r="E2311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8272</v>
      </c>
      <c r="O2311" s="6">
        <f>KickstarterTable[[#This Row],[pledged]]/KickstarterTable[[#This Row],[goal]]</f>
        <v>1.6250000000000001E-2</v>
      </c>
      <c r="P2311" s="8">
        <f>KickstarterTable[[#This Row],[pledged]]/KickstarterTable[[#This Row],[backers_count]]</f>
        <v>13</v>
      </c>
      <c r="Q2311" t="str">
        <f t="shared" si="216"/>
        <v>technology</v>
      </c>
      <c r="R2311" t="str">
        <f t="shared" si="217"/>
        <v>wearables</v>
      </c>
      <c r="S2311" s="13">
        <f t="shared" si="218"/>
        <v>41817.533101851848</v>
      </c>
      <c r="T2311" s="13">
        <f t="shared" si="219"/>
        <v>41845.227083333339</v>
      </c>
      <c r="U2311">
        <f t="shared" si="220"/>
        <v>2014</v>
      </c>
      <c r="V2311" s="15" t="str">
        <f t="shared" si="221"/>
        <v>Jun</v>
      </c>
    </row>
    <row r="2312" spans="1:22" ht="48">
      <c r="A2312">
        <v>1006</v>
      </c>
      <c r="B2312" s="3" t="s">
        <v>1007</v>
      </c>
      <c r="C2312" s="3" t="s">
        <v>5116</v>
      </c>
      <c r="D2312">
        <v>4000</v>
      </c>
      <c r="E2312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8272</v>
      </c>
      <c r="O2312" s="6">
        <f>KickstarterTable[[#This Row],[pledged]]/KickstarterTable[[#This Row],[goal]]</f>
        <v>5.8500000000000003E-2</v>
      </c>
      <c r="P2312" s="8">
        <f>KickstarterTable[[#This Row],[pledged]]/KickstarterTable[[#This Row],[backers_count]]</f>
        <v>29.25</v>
      </c>
      <c r="Q2312" t="str">
        <f t="shared" si="216"/>
        <v>technology</v>
      </c>
      <c r="R2312" t="str">
        <f t="shared" si="217"/>
        <v>wearables</v>
      </c>
      <c r="S2312" s="13">
        <f t="shared" si="218"/>
        <v>41976.70685185185</v>
      </c>
      <c r="T2312" s="13">
        <f t="shared" si="219"/>
        <v>41982.882638888892</v>
      </c>
      <c r="U2312">
        <f t="shared" si="220"/>
        <v>2014</v>
      </c>
      <c r="V2312" s="15" t="str">
        <f t="shared" si="221"/>
        <v>Dec</v>
      </c>
    </row>
    <row r="2313" spans="1:22" ht="32">
      <c r="A2313">
        <v>1061</v>
      </c>
      <c r="B2313" s="3" t="s">
        <v>1062</v>
      </c>
      <c r="C2313" s="3" t="s">
        <v>5171</v>
      </c>
      <c r="D2313">
        <v>4000</v>
      </c>
      <c r="E2313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8280</v>
      </c>
      <c r="O2313" s="6">
        <f>KickstarterTable[[#This Row],[pledged]]/KickstarterTable[[#This Row],[goal]]</f>
        <v>0</v>
      </c>
      <c r="P2313" s="8" t="e">
        <f>KickstarterTable[[#This Row],[pledged]]/KickstarterTable[[#This Row],[backers_count]]</f>
        <v>#DIV/0!</v>
      </c>
      <c r="Q2313" t="str">
        <f t="shared" si="216"/>
        <v>journalism</v>
      </c>
      <c r="R2313" t="str">
        <f t="shared" si="217"/>
        <v>audio</v>
      </c>
      <c r="S2313" s="13">
        <f t="shared" si="218"/>
        <v>42431.943379629629</v>
      </c>
      <c r="T2313" s="13">
        <f t="shared" si="219"/>
        <v>42489.625000000007</v>
      </c>
      <c r="U2313">
        <f t="shared" si="220"/>
        <v>2016</v>
      </c>
      <c r="V2313" s="15" t="str">
        <f t="shared" si="221"/>
        <v>Mar</v>
      </c>
    </row>
    <row r="2314" spans="1:22" ht="48">
      <c r="A2314">
        <v>1100</v>
      </c>
      <c r="B2314" s="3" t="s">
        <v>1101</v>
      </c>
      <c r="C2314" s="3" t="s">
        <v>5210</v>
      </c>
      <c r="D2314">
        <v>4000</v>
      </c>
      <c r="E2314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8281</v>
      </c>
      <c r="O2314" s="6">
        <f>KickstarterTable[[#This Row],[pledged]]/KickstarterTable[[#This Row],[goal]]</f>
        <v>2.5000000000000001E-2</v>
      </c>
      <c r="P2314" s="8">
        <f>KickstarterTable[[#This Row],[pledged]]/KickstarterTable[[#This Row],[backers_count]]</f>
        <v>10</v>
      </c>
      <c r="Q2314" t="str">
        <f t="shared" si="216"/>
        <v>games</v>
      </c>
      <c r="R2314" t="str">
        <f t="shared" si="217"/>
        <v>video games</v>
      </c>
      <c r="S2314" s="13">
        <f t="shared" si="218"/>
        <v>42383.777442129627</v>
      </c>
      <c r="T2314" s="13">
        <f t="shared" si="219"/>
        <v>42411.694108796299</v>
      </c>
      <c r="U2314">
        <f t="shared" si="220"/>
        <v>2016</v>
      </c>
      <c r="V2314" s="15" t="str">
        <f t="shared" si="221"/>
        <v>Jan</v>
      </c>
    </row>
    <row r="2315" spans="1:22" ht="48">
      <c r="A2315">
        <v>1142</v>
      </c>
      <c r="B2315" s="3" t="s">
        <v>1143</v>
      </c>
      <c r="C2315" s="3" t="s">
        <v>5252</v>
      </c>
      <c r="D2315">
        <v>4000</v>
      </c>
      <c r="E2315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8282</v>
      </c>
      <c r="O2315" s="6">
        <f>KickstarterTable[[#This Row],[pledged]]/KickstarterTable[[#This Row],[goal]]</f>
        <v>0</v>
      </c>
      <c r="P2315" s="8" t="e">
        <f>KickstarterTable[[#This Row],[pledged]]/KickstarterTable[[#This Row],[backers_count]]</f>
        <v>#DIV/0!</v>
      </c>
      <c r="Q2315" t="str">
        <f t="shared" si="216"/>
        <v>games</v>
      </c>
      <c r="R2315" t="str">
        <f t="shared" si="217"/>
        <v>mobile games</v>
      </c>
      <c r="S2315" s="13">
        <f t="shared" si="218"/>
        <v>42021.672766203701</v>
      </c>
      <c r="T2315" s="13">
        <f t="shared" si="219"/>
        <v>42049.58943287038</v>
      </c>
      <c r="U2315">
        <f t="shared" si="220"/>
        <v>2015</v>
      </c>
      <c r="V2315" s="15" t="str">
        <f t="shared" si="221"/>
        <v>Jan</v>
      </c>
    </row>
    <row r="2316" spans="1:22" ht="32">
      <c r="A2316">
        <v>1222</v>
      </c>
      <c r="B2316" s="3" t="s">
        <v>1223</v>
      </c>
      <c r="C2316" s="3" t="s">
        <v>5332</v>
      </c>
      <c r="D2316">
        <v>4000</v>
      </c>
      <c r="E2316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8284</v>
      </c>
      <c r="O2316" s="6">
        <f>KickstarterTable[[#This Row],[pledged]]/KickstarterTable[[#This Row],[goal]]</f>
        <v>2.80375</v>
      </c>
      <c r="P2316" s="8">
        <f>KickstarterTable[[#This Row],[pledged]]/KickstarterTable[[#This Row],[backers_count]]</f>
        <v>81.268115942028984</v>
      </c>
      <c r="Q2316" t="str">
        <f t="shared" si="216"/>
        <v>photography</v>
      </c>
      <c r="R2316" t="str">
        <f t="shared" si="217"/>
        <v>photobooks</v>
      </c>
      <c r="S2316" s="13">
        <f t="shared" si="218"/>
        <v>42430.387118055551</v>
      </c>
      <c r="T2316" s="13">
        <f t="shared" si="219"/>
        <v>42458.750000000007</v>
      </c>
      <c r="U2316">
        <f t="shared" si="220"/>
        <v>2016</v>
      </c>
      <c r="V2316" s="15" t="str">
        <f t="shared" si="221"/>
        <v>Mar</v>
      </c>
    </row>
    <row r="2317" spans="1:22" ht="32">
      <c r="A2317">
        <v>1273</v>
      </c>
      <c r="B2317" s="3" t="s">
        <v>1274</v>
      </c>
      <c r="C2317" s="3" t="s">
        <v>5383</v>
      </c>
      <c r="D2317">
        <v>4000</v>
      </c>
      <c r="E231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8275</v>
      </c>
      <c r="O2317" s="6">
        <f>KickstarterTable[[#This Row],[pledged]]/KickstarterTable[[#This Row],[goal]]</f>
        <v>1.0349999999999999</v>
      </c>
      <c r="P2317" s="8">
        <f>KickstarterTable[[#This Row],[pledged]]/KickstarterTable[[#This Row],[backers_count]]</f>
        <v>76.666666666666671</v>
      </c>
      <c r="Q2317" t="str">
        <f t="shared" si="216"/>
        <v>music</v>
      </c>
      <c r="R2317" t="str">
        <f t="shared" si="217"/>
        <v>rock</v>
      </c>
      <c r="S2317" s="13">
        <f t="shared" si="218"/>
        <v>41852.396886574068</v>
      </c>
      <c r="T2317" s="13">
        <f t="shared" si="219"/>
        <v>41880.31355324074</v>
      </c>
      <c r="U2317">
        <f t="shared" si="220"/>
        <v>2014</v>
      </c>
      <c r="V2317" s="15" t="str">
        <f t="shared" si="221"/>
        <v>Aug</v>
      </c>
    </row>
    <row r="2318" spans="1:22" ht="48">
      <c r="A2318">
        <v>1288</v>
      </c>
      <c r="B2318" s="3" t="s">
        <v>1289</v>
      </c>
      <c r="C2318" s="3" t="s">
        <v>5398</v>
      </c>
      <c r="D2318">
        <v>4000</v>
      </c>
      <c r="E231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8270</v>
      </c>
      <c r="O2318" s="6">
        <f>KickstarterTable[[#This Row],[pledged]]/KickstarterTable[[#This Row],[goal]]</f>
        <v>1.0044999999999999</v>
      </c>
      <c r="P2318" s="8">
        <f>KickstarterTable[[#This Row],[pledged]]/KickstarterTable[[#This Row],[backers_count]]</f>
        <v>65.868852459016395</v>
      </c>
      <c r="Q2318" t="str">
        <f t="shared" si="216"/>
        <v>theater</v>
      </c>
      <c r="R2318" t="str">
        <f t="shared" si="217"/>
        <v>plays</v>
      </c>
      <c r="S2318" s="13">
        <f t="shared" si="218"/>
        <v>42560.821331018517</v>
      </c>
      <c r="T2318" s="13">
        <f t="shared" si="219"/>
        <v>42589.750000000007</v>
      </c>
      <c r="U2318">
        <f t="shared" si="220"/>
        <v>2016</v>
      </c>
      <c r="V2318" s="15" t="str">
        <f t="shared" si="221"/>
        <v>Jul</v>
      </c>
    </row>
    <row r="2319" spans="1:22" ht="48">
      <c r="A2319">
        <v>1375</v>
      </c>
      <c r="B2319" s="3" t="s">
        <v>1376</v>
      </c>
      <c r="C2319" s="3" t="s">
        <v>5485</v>
      </c>
      <c r="D2319">
        <v>4000</v>
      </c>
      <c r="E2319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8275</v>
      </c>
      <c r="O2319" s="6">
        <f>KickstarterTable[[#This Row],[pledged]]/KickstarterTable[[#This Row],[goal]]</f>
        <v>1.7132499999999999</v>
      </c>
      <c r="P2319" s="8">
        <f>KickstarterTable[[#This Row],[pledged]]/KickstarterTable[[#This Row],[backers_count]]</f>
        <v>62.871559633027523</v>
      </c>
      <c r="Q2319" t="str">
        <f t="shared" si="216"/>
        <v>music</v>
      </c>
      <c r="R2319" t="str">
        <f t="shared" si="217"/>
        <v>rock</v>
      </c>
      <c r="S2319" s="13">
        <f t="shared" si="218"/>
        <v>42719.732858796291</v>
      </c>
      <c r="T2319" s="13">
        <f t="shared" si="219"/>
        <v>42747.649525462963</v>
      </c>
      <c r="U2319">
        <f t="shared" si="220"/>
        <v>2017</v>
      </c>
      <c r="V2319" s="15" t="str">
        <f t="shared" si="221"/>
        <v>Dec</v>
      </c>
    </row>
    <row r="2320" spans="1:22" ht="48">
      <c r="A2320">
        <v>1387</v>
      </c>
      <c r="B2320" s="3" t="s">
        <v>1388</v>
      </c>
      <c r="C2320" s="3" t="s">
        <v>5497</v>
      </c>
      <c r="D2320">
        <v>4000</v>
      </c>
      <c r="E2320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8275</v>
      </c>
      <c r="O2320" s="6">
        <f>KickstarterTable[[#This Row],[pledged]]/KickstarterTable[[#This Row],[goal]]</f>
        <v>1.36625</v>
      </c>
      <c r="P2320" s="8">
        <f>KickstarterTable[[#This Row],[pledged]]/KickstarterTable[[#This Row],[backers_count]]</f>
        <v>70.064102564102569</v>
      </c>
      <c r="Q2320" t="str">
        <f t="shared" si="216"/>
        <v>music</v>
      </c>
      <c r="R2320" t="str">
        <f t="shared" si="217"/>
        <v>rock</v>
      </c>
      <c r="S2320" s="13">
        <f t="shared" si="218"/>
        <v>42126.587905092594</v>
      </c>
      <c r="T2320" s="13">
        <f t="shared" si="219"/>
        <v>42155.770833333336</v>
      </c>
      <c r="U2320">
        <f t="shared" si="220"/>
        <v>2015</v>
      </c>
      <c r="V2320" s="15" t="str">
        <f t="shared" si="221"/>
        <v>May</v>
      </c>
    </row>
    <row r="2321" spans="1:22" ht="48">
      <c r="A2321">
        <v>1403</v>
      </c>
      <c r="B2321" s="3" t="s">
        <v>1404</v>
      </c>
      <c r="C2321" s="3" t="s">
        <v>5513</v>
      </c>
      <c r="D2321">
        <v>4000</v>
      </c>
      <c r="E2321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8275</v>
      </c>
      <c r="O2321" s="6">
        <f>KickstarterTable[[#This Row],[pledged]]/KickstarterTable[[#This Row],[goal]]</f>
        <v>1.0257499999999999</v>
      </c>
      <c r="P2321" s="8">
        <f>KickstarterTable[[#This Row],[pledged]]/KickstarterTable[[#This Row],[backers_count]]</f>
        <v>62.166666666666664</v>
      </c>
      <c r="Q2321" t="str">
        <f t="shared" si="216"/>
        <v>music</v>
      </c>
      <c r="R2321" t="str">
        <f t="shared" si="217"/>
        <v>rock</v>
      </c>
      <c r="S2321" s="13">
        <f t="shared" si="218"/>
        <v>41450.729571759257</v>
      </c>
      <c r="T2321" s="13">
        <f t="shared" si="219"/>
        <v>41478.646238425928</v>
      </c>
      <c r="U2321">
        <f t="shared" si="220"/>
        <v>2013</v>
      </c>
      <c r="V2321" s="15" t="str">
        <f t="shared" si="221"/>
        <v>Jun</v>
      </c>
    </row>
    <row r="2322" spans="1:22" ht="48">
      <c r="A2322">
        <v>1409</v>
      </c>
      <c r="B2322" s="3" t="s">
        <v>1410</v>
      </c>
      <c r="C2322" s="3" t="s">
        <v>5519</v>
      </c>
      <c r="D2322">
        <v>4000</v>
      </c>
      <c r="E2322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8286</v>
      </c>
      <c r="O2322" s="6">
        <f>KickstarterTable[[#This Row],[pledged]]/KickstarterTable[[#This Row],[goal]]</f>
        <v>0</v>
      </c>
      <c r="P2322" s="8" t="e">
        <f>KickstarterTable[[#This Row],[pledged]]/KickstarterTable[[#This Row],[backers_count]]</f>
        <v>#DIV/0!</v>
      </c>
      <c r="Q2322" t="str">
        <f t="shared" si="216"/>
        <v>publishing</v>
      </c>
      <c r="R2322" t="str">
        <f t="shared" si="217"/>
        <v>translations</v>
      </c>
      <c r="S2322" s="13">
        <f t="shared" si="218"/>
        <v>41944.800173611111</v>
      </c>
      <c r="T2322" s="13">
        <f t="shared" si="219"/>
        <v>42002.758506944447</v>
      </c>
      <c r="U2322">
        <f t="shared" si="220"/>
        <v>2014</v>
      </c>
      <c r="V2322" s="15" t="str">
        <f t="shared" si="221"/>
        <v>Nov</v>
      </c>
    </row>
    <row r="2323" spans="1:22" ht="32">
      <c r="A2323">
        <v>1462</v>
      </c>
      <c r="B2323" s="3" t="s">
        <v>1463</v>
      </c>
      <c r="C2323" s="3" t="s">
        <v>5572</v>
      </c>
      <c r="D2323">
        <v>4000</v>
      </c>
      <c r="E2323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8287</v>
      </c>
      <c r="O2323" s="6">
        <f>KickstarterTable[[#This Row],[pledged]]/KickstarterTable[[#This Row],[goal]]</f>
        <v>1.085175</v>
      </c>
      <c r="P2323" s="8">
        <f>KickstarterTable[[#This Row],[pledged]]/KickstarterTable[[#This Row],[backers_count]]</f>
        <v>28.937999999999999</v>
      </c>
      <c r="Q2323" t="str">
        <f t="shared" si="216"/>
        <v>publishing</v>
      </c>
      <c r="R2323" t="str">
        <f t="shared" si="217"/>
        <v>radio &amp; podcasts</v>
      </c>
      <c r="S2323" s="13">
        <f t="shared" si="218"/>
        <v>41344.329525462963</v>
      </c>
      <c r="T2323" s="13">
        <f t="shared" si="219"/>
        <v>41372.246192129634</v>
      </c>
      <c r="U2323">
        <f t="shared" si="220"/>
        <v>2013</v>
      </c>
      <c r="V2323" s="15" t="str">
        <f t="shared" si="221"/>
        <v>Mar</v>
      </c>
    </row>
    <row r="2324" spans="1:22" ht="48">
      <c r="A2324">
        <v>1492</v>
      </c>
      <c r="B2324" s="3" t="s">
        <v>1493</v>
      </c>
      <c r="C2324" s="3" t="s">
        <v>5602</v>
      </c>
      <c r="D2324">
        <v>4000</v>
      </c>
      <c r="E2324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8274</v>
      </c>
      <c r="O2324" s="6">
        <f>KickstarterTable[[#This Row],[pledged]]/KickstarterTable[[#This Row],[goal]]</f>
        <v>7.4999999999999997E-3</v>
      </c>
      <c r="P2324" s="8">
        <f>KickstarterTable[[#This Row],[pledged]]/KickstarterTable[[#This Row],[backers_count]]</f>
        <v>15</v>
      </c>
      <c r="Q2324" t="str">
        <f t="shared" si="216"/>
        <v>publishing</v>
      </c>
      <c r="R2324" t="str">
        <f t="shared" si="217"/>
        <v>fiction</v>
      </c>
      <c r="S2324" s="13">
        <f t="shared" si="218"/>
        <v>40682.551458333335</v>
      </c>
      <c r="T2324" s="13">
        <f t="shared" si="219"/>
        <v>40710.468125000007</v>
      </c>
      <c r="U2324">
        <f t="shared" si="220"/>
        <v>2011</v>
      </c>
      <c r="V2324" s="15" t="str">
        <f t="shared" si="221"/>
        <v>May</v>
      </c>
    </row>
    <row r="2325" spans="1:22" ht="48">
      <c r="A2325">
        <v>1535</v>
      </c>
      <c r="B2325" s="3" t="s">
        <v>1536</v>
      </c>
      <c r="C2325" s="3" t="s">
        <v>5645</v>
      </c>
      <c r="D2325">
        <v>4000</v>
      </c>
      <c r="E2325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8284</v>
      </c>
      <c r="O2325" s="6">
        <f>KickstarterTable[[#This Row],[pledged]]/KickstarterTable[[#This Row],[goal]]</f>
        <v>1.3242499999999999</v>
      </c>
      <c r="P2325" s="8">
        <f>KickstarterTable[[#This Row],[pledged]]/KickstarterTable[[#This Row],[backers_count]]</f>
        <v>48.154545454545456</v>
      </c>
      <c r="Q2325" t="str">
        <f t="shared" si="216"/>
        <v>photography</v>
      </c>
      <c r="R2325" t="str">
        <f t="shared" si="217"/>
        <v>photobooks</v>
      </c>
      <c r="S2325" s="13">
        <f t="shared" si="218"/>
        <v>42484.495729166665</v>
      </c>
      <c r="T2325" s="13">
        <f t="shared" si="219"/>
        <v>42511.500000000007</v>
      </c>
      <c r="U2325">
        <f t="shared" si="220"/>
        <v>2016</v>
      </c>
      <c r="V2325" s="15" t="str">
        <f t="shared" si="221"/>
        <v>Apr</v>
      </c>
    </row>
    <row r="2326" spans="1:22" ht="48">
      <c r="A2326">
        <v>1562</v>
      </c>
      <c r="B2326" s="3" t="s">
        <v>1563</v>
      </c>
      <c r="C2326" s="3" t="s">
        <v>5672</v>
      </c>
      <c r="D2326">
        <v>4000</v>
      </c>
      <c r="E2326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8289</v>
      </c>
      <c r="O2326" s="6">
        <f>KickstarterTable[[#This Row],[pledged]]/KickstarterTable[[#This Row],[goal]]</f>
        <v>0</v>
      </c>
      <c r="P2326" s="8" t="e">
        <f>KickstarterTable[[#This Row],[pledged]]/KickstarterTable[[#This Row],[backers_count]]</f>
        <v>#DIV/0!</v>
      </c>
      <c r="Q2326" t="str">
        <f t="shared" si="216"/>
        <v>publishing</v>
      </c>
      <c r="R2326" t="str">
        <f t="shared" si="217"/>
        <v>art books</v>
      </c>
      <c r="S2326" s="13">
        <f t="shared" si="218"/>
        <v>40079.232824074068</v>
      </c>
      <c r="T2326" s="13">
        <f t="shared" si="219"/>
        <v>40146.618055555555</v>
      </c>
      <c r="U2326">
        <f t="shared" si="220"/>
        <v>2009</v>
      </c>
      <c r="V2326" s="15" t="str">
        <f t="shared" si="221"/>
        <v>Sep</v>
      </c>
    </row>
    <row r="2327" spans="1:22" ht="48">
      <c r="A2327">
        <v>1565</v>
      </c>
      <c r="B2327" s="3" t="s">
        <v>1566</v>
      </c>
      <c r="C2327" s="3" t="s">
        <v>5675</v>
      </c>
      <c r="D2327">
        <v>4000</v>
      </c>
      <c r="E232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8289</v>
      </c>
      <c r="O2327" s="6">
        <f>KickstarterTable[[#This Row],[pledged]]/KickstarterTable[[#This Row],[goal]]</f>
        <v>2.5000000000000001E-2</v>
      </c>
      <c r="P2327" s="8">
        <f>KickstarterTable[[#This Row],[pledged]]/KickstarterTable[[#This Row],[backers_count]]</f>
        <v>100</v>
      </c>
      <c r="Q2327" t="str">
        <f t="shared" si="216"/>
        <v>publishing</v>
      </c>
      <c r="R2327" t="str">
        <f t="shared" si="217"/>
        <v>art books</v>
      </c>
      <c r="S2327" s="13">
        <f t="shared" si="218"/>
        <v>40672.396539351852</v>
      </c>
      <c r="T2327" s="13">
        <f t="shared" si="219"/>
        <v>40700.313206018523</v>
      </c>
      <c r="U2327">
        <f t="shared" si="220"/>
        <v>2011</v>
      </c>
      <c r="V2327" s="15" t="str">
        <f t="shared" si="221"/>
        <v>May</v>
      </c>
    </row>
    <row r="2328" spans="1:22" ht="32">
      <c r="A2328">
        <v>1628</v>
      </c>
      <c r="B2328" s="3" t="s">
        <v>1629</v>
      </c>
      <c r="C2328" s="3" t="s">
        <v>5738</v>
      </c>
      <c r="D2328">
        <v>4000</v>
      </c>
      <c r="E232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8275</v>
      </c>
      <c r="O2328" s="6">
        <f>KickstarterTable[[#This Row],[pledged]]/KickstarterTable[[#This Row],[goal]]</f>
        <v>1.00925</v>
      </c>
      <c r="P2328" s="8">
        <f>KickstarterTable[[#This Row],[pledged]]/KickstarterTable[[#This Row],[backers_count]]</f>
        <v>45.875</v>
      </c>
      <c r="Q2328" t="str">
        <f t="shared" si="216"/>
        <v>music</v>
      </c>
      <c r="R2328" t="str">
        <f t="shared" si="217"/>
        <v>rock</v>
      </c>
      <c r="S2328" s="13">
        <f t="shared" si="218"/>
        <v>41774.403726851851</v>
      </c>
      <c r="T2328" s="13">
        <f t="shared" si="219"/>
        <v>41805.320393518523</v>
      </c>
      <c r="U2328">
        <f t="shared" si="220"/>
        <v>2014</v>
      </c>
      <c r="V2328" s="15" t="str">
        <f t="shared" si="221"/>
        <v>May</v>
      </c>
    </row>
    <row r="2329" spans="1:22" ht="48">
      <c r="A2329">
        <v>1630</v>
      </c>
      <c r="B2329" s="3" t="s">
        <v>1631</v>
      </c>
      <c r="C2329" s="3" t="s">
        <v>5740</v>
      </c>
      <c r="D2329">
        <v>4000</v>
      </c>
      <c r="E2329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8275</v>
      </c>
      <c r="O2329" s="6">
        <f>KickstarterTable[[#This Row],[pledged]]/KickstarterTable[[#This Row],[goal]]</f>
        <v>2.6524999999999999</v>
      </c>
      <c r="P2329" s="8">
        <f>KickstarterTable[[#This Row],[pledged]]/KickstarterTable[[#This Row],[backers_count]]</f>
        <v>84.206349206349202</v>
      </c>
      <c r="Q2329" t="str">
        <f t="shared" si="216"/>
        <v>music</v>
      </c>
      <c r="R2329" t="str">
        <f t="shared" si="217"/>
        <v>rock</v>
      </c>
      <c r="S2329" s="13">
        <f t="shared" si="218"/>
        <v>40939.504340277774</v>
      </c>
      <c r="T2329" s="13">
        <f t="shared" si="219"/>
        <v>40967.874305555561</v>
      </c>
      <c r="U2329">
        <f t="shared" si="220"/>
        <v>2012</v>
      </c>
      <c r="V2329" s="15" t="str">
        <f t="shared" si="221"/>
        <v>Jan</v>
      </c>
    </row>
    <row r="2330" spans="1:22" ht="48">
      <c r="A2330">
        <v>1632</v>
      </c>
      <c r="B2330" s="3" t="s">
        <v>1633</v>
      </c>
      <c r="C2330" s="3" t="s">
        <v>5742</v>
      </c>
      <c r="D2330">
        <v>4000</v>
      </c>
      <c r="E2330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8275</v>
      </c>
      <c r="O2330" s="6">
        <f>KickstarterTable[[#This Row],[pledged]]/KickstarterTable[[#This Row],[goal]]</f>
        <v>1.0162500000000001</v>
      </c>
      <c r="P2330" s="8">
        <f>KickstarterTable[[#This Row],[pledged]]/KickstarterTable[[#This Row],[backers_count]]</f>
        <v>86.489361702127653</v>
      </c>
      <c r="Q2330" t="str">
        <f t="shared" si="216"/>
        <v>music</v>
      </c>
      <c r="R2330" t="str">
        <f t="shared" si="217"/>
        <v>rock</v>
      </c>
      <c r="S2330" s="13">
        <f t="shared" si="218"/>
        <v>40750.007569444446</v>
      </c>
      <c r="T2330" s="13">
        <f t="shared" si="219"/>
        <v>40807.92423611111</v>
      </c>
      <c r="U2330">
        <f t="shared" si="220"/>
        <v>2011</v>
      </c>
      <c r="V2330" s="15" t="str">
        <f t="shared" si="221"/>
        <v>Jul</v>
      </c>
    </row>
    <row r="2331" spans="1:22" ht="64">
      <c r="A2331">
        <v>1688</v>
      </c>
      <c r="B2331" s="3" t="s">
        <v>1689</v>
      </c>
      <c r="C2331" s="3" t="s">
        <v>5798</v>
      </c>
      <c r="D2331">
        <v>4000</v>
      </c>
      <c r="E2331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8292</v>
      </c>
      <c r="O2331" s="6">
        <f>KickstarterTable[[#This Row],[pledged]]/KickstarterTable[[#This Row],[goal]]</f>
        <v>0.443</v>
      </c>
      <c r="P2331" s="8">
        <f>KickstarterTable[[#This Row],[pledged]]/KickstarterTable[[#This Row],[backers_count]]</f>
        <v>253.14285714285714</v>
      </c>
      <c r="Q2331" t="str">
        <f t="shared" si="216"/>
        <v>music</v>
      </c>
      <c r="R2331" t="str">
        <f t="shared" si="217"/>
        <v>faith</v>
      </c>
      <c r="S2331" s="13">
        <f t="shared" si="218"/>
        <v>42804.201319444437</v>
      </c>
      <c r="T2331" s="13">
        <f t="shared" si="219"/>
        <v>42832.076319444452</v>
      </c>
      <c r="U2331">
        <f t="shared" si="220"/>
        <v>2017</v>
      </c>
      <c r="V2331" s="15" t="str">
        <f t="shared" si="221"/>
        <v>Mar</v>
      </c>
    </row>
    <row r="2332" spans="1:22" ht="48">
      <c r="A2332">
        <v>1719</v>
      </c>
      <c r="B2332" s="3" t="s">
        <v>1720</v>
      </c>
      <c r="C2332" s="3" t="s">
        <v>5829</v>
      </c>
      <c r="D2332">
        <v>4000</v>
      </c>
      <c r="E2332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8292</v>
      </c>
      <c r="O2332" s="6">
        <f>KickstarterTable[[#This Row],[pledged]]/KickstarterTable[[#This Row],[goal]]</f>
        <v>8.7500000000000008E-3</v>
      </c>
      <c r="P2332" s="8">
        <f>KickstarterTable[[#This Row],[pledged]]/KickstarterTable[[#This Row],[backers_count]]</f>
        <v>11.666666666666666</v>
      </c>
      <c r="Q2332" t="str">
        <f t="shared" si="216"/>
        <v>music</v>
      </c>
      <c r="R2332" t="str">
        <f t="shared" si="217"/>
        <v>faith</v>
      </c>
      <c r="S2332" s="13">
        <f t="shared" si="218"/>
        <v>41869.201284722221</v>
      </c>
      <c r="T2332" s="13">
        <f t="shared" si="219"/>
        <v>41897.117951388893</v>
      </c>
      <c r="U2332">
        <f t="shared" si="220"/>
        <v>2014</v>
      </c>
      <c r="V2332" s="15" t="str">
        <f t="shared" si="221"/>
        <v>Aug</v>
      </c>
    </row>
    <row r="2333" spans="1:22" ht="48">
      <c r="A2333">
        <v>1720</v>
      </c>
      <c r="B2333" s="3" t="s">
        <v>1721</v>
      </c>
      <c r="C2333" s="3" t="s">
        <v>5830</v>
      </c>
      <c r="D2333">
        <v>4000</v>
      </c>
      <c r="E2333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8292</v>
      </c>
      <c r="O2333" s="6">
        <f>KickstarterTable[[#This Row],[pledged]]/KickstarterTable[[#This Row],[goal]]</f>
        <v>5.6250000000000001E-2</v>
      </c>
      <c r="P2333" s="8">
        <f>KickstarterTable[[#This Row],[pledged]]/KickstarterTable[[#This Row],[backers_count]]</f>
        <v>28.125</v>
      </c>
      <c r="Q2333" t="str">
        <f t="shared" si="216"/>
        <v>music</v>
      </c>
      <c r="R2333" t="str">
        <f t="shared" si="217"/>
        <v>faith</v>
      </c>
      <c r="S2333" s="13">
        <f t="shared" si="218"/>
        <v>41922.449895833335</v>
      </c>
      <c r="T2333" s="13">
        <f t="shared" si="219"/>
        <v>41950.408229166671</v>
      </c>
      <c r="U2333">
        <f t="shared" si="220"/>
        <v>2014</v>
      </c>
      <c r="V2333" s="15" t="str">
        <f t="shared" si="221"/>
        <v>Oct</v>
      </c>
    </row>
    <row r="2334" spans="1:22" ht="48">
      <c r="A2334">
        <v>1732</v>
      </c>
      <c r="B2334" s="3" t="s">
        <v>1733</v>
      </c>
      <c r="C2334" s="3" t="s">
        <v>5842</v>
      </c>
      <c r="D2334">
        <v>4000</v>
      </c>
      <c r="E2334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8292</v>
      </c>
      <c r="O2334" s="6">
        <f>KickstarterTable[[#This Row],[pledged]]/KickstarterTable[[#This Row],[goal]]</f>
        <v>0</v>
      </c>
      <c r="P2334" s="8" t="e">
        <f>KickstarterTable[[#This Row],[pledged]]/KickstarterTable[[#This Row],[backers_count]]</f>
        <v>#DIV/0!</v>
      </c>
      <c r="Q2334" t="str">
        <f t="shared" si="216"/>
        <v>music</v>
      </c>
      <c r="R2334" t="str">
        <f t="shared" si="217"/>
        <v>faith</v>
      </c>
      <c r="S2334" s="13">
        <f t="shared" si="218"/>
        <v>42325.350474537037</v>
      </c>
      <c r="T2334" s="13">
        <f t="shared" si="219"/>
        <v>42382.791666666664</v>
      </c>
      <c r="U2334">
        <f t="shared" si="220"/>
        <v>2016</v>
      </c>
      <c r="V2334" s="15" t="str">
        <f t="shared" si="221"/>
        <v>Nov</v>
      </c>
    </row>
    <row r="2335" spans="1:22" ht="48">
      <c r="A2335">
        <v>1737</v>
      </c>
      <c r="B2335" s="3" t="s">
        <v>1738</v>
      </c>
      <c r="C2335" s="3" t="s">
        <v>5847</v>
      </c>
      <c r="D2335">
        <v>4000</v>
      </c>
      <c r="E2335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8292</v>
      </c>
      <c r="O2335" s="6">
        <f>KickstarterTable[[#This Row],[pledged]]/KickstarterTable[[#This Row],[goal]]</f>
        <v>0.21249999999999999</v>
      </c>
      <c r="P2335" s="8">
        <f>KickstarterTable[[#This Row],[pledged]]/KickstarterTable[[#This Row],[backers_count]]</f>
        <v>56.666666666666664</v>
      </c>
      <c r="Q2335" t="str">
        <f t="shared" si="216"/>
        <v>music</v>
      </c>
      <c r="R2335" t="str">
        <f t="shared" si="217"/>
        <v>faith</v>
      </c>
      <c r="S2335" s="13">
        <f t="shared" si="218"/>
        <v>42175.615648148145</v>
      </c>
      <c r="T2335" s="13">
        <f t="shared" si="219"/>
        <v>42203.532314814824</v>
      </c>
      <c r="U2335">
        <f t="shared" si="220"/>
        <v>2015</v>
      </c>
      <c r="V2335" s="15" t="str">
        <f t="shared" si="221"/>
        <v>Jun</v>
      </c>
    </row>
    <row r="2336" spans="1:22" ht="32">
      <c r="A2336">
        <v>1799</v>
      </c>
      <c r="B2336" s="3" t="s">
        <v>1800</v>
      </c>
      <c r="C2336" s="3" t="s">
        <v>5909</v>
      </c>
      <c r="D2336">
        <v>4000</v>
      </c>
      <c r="E2336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8284</v>
      </c>
      <c r="O2336" s="6">
        <f>KickstarterTable[[#This Row],[pledged]]/KickstarterTable[[#This Row],[goal]]</f>
        <v>1.7457500000000001E-2</v>
      </c>
      <c r="P2336" s="8">
        <f>KickstarterTable[[#This Row],[pledged]]/KickstarterTable[[#This Row],[backers_count]]</f>
        <v>11.638333333333334</v>
      </c>
      <c r="Q2336" t="str">
        <f t="shared" si="216"/>
        <v>photography</v>
      </c>
      <c r="R2336" t="str">
        <f t="shared" si="217"/>
        <v>photobooks</v>
      </c>
      <c r="S2336" s="13">
        <f t="shared" si="218"/>
        <v>41934.509351851848</v>
      </c>
      <c r="T2336" s="13">
        <f t="shared" si="219"/>
        <v>41952.467685185191</v>
      </c>
      <c r="U2336">
        <f t="shared" si="220"/>
        <v>2014</v>
      </c>
      <c r="V2336" s="15" t="str">
        <f t="shared" si="221"/>
        <v>Oct</v>
      </c>
    </row>
    <row r="2337" spans="1:22" ht="32">
      <c r="A2337">
        <v>1976</v>
      </c>
      <c r="B2337" s="3" t="s">
        <v>1977</v>
      </c>
      <c r="C2337" s="3" t="s">
        <v>6086</v>
      </c>
      <c r="D2337">
        <v>4000</v>
      </c>
      <c r="E233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8294</v>
      </c>
      <c r="O2337" s="6">
        <f>KickstarterTable[[#This Row],[pledged]]/KickstarterTable[[#This Row],[goal]]</f>
        <v>3.4660000000000002</v>
      </c>
      <c r="P2337" s="8">
        <f>KickstarterTable[[#This Row],[pledged]]/KickstarterTable[[#This Row],[backers_count]]</f>
        <v>29.310782241014799</v>
      </c>
      <c r="Q2337" t="str">
        <f t="shared" si="216"/>
        <v>technology</v>
      </c>
      <c r="R2337" t="str">
        <f t="shared" si="217"/>
        <v>hardware</v>
      </c>
      <c r="S2337" s="13">
        <f t="shared" si="218"/>
        <v>41438.566261574073</v>
      </c>
      <c r="T2337" s="13">
        <f t="shared" si="219"/>
        <v>41466.482928240745</v>
      </c>
      <c r="U2337">
        <f t="shared" si="220"/>
        <v>2013</v>
      </c>
      <c r="V2337" s="15" t="str">
        <f t="shared" si="221"/>
        <v>Jun</v>
      </c>
    </row>
    <row r="2338" spans="1:22" ht="48">
      <c r="A2338">
        <v>2024</v>
      </c>
      <c r="B2338" s="3" t="s">
        <v>2025</v>
      </c>
      <c r="C2338" s="3" t="s">
        <v>6134</v>
      </c>
      <c r="D2338">
        <v>4000</v>
      </c>
      <c r="E233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8294</v>
      </c>
      <c r="O2338" s="6">
        <f>KickstarterTable[[#This Row],[pledged]]/KickstarterTable[[#This Row],[goal]]</f>
        <v>5.8535000000000004</v>
      </c>
      <c r="P2338" s="8">
        <f>KickstarterTable[[#This Row],[pledged]]/KickstarterTable[[#This Row],[backers_count]]</f>
        <v>222.99047619047619</v>
      </c>
      <c r="Q2338" t="str">
        <f t="shared" si="216"/>
        <v>technology</v>
      </c>
      <c r="R2338" t="str">
        <f t="shared" si="217"/>
        <v>hardware</v>
      </c>
      <c r="S2338" s="13">
        <f t="shared" si="218"/>
        <v>41099.633611111109</v>
      </c>
      <c r="T2338" s="13">
        <f t="shared" si="219"/>
        <v>41131.708333333336</v>
      </c>
      <c r="U2338">
        <f t="shared" si="220"/>
        <v>2012</v>
      </c>
      <c r="V2338" s="15" t="str">
        <f t="shared" si="221"/>
        <v>Jul</v>
      </c>
    </row>
    <row r="2339" spans="1:22" ht="32">
      <c r="A2339">
        <v>2063</v>
      </c>
      <c r="B2339" s="3" t="s">
        <v>2064</v>
      </c>
      <c r="C2339" s="3" t="s">
        <v>6173</v>
      </c>
      <c r="D2339">
        <v>4000</v>
      </c>
      <c r="E2339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8294</v>
      </c>
      <c r="O2339" s="6">
        <f>KickstarterTable[[#This Row],[pledged]]/KickstarterTable[[#This Row],[goal]]</f>
        <v>1.4804999999999999</v>
      </c>
      <c r="P2339" s="8">
        <f>KickstarterTable[[#This Row],[pledged]]/KickstarterTable[[#This Row],[backers_count]]</f>
        <v>120.85714285714286</v>
      </c>
      <c r="Q2339" t="str">
        <f t="shared" si="216"/>
        <v>technology</v>
      </c>
      <c r="R2339" t="str">
        <f t="shared" si="217"/>
        <v>hardware</v>
      </c>
      <c r="S2339" s="13">
        <f t="shared" si="218"/>
        <v>42472.399317129624</v>
      </c>
      <c r="T2339" s="13">
        <f t="shared" si="219"/>
        <v>42503.315983796296</v>
      </c>
      <c r="U2339">
        <f t="shared" si="220"/>
        <v>2016</v>
      </c>
      <c r="V2339" s="15" t="str">
        <f t="shared" si="221"/>
        <v>Apr</v>
      </c>
    </row>
    <row r="2340" spans="1:22" ht="48">
      <c r="A2340">
        <v>2086</v>
      </c>
      <c r="B2340" s="3" t="s">
        <v>2087</v>
      </c>
      <c r="C2340" s="3" t="s">
        <v>6196</v>
      </c>
      <c r="D2340">
        <v>4000</v>
      </c>
      <c r="E2340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8278</v>
      </c>
      <c r="O2340" s="6">
        <f>KickstarterTable[[#This Row],[pledged]]/KickstarterTable[[#This Row],[goal]]</f>
        <v>1.0069999999999999</v>
      </c>
      <c r="P2340" s="8">
        <f>KickstarterTable[[#This Row],[pledged]]/KickstarterTable[[#This Row],[backers_count]]</f>
        <v>115.08571428571429</v>
      </c>
      <c r="Q2340" t="str">
        <f t="shared" si="216"/>
        <v>music</v>
      </c>
      <c r="R2340" t="str">
        <f t="shared" si="217"/>
        <v>indie rock</v>
      </c>
      <c r="S2340" s="13">
        <f t="shared" si="218"/>
        <v>40860.337175925924</v>
      </c>
      <c r="T2340" s="13">
        <f t="shared" si="219"/>
        <v>40888.790972222225</v>
      </c>
      <c r="U2340">
        <f t="shared" si="220"/>
        <v>2011</v>
      </c>
      <c r="V2340" s="15" t="str">
        <f t="shared" si="221"/>
        <v>Nov</v>
      </c>
    </row>
    <row r="2341" spans="1:22" ht="32">
      <c r="A2341">
        <v>2109</v>
      </c>
      <c r="B2341" s="3" t="s">
        <v>2110</v>
      </c>
      <c r="C2341" s="3" t="s">
        <v>6219</v>
      </c>
      <c r="D2341">
        <v>4000</v>
      </c>
      <c r="E2341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8278</v>
      </c>
      <c r="O2341" s="6">
        <f>KickstarterTable[[#This Row],[pledged]]/KickstarterTable[[#This Row],[goal]]</f>
        <v>1.06525</v>
      </c>
      <c r="P2341" s="8">
        <f>KickstarterTable[[#This Row],[pledged]]/KickstarterTable[[#This Row],[backers_count]]</f>
        <v>106.52500000000001</v>
      </c>
      <c r="Q2341" t="str">
        <f t="shared" si="216"/>
        <v>music</v>
      </c>
      <c r="R2341" t="str">
        <f t="shared" si="217"/>
        <v>indie rock</v>
      </c>
      <c r="S2341" s="13">
        <f t="shared" si="218"/>
        <v>42160.375196759262</v>
      </c>
      <c r="T2341" s="13">
        <f t="shared" si="219"/>
        <v>42188.291863425933</v>
      </c>
      <c r="U2341">
        <f t="shared" si="220"/>
        <v>2015</v>
      </c>
      <c r="V2341" s="15" t="str">
        <f t="shared" si="221"/>
        <v>Jun</v>
      </c>
    </row>
    <row r="2342" spans="1:22" ht="48">
      <c r="A2342">
        <v>2171</v>
      </c>
      <c r="B2342" s="3" t="s">
        <v>2172</v>
      </c>
      <c r="C2342" s="3" t="s">
        <v>6281</v>
      </c>
      <c r="D2342">
        <v>4000</v>
      </c>
      <c r="E2342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8275</v>
      </c>
      <c r="O2342" s="6">
        <f>KickstarterTable[[#This Row],[pledged]]/KickstarterTable[[#This Row],[goal]]</f>
        <v>1.0607500000000001</v>
      </c>
      <c r="P2342" s="8">
        <f>KickstarterTable[[#This Row],[pledged]]/KickstarterTable[[#This Row],[backers_count]]</f>
        <v>90.276595744680847</v>
      </c>
      <c r="Q2342" t="str">
        <f t="shared" si="216"/>
        <v>music</v>
      </c>
      <c r="R2342" t="str">
        <f t="shared" si="217"/>
        <v>rock</v>
      </c>
      <c r="S2342" s="13">
        <f t="shared" si="218"/>
        <v>42141.623784722215</v>
      </c>
      <c r="T2342" s="13">
        <f t="shared" si="219"/>
        <v>42174.791666666664</v>
      </c>
      <c r="U2342">
        <f t="shared" si="220"/>
        <v>2015</v>
      </c>
      <c r="V2342" s="15" t="str">
        <f t="shared" si="221"/>
        <v>May</v>
      </c>
    </row>
    <row r="2343" spans="1:22" ht="48">
      <c r="A2343">
        <v>2174</v>
      </c>
      <c r="B2343" s="3" t="s">
        <v>2175</v>
      </c>
      <c r="C2343" s="3" t="s">
        <v>6284</v>
      </c>
      <c r="D2343">
        <v>4000</v>
      </c>
      <c r="E2343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8275</v>
      </c>
      <c r="O2343" s="6">
        <f>KickstarterTable[[#This Row],[pledged]]/KickstarterTable[[#This Row],[goal]]</f>
        <v>1.0297499999999999</v>
      </c>
      <c r="P2343" s="8">
        <f>KickstarterTable[[#This Row],[pledged]]/KickstarterTable[[#This Row],[backers_count]]</f>
        <v>65.38095238095238</v>
      </c>
      <c r="Q2343" t="str">
        <f t="shared" si="216"/>
        <v>music</v>
      </c>
      <c r="R2343" t="str">
        <f t="shared" si="217"/>
        <v>rock</v>
      </c>
      <c r="S2343" s="13">
        <f t="shared" si="218"/>
        <v>42465.209571759253</v>
      </c>
      <c r="T2343" s="13">
        <f t="shared" si="219"/>
        <v>42493.126238425924</v>
      </c>
      <c r="U2343">
        <f t="shared" si="220"/>
        <v>2016</v>
      </c>
      <c r="V2343" s="15" t="str">
        <f t="shared" si="221"/>
        <v>Apr</v>
      </c>
    </row>
    <row r="2344" spans="1:22" ht="32">
      <c r="A2344">
        <v>2202</v>
      </c>
      <c r="B2344" s="3" t="s">
        <v>2203</v>
      </c>
      <c r="C2344" s="3" t="s">
        <v>6312</v>
      </c>
      <c r="D2344">
        <v>4000</v>
      </c>
      <c r="E2344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8279</v>
      </c>
      <c r="O2344" s="6">
        <f>KickstarterTable[[#This Row],[pledged]]/KickstarterTable[[#This Row],[goal]]</f>
        <v>7.0418124999999998</v>
      </c>
      <c r="P2344" s="8">
        <f>KickstarterTable[[#This Row],[pledged]]/KickstarterTable[[#This Row],[backers_count]]</f>
        <v>39.066920943134534</v>
      </c>
      <c r="Q2344" t="str">
        <f t="shared" si="216"/>
        <v>music</v>
      </c>
      <c r="R2344" t="str">
        <f t="shared" si="217"/>
        <v>electronic music</v>
      </c>
      <c r="S2344" s="13">
        <f t="shared" si="218"/>
        <v>41184.515833333331</v>
      </c>
      <c r="T2344" s="13">
        <f t="shared" si="219"/>
        <v>41212.432500000003</v>
      </c>
      <c r="U2344">
        <f t="shared" si="220"/>
        <v>2012</v>
      </c>
      <c r="V2344" s="15" t="str">
        <f t="shared" si="221"/>
        <v>Oct</v>
      </c>
    </row>
    <row r="2345" spans="1:22" ht="48">
      <c r="A2345">
        <v>2210</v>
      </c>
      <c r="B2345" s="3" t="s">
        <v>2211</v>
      </c>
      <c r="C2345" s="3" t="s">
        <v>6320</v>
      </c>
      <c r="D2345">
        <v>4000</v>
      </c>
      <c r="E2345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8279</v>
      </c>
      <c r="O2345" s="6">
        <f>KickstarterTable[[#This Row],[pledged]]/KickstarterTable[[#This Row],[goal]]</f>
        <v>1.11425</v>
      </c>
      <c r="P2345" s="8">
        <f>KickstarterTable[[#This Row],[pledged]]/KickstarterTable[[#This Row],[backers_count]]</f>
        <v>61.902777777777779</v>
      </c>
      <c r="Q2345" t="str">
        <f t="shared" si="216"/>
        <v>music</v>
      </c>
      <c r="R2345" t="str">
        <f t="shared" si="217"/>
        <v>electronic music</v>
      </c>
      <c r="S2345" s="13">
        <f t="shared" si="218"/>
        <v>40955.732754629629</v>
      </c>
      <c r="T2345" s="13">
        <f t="shared" si="219"/>
        <v>41011.316666666666</v>
      </c>
      <c r="U2345">
        <f t="shared" si="220"/>
        <v>2012</v>
      </c>
      <c r="V2345" s="15" t="str">
        <f t="shared" si="221"/>
        <v>Feb</v>
      </c>
    </row>
    <row r="2346" spans="1:22" ht="32">
      <c r="A2346">
        <v>2238</v>
      </c>
      <c r="B2346" s="3" t="s">
        <v>2239</v>
      </c>
      <c r="C2346" s="3" t="s">
        <v>6348</v>
      </c>
      <c r="D2346">
        <v>4000</v>
      </c>
      <c r="E2346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8296</v>
      </c>
      <c r="O2346" s="6">
        <f>KickstarterTable[[#This Row],[pledged]]/KickstarterTable[[#This Row],[goal]]</f>
        <v>1.3740000000000001</v>
      </c>
      <c r="P2346" s="8">
        <f>KickstarterTable[[#This Row],[pledged]]/KickstarterTable[[#This Row],[backers_count]]</f>
        <v>69.569620253164558</v>
      </c>
      <c r="Q2346" t="str">
        <f t="shared" si="216"/>
        <v>games</v>
      </c>
      <c r="R2346" t="str">
        <f t="shared" si="217"/>
        <v>tabletop games</v>
      </c>
      <c r="S2346" s="13">
        <f t="shared" si="218"/>
        <v>42774.28837962963</v>
      </c>
      <c r="T2346" s="13">
        <f t="shared" si="219"/>
        <v>42802.205046296302</v>
      </c>
      <c r="U2346">
        <f t="shared" si="220"/>
        <v>2017</v>
      </c>
      <c r="V2346" s="15" t="str">
        <f t="shared" si="221"/>
        <v>Feb</v>
      </c>
    </row>
    <row r="2347" spans="1:22" ht="48">
      <c r="A2347">
        <v>2245</v>
      </c>
      <c r="B2347" s="3" t="s">
        <v>2246</v>
      </c>
      <c r="C2347" s="3" t="s">
        <v>6355</v>
      </c>
      <c r="D2347">
        <v>4000</v>
      </c>
      <c r="E234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8296</v>
      </c>
      <c r="O2347" s="6">
        <f>KickstarterTable[[#This Row],[pledged]]/KickstarterTable[[#This Row],[goal]]</f>
        <v>26.47025</v>
      </c>
      <c r="P2347" s="8">
        <f>KickstarterTable[[#This Row],[pledged]]/KickstarterTable[[#This Row],[backers_count]]</f>
        <v>53.475252525252522</v>
      </c>
      <c r="Q2347" t="str">
        <f t="shared" si="216"/>
        <v>games</v>
      </c>
      <c r="R2347" t="str">
        <f t="shared" si="217"/>
        <v>tabletop games</v>
      </c>
      <c r="S2347" s="13">
        <f t="shared" si="218"/>
        <v>41660.375196759254</v>
      </c>
      <c r="T2347" s="13">
        <f t="shared" si="219"/>
        <v>41689.333333333336</v>
      </c>
      <c r="U2347">
        <f t="shared" si="220"/>
        <v>2014</v>
      </c>
      <c r="V2347" s="15" t="str">
        <f t="shared" si="221"/>
        <v>Jan</v>
      </c>
    </row>
    <row r="2348" spans="1:22" ht="48">
      <c r="A2348">
        <v>2334</v>
      </c>
      <c r="B2348" s="3" t="s">
        <v>2335</v>
      </c>
      <c r="C2348" s="3" t="s">
        <v>6444</v>
      </c>
      <c r="D2348">
        <v>4000</v>
      </c>
      <c r="E234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8297</v>
      </c>
      <c r="O2348" s="6">
        <f>KickstarterTable[[#This Row],[pledged]]/KickstarterTable[[#This Row],[goal]]</f>
        <v>1.0195000000000001</v>
      </c>
      <c r="P2348" s="8">
        <f>KickstarterTable[[#This Row],[pledged]]/KickstarterTable[[#This Row],[backers_count]]</f>
        <v>60.865671641791046</v>
      </c>
      <c r="Q2348" t="str">
        <f t="shared" si="216"/>
        <v>food</v>
      </c>
      <c r="R2348" t="str">
        <f t="shared" si="217"/>
        <v>small batch</v>
      </c>
      <c r="S2348" s="13">
        <f t="shared" si="218"/>
        <v>41918.336782407401</v>
      </c>
      <c r="T2348" s="13">
        <f t="shared" si="219"/>
        <v>41946.31527777778</v>
      </c>
      <c r="U2348">
        <f t="shared" si="220"/>
        <v>2014</v>
      </c>
      <c r="V2348" s="15" t="str">
        <f t="shared" si="221"/>
        <v>Oct</v>
      </c>
    </row>
    <row r="2349" spans="1:22" ht="48">
      <c r="A2349">
        <v>2398</v>
      </c>
      <c r="B2349" s="3" t="s">
        <v>2399</v>
      </c>
      <c r="C2349" s="3" t="s">
        <v>6508</v>
      </c>
      <c r="D2349">
        <v>4000</v>
      </c>
      <c r="E2349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8271</v>
      </c>
      <c r="O2349" s="6">
        <f>KickstarterTable[[#This Row],[pledged]]/KickstarterTable[[#This Row],[goal]]</f>
        <v>0</v>
      </c>
      <c r="P2349" s="8" t="e">
        <f>KickstarterTable[[#This Row],[pledged]]/KickstarterTable[[#This Row],[backers_count]]</f>
        <v>#DIV/0!</v>
      </c>
      <c r="Q2349" t="str">
        <f t="shared" si="216"/>
        <v>technology</v>
      </c>
      <c r="R2349" t="str">
        <f t="shared" si="217"/>
        <v>web</v>
      </c>
      <c r="S2349" s="13">
        <f t="shared" si="218"/>
        <v>42157.583148148151</v>
      </c>
      <c r="T2349" s="13">
        <f t="shared" si="219"/>
        <v>42185.499814814822</v>
      </c>
      <c r="U2349">
        <f t="shared" si="220"/>
        <v>2015</v>
      </c>
      <c r="V2349" s="15" t="str">
        <f t="shared" si="221"/>
        <v>Jun</v>
      </c>
    </row>
    <row r="2350" spans="1:22" ht="48">
      <c r="A2350">
        <v>2481</v>
      </c>
      <c r="B2350" s="3" t="s">
        <v>2481</v>
      </c>
      <c r="C2350" s="3" t="s">
        <v>6591</v>
      </c>
      <c r="D2350">
        <v>4000</v>
      </c>
      <c r="E2350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8278</v>
      </c>
      <c r="O2350" s="6">
        <f>KickstarterTable[[#This Row],[pledged]]/KickstarterTable[[#This Row],[goal]]</f>
        <v>1.1291099999999998</v>
      </c>
      <c r="P2350" s="8">
        <f>KickstarterTable[[#This Row],[pledged]]/KickstarterTable[[#This Row],[backers_count]]</f>
        <v>47.541473684210523</v>
      </c>
      <c r="Q2350" t="str">
        <f t="shared" si="216"/>
        <v>music</v>
      </c>
      <c r="R2350" t="str">
        <f t="shared" si="217"/>
        <v>indie rock</v>
      </c>
      <c r="S2350" s="13">
        <f t="shared" si="218"/>
        <v>40999.312592592592</v>
      </c>
      <c r="T2350" s="13">
        <f t="shared" si="219"/>
        <v>41027.229259259264</v>
      </c>
      <c r="U2350">
        <f t="shared" si="220"/>
        <v>2012</v>
      </c>
      <c r="V2350" s="15" t="str">
        <f t="shared" si="221"/>
        <v>Mar</v>
      </c>
    </row>
    <row r="2351" spans="1:22" ht="48">
      <c r="A2351">
        <v>2497</v>
      </c>
      <c r="B2351" s="3" t="s">
        <v>2497</v>
      </c>
      <c r="C2351" s="3" t="s">
        <v>6607</v>
      </c>
      <c r="D2351">
        <v>4000</v>
      </c>
      <c r="E2351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8278</v>
      </c>
      <c r="O2351" s="6">
        <f>KickstarterTable[[#This Row],[pledged]]/KickstarterTable[[#This Row],[goal]]</f>
        <v>1.127715</v>
      </c>
      <c r="P2351" s="8">
        <f>KickstarterTable[[#This Row],[pledged]]/KickstarterTable[[#This Row],[backers_count]]</f>
        <v>80.551071428571419</v>
      </c>
      <c r="Q2351" t="str">
        <f t="shared" si="216"/>
        <v>music</v>
      </c>
      <c r="R2351" t="str">
        <f t="shared" si="217"/>
        <v>indie rock</v>
      </c>
      <c r="S2351" s="13">
        <f t="shared" si="218"/>
        <v>40730.545578703699</v>
      </c>
      <c r="T2351" s="13">
        <f t="shared" si="219"/>
        <v>40758.462245370371</v>
      </c>
      <c r="U2351">
        <f t="shared" si="220"/>
        <v>2011</v>
      </c>
      <c r="V2351" s="15" t="str">
        <f t="shared" si="221"/>
        <v>Jul</v>
      </c>
    </row>
    <row r="2352" spans="1:22" ht="48">
      <c r="A2352">
        <v>2499</v>
      </c>
      <c r="B2352" s="3" t="s">
        <v>2499</v>
      </c>
      <c r="C2352" s="3" t="s">
        <v>6609</v>
      </c>
      <c r="D2352">
        <v>4000</v>
      </c>
      <c r="E2352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8278</v>
      </c>
      <c r="O2352" s="6">
        <f>KickstarterTable[[#This Row],[pledged]]/KickstarterTable[[#This Row],[goal]]</f>
        <v>2.0262500000000001</v>
      </c>
      <c r="P2352" s="8">
        <f>KickstarterTable[[#This Row],[pledged]]/KickstarterTable[[#This Row],[backers_count]]</f>
        <v>47.676470588235297</v>
      </c>
      <c r="Q2352" t="str">
        <f t="shared" si="216"/>
        <v>music</v>
      </c>
      <c r="R2352" t="str">
        <f t="shared" si="217"/>
        <v>indie rock</v>
      </c>
      <c r="S2352" s="13">
        <f t="shared" si="218"/>
        <v>41226.315243055556</v>
      </c>
      <c r="T2352" s="13">
        <f t="shared" si="219"/>
        <v>41272.333333333336</v>
      </c>
      <c r="U2352">
        <f t="shared" si="220"/>
        <v>2012</v>
      </c>
      <c r="V2352" s="15" t="str">
        <f t="shared" si="221"/>
        <v>Nov</v>
      </c>
    </row>
    <row r="2353" spans="1:22" ht="48">
      <c r="A2353">
        <v>2526</v>
      </c>
      <c r="B2353" s="3" t="s">
        <v>2526</v>
      </c>
      <c r="C2353" s="3" t="s">
        <v>6636</v>
      </c>
      <c r="D2353">
        <v>4000</v>
      </c>
      <c r="E2353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8299</v>
      </c>
      <c r="O2353" s="6">
        <f>KickstarterTable[[#This Row],[pledged]]/KickstarterTable[[#This Row],[goal]]</f>
        <v>1.1294999999999999</v>
      </c>
      <c r="P2353" s="8">
        <f>KickstarterTable[[#This Row],[pledged]]/KickstarterTable[[#This Row],[backers_count]]</f>
        <v>136.90909090909091</v>
      </c>
      <c r="Q2353" t="str">
        <f t="shared" si="216"/>
        <v>music</v>
      </c>
      <c r="R2353" t="str">
        <f t="shared" si="217"/>
        <v>classical music</v>
      </c>
      <c r="S2353" s="13">
        <f t="shared" si="218"/>
        <v>41952.757800925923</v>
      </c>
      <c r="T2353" s="13">
        <f t="shared" si="219"/>
        <v>41978.790972222225</v>
      </c>
      <c r="U2353">
        <f t="shared" si="220"/>
        <v>2014</v>
      </c>
      <c r="V2353" s="15" t="str">
        <f t="shared" si="221"/>
        <v>Nov</v>
      </c>
    </row>
    <row r="2354" spans="1:22" ht="48">
      <c r="A2354">
        <v>2527</v>
      </c>
      <c r="B2354" s="3" t="s">
        <v>2527</v>
      </c>
      <c r="C2354" s="3" t="s">
        <v>6637</v>
      </c>
      <c r="D2354">
        <v>4000</v>
      </c>
      <c r="E2354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8299</v>
      </c>
      <c r="O2354" s="6">
        <f>KickstarterTable[[#This Row],[pledged]]/KickstarterTable[[#This Row],[goal]]</f>
        <v>1.02125</v>
      </c>
      <c r="P2354" s="8">
        <f>KickstarterTable[[#This Row],[pledged]]/KickstarterTable[[#This Row],[backers_count]]</f>
        <v>57.535211267605632</v>
      </c>
      <c r="Q2354" t="str">
        <f t="shared" si="216"/>
        <v>music</v>
      </c>
      <c r="R2354" t="str">
        <f t="shared" si="217"/>
        <v>classical music</v>
      </c>
      <c r="S2354" s="13">
        <f t="shared" si="218"/>
        <v>41546.417719907404</v>
      </c>
      <c r="T2354" s="13">
        <f t="shared" si="219"/>
        <v>41562.749305555561</v>
      </c>
      <c r="U2354">
        <f t="shared" si="220"/>
        <v>2013</v>
      </c>
      <c r="V2354" s="15" t="str">
        <f t="shared" si="221"/>
        <v>Sep</v>
      </c>
    </row>
    <row r="2355" spans="1:22" ht="48">
      <c r="A2355">
        <v>2528</v>
      </c>
      <c r="B2355" s="3" t="s">
        <v>2528</v>
      </c>
      <c r="C2355" s="3" t="s">
        <v>6638</v>
      </c>
      <c r="D2355">
        <v>4000</v>
      </c>
      <c r="E2355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8299</v>
      </c>
      <c r="O2355" s="6">
        <f>KickstarterTable[[#This Row],[pledged]]/KickstarterTable[[#This Row],[goal]]</f>
        <v>1.0724974999999999</v>
      </c>
      <c r="P2355" s="8">
        <f>KickstarterTable[[#This Row],[pledged]]/KickstarterTable[[#This Row],[backers_count]]</f>
        <v>52.962839506172834</v>
      </c>
      <c r="Q2355" t="str">
        <f t="shared" si="216"/>
        <v>music</v>
      </c>
      <c r="R2355" t="str">
        <f t="shared" si="217"/>
        <v>classical music</v>
      </c>
      <c r="S2355" s="13">
        <f t="shared" si="218"/>
        <v>42217.501192129632</v>
      </c>
      <c r="T2355" s="13">
        <f t="shared" si="219"/>
        <v>42234.041666666664</v>
      </c>
      <c r="U2355">
        <f t="shared" si="220"/>
        <v>2015</v>
      </c>
      <c r="V2355" s="15" t="str">
        <f t="shared" si="221"/>
        <v>Aug</v>
      </c>
    </row>
    <row r="2356" spans="1:22" ht="48">
      <c r="A2356">
        <v>2532</v>
      </c>
      <c r="B2356" s="3" t="s">
        <v>2532</v>
      </c>
      <c r="C2356" s="3" t="s">
        <v>6642</v>
      </c>
      <c r="D2356">
        <v>4000</v>
      </c>
      <c r="E2356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8299</v>
      </c>
      <c r="O2356" s="6">
        <f>KickstarterTable[[#This Row],[pledged]]/KickstarterTable[[#This Row],[goal]]</f>
        <v>1.26125</v>
      </c>
      <c r="P2356" s="8">
        <f>KickstarterTable[[#This Row],[pledged]]/KickstarterTable[[#This Row],[backers_count]]</f>
        <v>84.083333333333329</v>
      </c>
      <c r="Q2356" t="str">
        <f t="shared" si="216"/>
        <v>music</v>
      </c>
      <c r="R2356" t="str">
        <f t="shared" si="217"/>
        <v>classical music</v>
      </c>
      <c r="S2356" s="13">
        <f t="shared" si="218"/>
        <v>41107.515810185185</v>
      </c>
      <c r="T2356" s="13">
        <f t="shared" si="219"/>
        <v>41135.432476851856</v>
      </c>
      <c r="U2356">
        <f t="shared" si="220"/>
        <v>2012</v>
      </c>
      <c r="V2356" s="15" t="str">
        <f t="shared" si="221"/>
        <v>Jul</v>
      </c>
    </row>
    <row r="2357" spans="1:22" ht="48">
      <c r="A2357">
        <v>2764</v>
      </c>
      <c r="B2357" s="3" t="s">
        <v>2764</v>
      </c>
      <c r="C2357" s="3" t="s">
        <v>6874</v>
      </c>
      <c r="D2357">
        <v>4000</v>
      </c>
      <c r="E235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8303</v>
      </c>
      <c r="O2357" s="6">
        <f>KickstarterTable[[#This Row],[pledged]]/KickstarterTable[[#This Row],[goal]]</f>
        <v>1.125E-2</v>
      </c>
      <c r="P2357" s="8">
        <f>KickstarterTable[[#This Row],[pledged]]/KickstarterTable[[#This Row],[backers_count]]</f>
        <v>11.25</v>
      </c>
      <c r="Q2357" t="str">
        <f t="shared" si="216"/>
        <v>publishing</v>
      </c>
      <c r="R2357" t="str">
        <f t="shared" si="217"/>
        <v>children's books</v>
      </c>
      <c r="S2357" s="13">
        <f t="shared" si="218"/>
        <v>41029.958692129629</v>
      </c>
      <c r="T2357" s="13">
        <f t="shared" si="219"/>
        <v>41057.375</v>
      </c>
      <c r="U2357">
        <f t="shared" si="220"/>
        <v>2012</v>
      </c>
      <c r="V2357" s="15" t="str">
        <f t="shared" si="221"/>
        <v>Apr</v>
      </c>
    </row>
    <row r="2358" spans="1:22" ht="48">
      <c r="A2358">
        <v>2765</v>
      </c>
      <c r="B2358" s="3" t="s">
        <v>2765</v>
      </c>
      <c r="C2358" s="3" t="s">
        <v>6875</v>
      </c>
      <c r="D2358">
        <v>4000</v>
      </c>
      <c r="E235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8303</v>
      </c>
      <c r="O2358" s="6">
        <f>KickstarterTable[[#This Row],[pledged]]/KickstarterTable[[#This Row],[goal]]</f>
        <v>0</v>
      </c>
      <c r="P2358" s="8" t="e">
        <f>KickstarterTable[[#This Row],[pledged]]/KickstarterTable[[#This Row],[backers_count]]</f>
        <v>#DIV/0!</v>
      </c>
      <c r="Q2358" t="str">
        <f t="shared" si="216"/>
        <v>publishing</v>
      </c>
      <c r="R2358" t="str">
        <f t="shared" si="217"/>
        <v>children's books</v>
      </c>
      <c r="S2358" s="13">
        <f t="shared" si="218"/>
        <v>41194.245694444442</v>
      </c>
      <c r="T2358" s="13">
        <f t="shared" si="219"/>
        <v>41208.162361111114</v>
      </c>
      <c r="U2358">
        <f t="shared" si="220"/>
        <v>2012</v>
      </c>
      <c r="V2358" s="15" t="str">
        <f t="shared" si="221"/>
        <v>Oct</v>
      </c>
    </row>
    <row r="2359" spans="1:22" ht="48">
      <c r="A2359">
        <v>2767</v>
      </c>
      <c r="B2359" s="3" t="s">
        <v>2767</v>
      </c>
      <c r="C2359" s="3" t="s">
        <v>6877</v>
      </c>
      <c r="D2359">
        <v>4000</v>
      </c>
      <c r="E2359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8303</v>
      </c>
      <c r="O2359" s="6">
        <f>KickstarterTable[[#This Row],[pledged]]/KickstarterTable[[#This Row],[goal]]</f>
        <v>8.5000000000000006E-3</v>
      </c>
      <c r="P2359" s="8">
        <f>KickstarterTable[[#This Row],[pledged]]/KickstarterTable[[#This Row],[backers_count]]</f>
        <v>11.333333333333334</v>
      </c>
      <c r="Q2359" t="str">
        <f t="shared" si="216"/>
        <v>publishing</v>
      </c>
      <c r="R2359" t="str">
        <f t="shared" si="217"/>
        <v>children's books</v>
      </c>
      <c r="S2359" s="13">
        <f t="shared" si="218"/>
        <v>42172.625578703701</v>
      </c>
      <c r="T2359" s="13">
        <f t="shared" si="219"/>
        <v>42230.542245370372</v>
      </c>
      <c r="U2359">
        <f t="shared" si="220"/>
        <v>2015</v>
      </c>
      <c r="V2359" s="15" t="str">
        <f t="shared" si="221"/>
        <v>Jun</v>
      </c>
    </row>
    <row r="2360" spans="1:22" ht="48">
      <c r="A2360">
        <v>2774</v>
      </c>
      <c r="B2360" s="3" t="s">
        <v>2774</v>
      </c>
      <c r="C2360" s="3" t="s">
        <v>6884</v>
      </c>
      <c r="D2360">
        <v>4000</v>
      </c>
      <c r="E2360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8303</v>
      </c>
      <c r="O2360" s="6">
        <f>KickstarterTable[[#This Row],[pledged]]/KickstarterTable[[#This Row],[goal]]</f>
        <v>0.14249999999999999</v>
      </c>
      <c r="P2360" s="8">
        <f>KickstarterTable[[#This Row],[pledged]]/KickstarterTable[[#This Row],[backers_count]]</f>
        <v>43.846153846153847</v>
      </c>
      <c r="Q2360" t="str">
        <f t="shared" si="216"/>
        <v>publishing</v>
      </c>
      <c r="R2360" t="str">
        <f t="shared" si="217"/>
        <v>children's books</v>
      </c>
      <c r="S2360" s="13">
        <f t="shared" si="218"/>
        <v>41310.793148148143</v>
      </c>
      <c r="T2360" s="13">
        <f t="shared" si="219"/>
        <v>41338.709814814814</v>
      </c>
      <c r="U2360">
        <f t="shared" si="220"/>
        <v>2013</v>
      </c>
      <c r="V2360" s="15" t="str">
        <f t="shared" si="221"/>
        <v>Feb</v>
      </c>
    </row>
    <row r="2361" spans="1:22" ht="48">
      <c r="A2361">
        <v>2860</v>
      </c>
      <c r="B2361" s="3" t="s">
        <v>2860</v>
      </c>
      <c r="C2361" s="3" t="s">
        <v>6970</v>
      </c>
      <c r="D2361">
        <v>4000</v>
      </c>
      <c r="E2361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8270</v>
      </c>
      <c r="O2361" s="6">
        <f>KickstarterTable[[#This Row],[pledged]]/KickstarterTable[[#This Row],[goal]]</f>
        <v>6.6500000000000004E-2</v>
      </c>
      <c r="P2361" s="8">
        <f>KickstarterTable[[#This Row],[pledged]]/KickstarterTable[[#This Row],[backers_count]]</f>
        <v>29.555555555555557</v>
      </c>
      <c r="Q2361" t="str">
        <f t="shared" si="216"/>
        <v>theater</v>
      </c>
      <c r="R2361" t="str">
        <f t="shared" si="217"/>
        <v>plays</v>
      </c>
      <c r="S2361" s="13">
        <f t="shared" si="218"/>
        <v>42480.467314814814</v>
      </c>
      <c r="T2361" s="13">
        <f t="shared" si="219"/>
        <v>42538.383981481478</v>
      </c>
      <c r="U2361">
        <f t="shared" si="220"/>
        <v>2016</v>
      </c>
      <c r="V2361" s="15" t="str">
        <f t="shared" si="221"/>
        <v>Apr</v>
      </c>
    </row>
    <row r="2362" spans="1:22" ht="48">
      <c r="A2362">
        <v>2938</v>
      </c>
      <c r="B2362" s="3" t="s">
        <v>2938</v>
      </c>
      <c r="C2362" s="3" t="s">
        <v>7048</v>
      </c>
      <c r="D2362">
        <v>4000</v>
      </c>
      <c r="E2362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8304</v>
      </c>
      <c r="O2362" s="6">
        <f>KickstarterTable[[#This Row],[pledged]]/KickstarterTable[[#This Row],[goal]]</f>
        <v>1.0137499999999999</v>
      </c>
      <c r="P2362" s="8">
        <f>KickstarterTable[[#This Row],[pledged]]/KickstarterTable[[#This Row],[backers_count]]</f>
        <v>126.71875</v>
      </c>
      <c r="Q2362" t="str">
        <f t="shared" si="216"/>
        <v>theater</v>
      </c>
      <c r="R2362" t="str">
        <f t="shared" si="217"/>
        <v>musical</v>
      </c>
      <c r="S2362" s="13">
        <f t="shared" si="218"/>
        <v>42004.370532407404</v>
      </c>
      <c r="T2362" s="13">
        <f t="shared" si="219"/>
        <v>42032.287199074075</v>
      </c>
      <c r="U2362">
        <f t="shared" si="220"/>
        <v>2015</v>
      </c>
      <c r="V2362" s="15" t="str">
        <f t="shared" si="221"/>
        <v>Dec</v>
      </c>
    </row>
    <row r="2363" spans="1:22" ht="48">
      <c r="A2363">
        <v>2981</v>
      </c>
      <c r="B2363" s="3" t="s">
        <v>2981</v>
      </c>
      <c r="C2363" s="3" t="s">
        <v>7091</v>
      </c>
      <c r="D2363">
        <v>4000</v>
      </c>
      <c r="E2363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8302</v>
      </c>
      <c r="O2363" s="6">
        <f>KickstarterTable[[#This Row],[pledged]]/KickstarterTable[[#This Row],[goal]]</f>
        <v>1.28925</v>
      </c>
      <c r="P2363" s="8">
        <f>KickstarterTable[[#This Row],[pledged]]/KickstarterTable[[#This Row],[backers_count]]</f>
        <v>53.164948453608247</v>
      </c>
      <c r="Q2363" t="str">
        <f t="shared" si="216"/>
        <v>theater</v>
      </c>
      <c r="R2363" t="str">
        <f t="shared" si="217"/>
        <v>spaces</v>
      </c>
      <c r="S2363" s="13">
        <f t="shared" si="218"/>
        <v>42225.226342592585</v>
      </c>
      <c r="T2363" s="13">
        <f t="shared" si="219"/>
        <v>42268.143009259256</v>
      </c>
      <c r="U2363">
        <f t="shared" si="220"/>
        <v>2015</v>
      </c>
      <c r="V2363" s="15" t="str">
        <f t="shared" si="221"/>
        <v>Aug</v>
      </c>
    </row>
    <row r="2364" spans="1:22" ht="48">
      <c r="A2364">
        <v>3012</v>
      </c>
      <c r="B2364" s="3" t="s">
        <v>3012</v>
      </c>
      <c r="C2364" s="3" t="s">
        <v>7122</v>
      </c>
      <c r="D2364">
        <v>4000</v>
      </c>
      <c r="E2364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8302</v>
      </c>
      <c r="O2364" s="6">
        <f>KickstarterTable[[#This Row],[pledged]]/KickstarterTable[[#This Row],[goal]]</f>
        <v>1.1712499999999999</v>
      </c>
      <c r="P2364" s="8">
        <f>KickstarterTable[[#This Row],[pledged]]/KickstarterTable[[#This Row],[backers_count]]</f>
        <v>85.181818181818187</v>
      </c>
      <c r="Q2364" t="str">
        <f t="shared" si="216"/>
        <v>theater</v>
      </c>
      <c r="R2364" t="str">
        <f t="shared" si="217"/>
        <v>spaces</v>
      </c>
      <c r="S2364" s="13">
        <f t="shared" si="218"/>
        <v>42024.369560185187</v>
      </c>
      <c r="T2364" s="13">
        <f t="shared" si="219"/>
        <v>42043.286226851858</v>
      </c>
      <c r="U2364">
        <f t="shared" si="220"/>
        <v>2015</v>
      </c>
      <c r="V2364" s="15" t="str">
        <f t="shared" si="221"/>
        <v>Jan</v>
      </c>
    </row>
    <row r="2365" spans="1:22" ht="48">
      <c r="A2365">
        <v>3045</v>
      </c>
      <c r="B2365" s="3" t="s">
        <v>3045</v>
      </c>
      <c r="C2365" s="3" t="s">
        <v>7155</v>
      </c>
      <c r="D2365">
        <v>4000</v>
      </c>
      <c r="E2365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8302</v>
      </c>
      <c r="O2365" s="6">
        <f>KickstarterTable[[#This Row],[pledged]]/KickstarterTable[[#This Row],[goal]]</f>
        <v>1.3270650000000002</v>
      </c>
      <c r="P2365" s="8">
        <f>KickstarterTable[[#This Row],[pledged]]/KickstarterTable[[#This Row],[backers_count]]</f>
        <v>82.941562500000003</v>
      </c>
      <c r="Q2365" t="str">
        <f t="shared" si="216"/>
        <v>theater</v>
      </c>
      <c r="R2365" t="str">
        <f t="shared" si="217"/>
        <v>spaces</v>
      </c>
      <c r="S2365" s="13">
        <f t="shared" si="218"/>
        <v>41842.822395833333</v>
      </c>
      <c r="T2365" s="13">
        <f t="shared" si="219"/>
        <v>41870.739062500004</v>
      </c>
      <c r="U2365">
        <f t="shared" si="220"/>
        <v>2014</v>
      </c>
      <c r="V2365" s="15" t="str">
        <f t="shared" si="221"/>
        <v>Jul</v>
      </c>
    </row>
    <row r="2366" spans="1:22" ht="48">
      <c r="A2366">
        <v>3093</v>
      </c>
      <c r="B2366" s="3" t="s">
        <v>3093</v>
      </c>
      <c r="C2366" s="3" t="s">
        <v>7203</v>
      </c>
      <c r="D2366">
        <v>4000</v>
      </c>
      <c r="E2366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8302</v>
      </c>
      <c r="O2366" s="6">
        <f>KickstarterTable[[#This Row],[pledged]]/KickstarterTable[[#This Row],[goal]]</f>
        <v>0.22750000000000001</v>
      </c>
      <c r="P2366" s="8">
        <f>KickstarterTable[[#This Row],[pledged]]/KickstarterTable[[#This Row],[backers_count]]</f>
        <v>53.529411764705884</v>
      </c>
      <c r="Q2366" t="str">
        <f t="shared" si="216"/>
        <v>theater</v>
      </c>
      <c r="R2366" t="str">
        <f t="shared" si="217"/>
        <v>spaces</v>
      </c>
      <c r="S2366" s="13">
        <f t="shared" si="218"/>
        <v>41760.575706018521</v>
      </c>
      <c r="T2366" s="13">
        <f t="shared" si="219"/>
        <v>41788.749305555561</v>
      </c>
      <c r="U2366">
        <f t="shared" si="220"/>
        <v>2014</v>
      </c>
      <c r="V2366" s="15" t="str">
        <f t="shared" si="221"/>
        <v>May</v>
      </c>
    </row>
    <row r="2367" spans="1:22" ht="48">
      <c r="A2367">
        <v>3104</v>
      </c>
      <c r="B2367" s="3" t="s">
        <v>3104</v>
      </c>
      <c r="C2367" s="3" t="s">
        <v>7214</v>
      </c>
      <c r="D2367">
        <v>4000</v>
      </c>
      <c r="E236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8302</v>
      </c>
      <c r="O2367" s="6">
        <f>KickstarterTable[[#This Row],[pledged]]/KickstarterTable[[#This Row],[goal]]</f>
        <v>0.29625000000000001</v>
      </c>
      <c r="P2367" s="8">
        <f>KickstarterTable[[#This Row],[pledged]]/KickstarterTable[[#This Row],[backers_count]]</f>
        <v>237</v>
      </c>
      <c r="Q2367" t="str">
        <f t="shared" si="216"/>
        <v>theater</v>
      </c>
      <c r="R2367" t="str">
        <f t="shared" si="217"/>
        <v>spaces</v>
      </c>
      <c r="S2367" s="13">
        <f t="shared" si="218"/>
        <v>42006.57535879629</v>
      </c>
      <c r="T2367" s="13">
        <f t="shared" si="219"/>
        <v>42035.666666666664</v>
      </c>
      <c r="U2367">
        <f t="shared" si="220"/>
        <v>2015</v>
      </c>
      <c r="V2367" s="15" t="str">
        <f t="shared" si="221"/>
        <v>Jan</v>
      </c>
    </row>
    <row r="2368" spans="1:22" ht="32">
      <c r="A2368">
        <v>3157</v>
      </c>
      <c r="B2368" s="3" t="s">
        <v>3157</v>
      </c>
      <c r="C2368" s="3" t="s">
        <v>7267</v>
      </c>
      <c r="D2368">
        <v>4000</v>
      </c>
      <c r="E236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8270</v>
      </c>
      <c r="O2368" s="6">
        <f>KickstarterTable[[#This Row],[pledged]]/KickstarterTable[[#This Row],[goal]]</f>
        <v>1.01</v>
      </c>
      <c r="P2368" s="8">
        <f>KickstarterTable[[#This Row],[pledged]]/KickstarterTable[[#This Row],[backers_count]]</f>
        <v>98.536585365853654</v>
      </c>
      <c r="Q2368" t="str">
        <f t="shared" si="216"/>
        <v>theater</v>
      </c>
      <c r="R2368" t="str">
        <f t="shared" si="217"/>
        <v>plays</v>
      </c>
      <c r="S2368" s="13">
        <f t="shared" si="218"/>
        <v>41829.454918981479</v>
      </c>
      <c r="T2368" s="13">
        <f t="shared" si="219"/>
        <v>41836.791666666672</v>
      </c>
      <c r="U2368">
        <f t="shared" si="220"/>
        <v>2014</v>
      </c>
      <c r="V2368" s="15" t="str">
        <f t="shared" si="221"/>
        <v>Jul</v>
      </c>
    </row>
    <row r="2369" spans="1:22" ht="48">
      <c r="A2369">
        <v>3162</v>
      </c>
      <c r="B2369" s="3" t="s">
        <v>3162</v>
      </c>
      <c r="C2369" s="3" t="s">
        <v>7272</v>
      </c>
      <c r="D2369">
        <v>4000</v>
      </c>
      <c r="E2369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8270</v>
      </c>
      <c r="O2369" s="6">
        <f>KickstarterTable[[#This Row],[pledged]]/KickstarterTable[[#This Row],[goal]]</f>
        <v>1.2715000000000001</v>
      </c>
      <c r="P2369" s="8">
        <f>KickstarterTable[[#This Row],[pledged]]/KickstarterTable[[#This Row],[backers_count]]</f>
        <v>80.730158730158735</v>
      </c>
      <c r="Q2369" t="str">
        <f t="shared" si="216"/>
        <v>theater</v>
      </c>
      <c r="R2369" t="str">
        <f t="shared" si="217"/>
        <v>plays</v>
      </c>
      <c r="S2369" s="13">
        <f t="shared" si="218"/>
        <v>41799.35256944444</v>
      </c>
      <c r="T2369" s="13">
        <f t="shared" si="219"/>
        <v>41824.666666666672</v>
      </c>
      <c r="U2369">
        <f t="shared" si="220"/>
        <v>2014</v>
      </c>
      <c r="V2369" s="15" t="str">
        <f t="shared" si="221"/>
        <v>Jun</v>
      </c>
    </row>
    <row r="2370" spans="1:22" ht="48">
      <c r="A2370">
        <v>3190</v>
      </c>
      <c r="B2370" s="3" t="s">
        <v>3190</v>
      </c>
      <c r="C2370" s="3" t="s">
        <v>7300</v>
      </c>
      <c r="D2370">
        <v>4000</v>
      </c>
      <c r="E2370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8304</v>
      </c>
      <c r="O2370" s="6">
        <f>KickstarterTable[[#This Row],[pledged]]/KickstarterTable[[#This Row],[goal]]</f>
        <v>0</v>
      </c>
      <c r="P2370" s="8" t="e">
        <f>KickstarterTable[[#This Row],[pledged]]/KickstarterTable[[#This Row],[backers_count]]</f>
        <v>#DIV/0!</v>
      </c>
      <c r="Q2370" t="str">
        <f t="shared" ref="Q2370:Q2433" si="222">LEFT(N2370, SEARCH("/",N2370,1) -1)</f>
        <v>theater</v>
      </c>
      <c r="R2370" t="str">
        <f t="shared" ref="R2370:R2433" si="223">MID(N2370,FIND("/",N2370)+1,LEN(N2370))</f>
        <v>musical</v>
      </c>
      <c r="S2370" s="13">
        <f t="shared" ref="S2370:S2433" si="224">(J2370/86400)+25569+(-8/24)</f>
        <v>42682.817997685182</v>
      </c>
      <c r="T2370" s="13">
        <f t="shared" ref="T2370:T2433" si="225">(((I2370/60)/60)/24)+DATE(1970,1,1)+(-58/24)</f>
        <v>42710.776331018518</v>
      </c>
      <c r="U2370">
        <f t="shared" ref="U2370:U2433" si="226">YEAR(T2370)</f>
        <v>2016</v>
      </c>
      <c r="V2370" s="15" t="str">
        <f t="shared" ref="V2370:V2433" si="227">TEXT(S2370,"mmm")</f>
        <v>Nov</v>
      </c>
    </row>
    <row r="2371" spans="1:22" ht="32">
      <c r="A2371">
        <v>3212</v>
      </c>
      <c r="B2371" s="3" t="s">
        <v>3212</v>
      </c>
      <c r="C2371" s="3" t="s">
        <v>7322</v>
      </c>
      <c r="D2371">
        <v>4000</v>
      </c>
      <c r="E2371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8270</v>
      </c>
      <c r="O2371" s="6">
        <f>KickstarterTable[[#This Row],[pledged]]/KickstarterTable[[#This Row],[goal]]</f>
        <v>1.2625</v>
      </c>
      <c r="P2371" s="8">
        <f>KickstarterTable[[#This Row],[pledged]]/KickstarterTable[[#This Row],[backers_count]]</f>
        <v>53.723404255319146</v>
      </c>
      <c r="Q2371" t="str">
        <f t="shared" si="222"/>
        <v>theater</v>
      </c>
      <c r="R2371" t="str">
        <f t="shared" si="223"/>
        <v>plays</v>
      </c>
      <c r="S2371" s="13">
        <f t="shared" si="224"/>
        <v>41829.462395833332</v>
      </c>
      <c r="T2371" s="13">
        <f t="shared" si="225"/>
        <v>41857.379062500004</v>
      </c>
      <c r="U2371">
        <f t="shared" si="226"/>
        <v>2014</v>
      </c>
      <c r="V2371" s="15" t="str">
        <f t="shared" si="227"/>
        <v>Jul</v>
      </c>
    </row>
    <row r="2372" spans="1:22" ht="48">
      <c r="A2372">
        <v>3221</v>
      </c>
      <c r="B2372" s="3" t="s">
        <v>3221</v>
      </c>
      <c r="C2372" s="3" t="s">
        <v>7331</v>
      </c>
      <c r="D2372">
        <v>4000</v>
      </c>
      <c r="E2372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8270</v>
      </c>
      <c r="O2372" s="6">
        <f>KickstarterTable[[#This Row],[pledged]]/KickstarterTable[[#This Row],[goal]]</f>
        <v>1.0342499999999999</v>
      </c>
      <c r="P2372" s="8">
        <f>KickstarterTable[[#This Row],[pledged]]/KickstarterTable[[#This Row],[backers_count]]</f>
        <v>36.610619469026545</v>
      </c>
      <c r="Q2372" t="str">
        <f t="shared" si="222"/>
        <v>theater</v>
      </c>
      <c r="R2372" t="str">
        <f t="shared" si="223"/>
        <v>plays</v>
      </c>
      <c r="S2372" s="13">
        <f t="shared" si="224"/>
        <v>42155.363460648143</v>
      </c>
      <c r="T2372" s="13">
        <f t="shared" si="225"/>
        <v>42188.280127314814</v>
      </c>
      <c r="U2372">
        <f t="shared" si="226"/>
        <v>2015</v>
      </c>
      <c r="V2372" s="15" t="str">
        <f t="shared" si="227"/>
        <v>May</v>
      </c>
    </row>
    <row r="2373" spans="1:22" ht="48">
      <c r="A2373">
        <v>3234</v>
      </c>
      <c r="B2373" s="3" t="s">
        <v>3234</v>
      </c>
      <c r="C2373" s="3" t="s">
        <v>7344</v>
      </c>
      <c r="D2373">
        <v>4000</v>
      </c>
      <c r="E2373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8270</v>
      </c>
      <c r="O2373" s="6">
        <f>KickstarterTable[[#This Row],[pledged]]/KickstarterTable[[#This Row],[goal]]</f>
        <v>1.0039275000000001</v>
      </c>
      <c r="P2373" s="8">
        <f>KickstarterTable[[#This Row],[pledged]]/KickstarterTable[[#This Row],[backers_count]]</f>
        <v>34.91921739130435</v>
      </c>
      <c r="Q2373" t="str">
        <f t="shared" si="222"/>
        <v>theater</v>
      </c>
      <c r="R2373" t="str">
        <f t="shared" si="223"/>
        <v>plays</v>
      </c>
      <c r="S2373" s="13">
        <f t="shared" si="224"/>
        <v>42734.456111111103</v>
      </c>
      <c r="T2373" s="13">
        <f t="shared" si="225"/>
        <v>42765.563194444447</v>
      </c>
      <c r="U2373">
        <f t="shared" si="226"/>
        <v>2017</v>
      </c>
      <c r="V2373" s="15" t="str">
        <f t="shared" si="227"/>
        <v>Dec</v>
      </c>
    </row>
    <row r="2374" spans="1:22" ht="48">
      <c r="A2374">
        <v>3273</v>
      </c>
      <c r="B2374" s="3" t="s">
        <v>3273</v>
      </c>
      <c r="C2374" s="3" t="s">
        <v>7383</v>
      </c>
      <c r="D2374">
        <v>4000</v>
      </c>
      <c r="E2374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8270</v>
      </c>
      <c r="O2374" s="6">
        <f>KickstarterTable[[#This Row],[pledged]]/KickstarterTable[[#This Row],[goal]]</f>
        <v>1.0740000000000001</v>
      </c>
      <c r="P2374" s="8">
        <f>KickstarterTable[[#This Row],[pledged]]/KickstarterTable[[#This Row],[backers_count]]</f>
        <v>204.57142857142858</v>
      </c>
      <c r="Q2374" t="str">
        <f t="shared" si="222"/>
        <v>theater</v>
      </c>
      <c r="R2374" t="str">
        <f t="shared" si="223"/>
        <v>plays</v>
      </c>
      <c r="S2374" s="13">
        <f t="shared" si="224"/>
        <v>42611.4680787037</v>
      </c>
      <c r="T2374" s="13">
        <f t="shared" si="225"/>
        <v>42625.375000000007</v>
      </c>
      <c r="U2374">
        <f t="shared" si="226"/>
        <v>2016</v>
      </c>
      <c r="V2374" s="15" t="str">
        <f t="shared" si="227"/>
        <v>Aug</v>
      </c>
    </row>
    <row r="2375" spans="1:22" ht="48">
      <c r="A2375">
        <v>3305</v>
      </c>
      <c r="B2375" s="3" t="s">
        <v>3305</v>
      </c>
      <c r="C2375" s="3" t="s">
        <v>7415</v>
      </c>
      <c r="D2375">
        <v>4000</v>
      </c>
      <c r="E2375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8270</v>
      </c>
      <c r="O2375" s="6">
        <f>KickstarterTable[[#This Row],[pledged]]/KickstarterTable[[#This Row],[goal]]</f>
        <v>1.0202500000000001</v>
      </c>
      <c r="P2375" s="8">
        <f>KickstarterTable[[#This Row],[pledged]]/KickstarterTable[[#This Row],[backers_count]]</f>
        <v>204.05</v>
      </c>
      <c r="Q2375" t="str">
        <f t="shared" si="222"/>
        <v>theater</v>
      </c>
      <c r="R2375" t="str">
        <f t="shared" si="223"/>
        <v>plays</v>
      </c>
      <c r="S2375" s="13">
        <f t="shared" si="224"/>
        <v>42186.522546296292</v>
      </c>
      <c r="T2375" s="13">
        <f t="shared" si="225"/>
        <v>42214.439212962963</v>
      </c>
      <c r="U2375">
        <f t="shared" si="226"/>
        <v>2015</v>
      </c>
      <c r="V2375" s="15" t="str">
        <f t="shared" si="227"/>
        <v>Jul</v>
      </c>
    </row>
    <row r="2376" spans="1:22" ht="48">
      <c r="A2376">
        <v>3315</v>
      </c>
      <c r="B2376" s="3" t="s">
        <v>3315</v>
      </c>
      <c r="C2376" s="3" t="s">
        <v>7425</v>
      </c>
      <c r="D2376">
        <v>4000</v>
      </c>
      <c r="E2376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8270</v>
      </c>
      <c r="O2376" s="6">
        <f>KickstarterTable[[#This Row],[pledged]]/KickstarterTable[[#This Row],[goal]]</f>
        <v>1.1000000000000001</v>
      </c>
      <c r="P2376" s="8">
        <f>KickstarterTable[[#This Row],[pledged]]/KickstarterTable[[#This Row],[backers_count]]</f>
        <v>49.438202247191015</v>
      </c>
      <c r="Q2376" t="str">
        <f t="shared" si="222"/>
        <v>theater</v>
      </c>
      <c r="R2376" t="str">
        <f t="shared" si="223"/>
        <v>plays</v>
      </c>
      <c r="S2376" s="13">
        <f t="shared" si="224"/>
        <v>42465.97038194444</v>
      </c>
      <c r="T2376" s="13">
        <f t="shared" si="225"/>
        <v>42493.887048611119</v>
      </c>
      <c r="U2376">
        <f t="shared" si="226"/>
        <v>2016</v>
      </c>
      <c r="V2376" s="15" t="str">
        <f t="shared" si="227"/>
        <v>Apr</v>
      </c>
    </row>
    <row r="2377" spans="1:22" ht="32">
      <c r="A2377">
        <v>3359</v>
      </c>
      <c r="B2377" s="3" t="s">
        <v>3358</v>
      </c>
      <c r="C2377" s="3" t="s">
        <v>7469</v>
      </c>
      <c r="D2377">
        <v>4000</v>
      </c>
      <c r="E237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8270</v>
      </c>
      <c r="O2377" s="6">
        <f>KickstarterTable[[#This Row],[pledged]]/KickstarterTable[[#This Row],[goal]]</f>
        <v>1.0625</v>
      </c>
      <c r="P2377" s="8">
        <f>KickstarterTable[[#This Row],[pledged]]/KickstarterTable[[#This Row],[backers_count]]</f>
        <v>184.78260869565219</v>
      </c>
      <c r="Q2377" t="str">
        <f t="shared" si="222"/>
        <v>theater</v>
      </c>
      <c r="R2377" t="str">
        <f t="shared" si="223"/>
        <v>plays</v>
      </c>
      <c r="S2377" s="13">
        <f t="shared" si="224"/>
        <v>42745.723773148151</v>
      </c>
      <c r="T2377" s="13">
        <f t="shared" si="225"/>
        <v>42788.640439814822</v>
      </c>
      <c r="U2377">
        <f t="shared" si="226"/>
        <v>2017</v>
      </c>
      <c r="V2377" s="15" t="str">
        <f t="shared" si="227"/>
        <v>Jan</v>
      </c>
    </row>
    <row r="2378" spans="1:22" ht="48">
      <c r="A2378">
        <v>3381</v>
      </c>
      <c r="B2378" s="3" t="s">
        <v>3380</v>
      </c>
      <c r="C2378" s="3" t="s">
        <v>7491</v>
      </c>
      <c r="D2378">
        <v>4000</v>
      </c>
      <c r="E237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8270</v>
      </c>
      <c r="O2378" s="6">
        <f>KickstarterTable[[#This Row],[pledged]]/KickstarterTable[[#This Row],[goal]]</f>
        <v>1.0225</v>
      </c>
      <c r="P2378" s="8">
        <f>KickstarterTable[[#This Row],[pledged]]/KickstarterTable[[#This Row],[backers_count]]</f>
        <v>85.208333333333329</v>
      </c>
      <c r="Q2378" t="str">
        <f t="shared" si="222"/>
        <v>theater</v>
      </c>
      <c r="R2378" t="str">
        <f t="shared" si="223"/>
        <v>plays</v>
      </c>
      <c r="S2378" s="13">
        <f t="shared" si="224"/>
        <v>42043.851655092592</v>
      </c>
      <c r="T2378" s="13">
        <f t="shared" si="225"/>
        <v>42071.726655092592</v>
      </c>
      <c r="U2378">
        <f t="shared" si="226"/>
        <v>2015</v>
      </c>
      <c r="V2378" s="15" t="str">
        <f t="shared" si="227"/>
        <v>Feb</v>
      </c>
    </row>
    <row r="2379" spans="1:22" ht="48">
      <c r="A2379">
        <v>3398</v>
      </c>
      <c r="B2379" s="3" t="s">
        <v>3397</v>
      </c>
      <c r="C2379" s="3" t="s">
        <v>7508</v>
      </c>
      <c r="D2379">
        <v>4000</v>
      </c>
      <c r="E2379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8270</v>
      </c>
      <c r="O2379" s="6">
        <f>KickstarterTable[[#This Row],[pledged]]/KickstarterTable[[#This Row],[goal]]</f>
        <v>1.1107499999999999</v>
      </c>
      <c r="P2379" s="8">
        <f>KickstarterTable[[#This Row],[pledged]]/KickstarterTable[[#This Row],[backers_count]]</f>
        <v>68.353846153846149</v>
      </c>
      <c r="Q2379" t="str">
        <f t="shared" si="222"/>
        <v>theater</v>
      </c>
      <c r="R2379" t="str">
        <f t="shared" si="223"/>
        <v>plays</v>
      </c>
      <c r="S2379" s="13">
        <f t="shared" si="224"/>
        <v>41941.418703703697</v>
      </c>
      <c r="T2379" s="13">
        <f t="shared" si="225"/>
        <v>41962.291666666664</v>
      </c>
      <c r="U2379">
        <f t="shared" si="226"/>
        <v>2014</v>
      </c>
      <c r="V2379" s="15" t="str">
        <f t="shared" si="227"/>
        <v>Oct</v>
      </c>
    </row>
    <row r="2380" spans="1:22" ht="48">
      <c r="A2380">
        <v>3416</v>
      </c>
      <c r="B2380" s="3" t="s">
        <v>3415</v>
      </c>
      <c r="C2380" s="3" t="s">
        <v>7526</v>
      </c>
      <c r="D2380">
        <v>4000</v>
      </c>
      <c r="E2380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8270</v>
      </c>
      <c r="O2380" s="6">
        <f>KickstarterTable[[#This Row],[pledged]]/KickstarterTable[[#This Row],[goal]]</f>
        <v>1.196</v>
      </c>
      <c r="P2380" s="8">
        <f>KickstarterTable[[#This Row],[pledged]]/KickstarterTable[[#This Row],[backers_count]]</f>
        <v>159.46666666666667</v>
      </c>
      <c r="Q2380" t="str">
        <f t="shared" si="222"/>
        <v>theater</v>
      </c>
      <c r="R2380" t="str">
        <f t="shared" si="223"/>
        <v>plays</v>
      </c>
      <c r="S2380" s="13">
        <f t="shared" si="224"/>
        <v>42089.079224537032</v>
      </c>
      <c r="T2380" s="13">
        <f t="shared" si="225"/>
        <v>42115.354166666664</v>
      </c>
      <c r="U2380">
        <f t="shared" si="226"/>
        <v>2015</v>
      </c>
      <c r="V2380" s="15" t="str">
        <f t="shared" si="227"/>
        <v>Mar</v>
      </c>
    </row>
    <row r="2381" spans="1:22" ht="48">
      <c r="A2381">
        <v>3418</v>
      </c>
      <c r="B2381" s="3" t="s">
        <v>3417</v>
      </c>
      <c r="C2381" s="3" t="s">
        <v>7528</v>
      </c>
      <c r="D2381">
        <v>4000</v>
      </c>
      <c r="E2381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8270</v>
      </c>
      <c r="O2381" s="6">
        <f>KickstarterTable[[#This Row],[pledged]]/KickstarterTable[[#This Row],[goal]]</f>
        <v>1.00875</v>
      </c>
      <c r="P2381" s="8">
        <f>KickstarterTable[[#This Row],[pledged]]/KickstarterTable[[#This Row],[backers_count]]</f>
        <v>72.053571428571431</v>
      </c>
      <c r="Q2381" t="str">
        <f t="shared" si="222"/>
        <v>theater</v>
      </c>
      <c r="R2381" t="str">
        <f t="shared" si="223"/>
        <v>plays</v>
      </c>
      <c r="S2381" s="13">
        <f t="shared" si="224"/>
        <v>41752.501238425924</v>
      </c>
      <c r="T2381" s="13">
        <f t="shared" si="225"/>
        <v>41780.417905092596</v>
      </c>
      <c r="U2381">
        <f t="shared" si="226"/>
        <v>2014</v>
      </c>
      <c r="V2381" s="15" t="str">
        <f t="shared" si="227"/>
        <v>Apr</v>
      </c>
    </row>
    <row r="2382" spans="1:22" ht="48">
      <c r="A2382">
        <v>3502</v>
      </c>
      <c r="B2382" s="3" t="s">
        <v>3501</v>
      </c>
      <c r="C2382" s="3" t="s">
        <v>7612</v>
      </c>
      <c r="D2382">
        <v>4000</v>
      </c>
      <c r="E2382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8270</v>
      </c>
      <c r="O2382" s="6">
        <f>KickstarterTable[[#This Row],[pledged]]/KickstarterTable[[#This Row],[goal]]</f>
        <v>1.054</v>
      </c>
      <c r="P2382" s="8">
        <f>KickstarterTable[[#This Row],[pledged]]/KickstarterTable[[#This Row],[backers_count]]</f>
        <v>136</v>
      </c>
      <c r="Q2382" t="str">
        <f t="shared" si="222"/>
        <v>theater</v>
      </c>
      <c r="R2382" t="str">
        <f t="shared" si="223"/>
        <v>plays</v>
      </c>
      <c r="S2382" s="13">
        <f t="shared" si="224"/>
        <v>42430.506064814814</v>
      </c>
      <c r="T2382" s="13">
        <f t="shared" si="225"/>
        <v>42442.749305555561</v>
      </c>
      <c r="U2382">
        <f t="shared" si="226"/>
        <v>2016</v>
      </c>
      <c r="V2382" s="15" t="str">
        <f t="shared" si="227"/>
        <v>Mar</v>
      </c>
    </row>
    <row r="2383" spans="1:22" ht="48">
      <c r="A2383">
        <v>3517</v>
      </c>
      <c r="B2383" s="3" t="s">
        <v>3516</v>
      </c>
      <c r="C2383" s="3" t="s">
        <v>7627</v>
      </c>
      <c r="D2383">
        <v>4000</v>
      </c>
      <c r="E2383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8270</v>
      </c>
      <c r="O2383" s="6">
        <f>KickstarterTable[[#This Row],[pledged]]/KickstarterTable[[#This Row],[goal]]</f>
        <v>1</v>
      </c>
      <c r="P2383" s="8">
        <f>KickstarterTable[[#This Row],[pledged]]/KickstarterTable[[#This Row],[backers_count]]</f>
        <v>307.69230769230768</v>
      </c>
      <c r="Q2383" t="str">
        <f t="shared" si="222"/>
        <v>theater</v>
      </c>
      <c r="R2383" t="str">
        <f t="shared" si="223"/>
        <v>plays</v>
      </c>
      <c r="S2383" s="13">
        <f t="shared" si="224"/>
        <v>41794.484189814808</v>
      </c>
      <c r="T2383" s="13">
        <f t="shared" si="225"/>
        <v>41822.041666666672</v>
      </c>
      <c r="U2383">
        <f t="shared" si="226"/>
        <v>2014</v>
      </c>
      <c r="V2383" s="15" t="str">
        <f t="shared" si="227"/>
        <v>Jun</v>
      </c>
    </row>
    <row r="2384" spans="1:22" ht="48">
      <c r="A2384">
        <v>3523</v>
      </c>
      <c r="B2384" s="3" t="s">
        <v>3522</v>
      </c>
      <c r="C2384" s="3" t="s">
        <v>7633</v>
      </c>
      <c r="D2384">
        <v>4000</v>
      </c>
      <c r="E2384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8270</v>
      </c>
      <c r="O2384" s="6">
        <f>KickstarterTable[[#This Row],[pledged]]/KickstarterTable[[#This Row],[goal]]</f>
        <v>1.1365000000000001</v>
      </c>
      <c r="P2384" s="8">
        <f>KickstarterTable[[#This Row],[pledged]]/KickstarterTable[[#This Row],[backers_count]]</f>
        <v>56.825000000000003</v>
      </c>
      <c r="Q2384" t="str">
        <f t="shared" si="222"/>
        <v>theater</v>
      </c>
      <c r="R2384" t="str">
        <f t="shared" si="223"/>
        <v>plays</v>
      </c>
      <c r="S2384" s="13">
        <f t="shared" si="224"/>
        <v>42581.064212962963</v>
      </c>
      <c r="T2384" s="13">
        <f t="shared" si="225"/>
        <v>42636.541666666664</v>
      </c>
      <c r="U2384">
        <f t="shared" si="226"/>
        <v>2016</v>
      </c>
      <c r="V2384" s="15" t="str">
        <f t="shared" si="227"/>
        <v>Jul</v>
      </c>
    </row>
    <row r="2385" spans="1:22" ht="48">
      <c r="A2385">
        <v>3589</v>
      </c>
      <c r="B2385" s="3" t="s">
        <v>3588</v>
      </c>
      <c r="C2385" s="3" t="s">
        <v>7699</v>
      </c>
      <c r="D2385">
        <v>4000</v>
      </c>
      <c r="E2385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8270</v>
      </c>
      <c r="O2385" s="6">
        <f>KickstarterTable[[#This Row],[pledged]]/KickstarterTable[[#This Row],[goal]]</f>
        <v>1.2749999999999999</v>
      </c>
      <c r="P2385" s="8">
        <f>KickstarterTable[[#This Row],[pledged]]/KickstarterTable[[#This Row],[backers_count]]</f>
        <v>82.258064516129039</v>
      </c>
      <c r="Q2385" t="str">
        <f t="shared" si="222"/>
        <v>theater</v>
      </c>
      <c r="R2385" t="str">
        <f t="shared" si="223"/>
        <v>plays</v>
      </c>
      <c r="S2385" s="13">
        <f t="shared" si="224"/>
        <v>42125.314201388886</v>
      </c>
      <c r="T2385" s="13">
        <f t="shared" si="225"/>
        <v>42148.230868055558</v>
      </c>
      <c r="U2385">
        <f t="shared" si="226"/>
        <v>2015</v>
      </c>
      <c r="V2385" s="15" t="str">
        <f t="shared" si="227"/>
        <v>May</v>
      </c>
    </row>
    <row r="2386" spans="1:22" ht="48">
      <c r="A2386">
        <v>3602</v>
      </c>
      <c r="B2386" s="3" t="s">
        <v>3601</v>
      </c>
      <c r="C2386" s="3" t="s">
        <v>7712</v>
      </c>
      <c r="D2386">
        <v>4000</v>
      </c>
      <c r="E2386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8270</v>
      </c>
      <c r="O2386" s="6">
        <f>KickstarterTable[[#This Row],[pledged]]/KickstarterTable[[#This Row],[goal]]</f>
        <v>1.0004999999999999</v>
      </c>
      <c r="P2386" s="8">
        <f>KickstarterTable[[#This Row],[pledged]]/KickstarterTable[[#This Row],[backers_count]]</f>
        <v>81.673469387755105</v>
      </c>
      <c r="Q2386" t="str">
        <f t="shared" si="222"/>
        <v>theater</v>
      </c>
      <c r="R2386" t="str">
        <f t="shared" si="223"/>
        <v>plays</v>
      </c>
      <c r="S2386" s="13">
        <f t="shared" si="224"/>
        <v>42447.56109953703</v>
      </c>
      <c r="T2386" s="13">
        <f t="shared" si="225"/>
        <v>42505.477766203701</v>
      </c>
      <c r="U2386">
        <f t="shared" si="226"/>
        <v>2016</v>
      </c>
      <c r="V2386" s="15" t="str">
        <f t="shared" si="227"/>
        <v>Mar</v>
      </c>
    </row>
    <row r="2387" spans="1:22" ht="48">
      <c r="A2387">
        <v>3626</v>
      </c>
      <c r="B2387" s="3" t="s">
        <v>3624</v>
      </c>
      <c r="C2387" s="3" t="s">
        <v>7736</v>
      </c>
      <c r="D2387">
        <v>4000</v>
      </c>
      <c r="E238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8270</v>
      </c>
      <c r="O2387" s="6">
        <f>KickstarterTable[[#This Row],[pledged]]/KickstarterTable[[#This Row],[goal]]</f>
        <v>1.0182500000000001</v>
      </c>
      <c r="P2387" s="8">
        <f>KickstarterTable[[#This Row],[pledged]]/KickstarterTable[[#This Row],[backers_count]]</f>
        <v>84.854166666666671</v>
      </c>
      <c r="Q2387" t="str">
        <f t="shared" si="222"/>
        <v>theater</v>
      </c>
      <c r="R2387" t="str">
        <f t="shared" si="223"/>
        <v>plays</v>
      </c>
      <c r="S2387" s="13">
        <f t="shared" si="224"/>
        <v>41846.333993055552</v>
      </c>
      <c r="T2387" s="13">
        <f t="shared" si="225"/>
        <v>41865.250659722224</v>
      </c>
      <c r="U2387">
        <f t="shared" si="226"/>
        <v>2014</v>
      </c>
      <c r="V2387" s="15" t="str">
        <f t="shared" si="227"/>
        <v>Jul</v>
      </c>
    </row>
    <row r="2388" spans="1:22" ht="48">
      <c r="A2388">
        <v>3673</v>
      </c>
      <c r="B2388" s="3" t="s">
        <v>3670</v>
      </c>
      <c r="C2388" s="3" t="s">
        <v>7783</v>
      </c>
      <c r="D2388">
        <v>4000</v>
      </c>
      <c r="E238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8270</v>
      </c>
      <c r="O2388" s="6">
        <f>KickstarterTable[[#This Row],[pledged]]/KickstarterTable[[#This Row],[goal]]</f>
        <v>1.13625</v>
      </c>
      <c r="P2388" s="8">
        <f>KickstarterTable[[#This Row],[pledged]]/KickstarterTable[[#This Row],[backers_count]]</f>
        <v>39.868421052631582</v>
      </c>
      <c r="Q2388" t="str">
        <f t="shared" si="222"/>
        <v>theater</v>
      </c>
      <c r="R2388" t="str">
        <f t="shared" si="223"/>
        <v>plays</v>
      </c>
      <c r="S2388" s="13">
        <f t="shared" si="224"/>
        <v>41913.961770833332</v>
      </c>
      <c r="T2388" s="13">
        <f t="shared" si="225"/>
        <v>41946.119444444448</v>
      </c>
      <c r="U2388">
        <f t="shared" si="226"/>
        <v>2014</v>
      </c>
      <c r="V2388" s="15" t="str">
        <f t="shared" si="227"/>
        <v>Oct</v>
      </c>
    </row>
    <row r="2389" spans="1:22" ht="64">
      <c r="A2389">
        <v>3695</v>
      </c>
      <c r="B2389" s="3" t="s">
        <v>3692</v>
      </c>
      <c r="C2389" s="3" t="s">
        <v>7805</v>
      </c>
      <c r="D2389">
        <v>4000</v>
      </c>
      <c r="E2389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8270</v>
      </c>
      <c r="O2389" s="6">
        <f>KickstarterTable[[#This Row],[pledged]]/KickstarterTable[[#This Row],[goal]]</f>
        <v>1.00125</v>
      </c>
      <c r="P2389" s="8">
        <f>KickstarterTable[[#This Row],[pledged]]/KickstarterTable[[#This Row],[backers_count]]</f>
        <v>121.36363636363636</v>
      </c>
      <c r="Q2389" t="str">
        <f t="shared" si="222"/>
        <v>theater</v>
      </c>
      <c r="R2389" t="str">
        <f t="shared" si="223"/>
        <v>plays</v>
      </c>
      <c r="S2389" s="13">
        <f t="shared" si="224"/>
        <v>41995.537152777775</v>
      </c>
      <c r="T2389" s="13">
        <f t="shared" si="225"/>
        <v>42013.453819444447</v>
      </c>
      <c r="U2389">
        <f t="shared" si="226"/>
        <v>2015</v>
      </c>
      <c r="V2389" s="15" t="str">
        <f t="shared" si="227"/>
        <v>Dec</v>
      </c>
    </row>
    <row r="2390" spans="1:22" ht="48">
      <c r="A2390">
        <v>3717</v>
      </c>
      <c r="B2390" s="3" t="s">
        <v>3714</v>
      </c>
      <c r="C2390" s="3" t="s">
        <v>7827</v>
      </c>
      <c r="D2390">
        <v>4000</v>
      </c>
      <c r="E2390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8270</v>
      </c>
      <c r="O2390" s="6">
        <f>KickstarterTable[[#This Row],[pledged]]/KickstarterTable[[#This Row],[goal]]</f>
        <v>1.0075000000000001</v>
      </c>
      <c r="P2390" s="8">
        <f>KickstarterTable[[#This Row],[pledged]]/KickstarterTable[[#This Row],[backers_count]]</f>
        <v>310</v>
      </c>
      <c r="Q2390" t="str">
        <f t="shared" si="222"/>
        <v>theater</v>
      </c>
      <c r="R2390" t="str">
        <f t="shared" si="223"/>
        <v>plays</v>
      </c>
      <c r="S2390" s="13">
        <f t="shared" si="224"/>
        <v>42102.532974537033</v>
      </c>
      <c r="T2390" s="13">
        <f t="shared" si="225"/>
        <v>42131.449641203704</v>
      </c>
      <c r="U2390">
        <f t="shared" si="226"/>
        <v>2015</v>
      </c>
      <c r="V2390" s="15" t="str">
        <f t="shared" si="227"/>
        <v>Apr</v>
      </c>
    </row>
    <row r="2391" spans="1:22" ht="48">
      <c r="A2391">
        <v>3739</v>
      </c>
      <c r="B2391" s="3" t="s">
        <v>3736</v>
      </c>
      <c r="C2391" s="3" t="s">
        <v>7849</v>
      </c>
      <c r="D2391">
        <v>4000</v>
      </c>
      <c r="E2391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8270</v>
      </c>
      <c r="O2391" s="6">
        <f>KickstarterTable[[#This Row],[pledged]]/KickstarterTable[[#This Row],[goal]]</f>
        <v>0.20125000000000001</v>
      </c>
      <c r="P2391" s="8">
        <f>KickstarterTable[[#This Row],[pledged]]/KickstarterTable[[#This Row],[backers_count]]</f>
        <v>100.625</v>
      </c>
      <c r="Q2391" t="str">
        <f t="shared" si="222"/>
        <v>theater</v>
      </c>
      <c r="R2391" t="str">
        <f t="shared" si="223"/>
        <v>plays</v>
      </c>
      <c r="S2391" s="13">
        <f t="shared" si="224"/>
        <v>42548.116527777776</v>
      </c>
      <c r="T2391" s="13">
        <f t="shared" si="225"/>
        <v>42566.033194444448</v>
      </c>
      <c r="U2391">
        <f t="shared" si="226"/>
        <v>2016</v>
      </c>
      <c r="V2391" s="15" t="str">
        <f t="shared" si="227"/>
        <v>Jun</v>
      </c>
    </row>
    <row r="2392" spans="1:22" ht="32">
      <c r="A2392">
        <v>3759</v>
      </c>
      <c r="B2392" s="3" t="s">
        <v>3756</v>
      </c>
      <c r="C2392" s="3" t="s">
        <v>7869</v>
      </c>
      <c r="D2392">
        <v>4000</v>
      </c>
      <c r="E2392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8304</v>
      </c>
      <c r="O2392" s="6">
        <f>KickstarterTable[[#This Row],[pledged]]/KickstarterTable[[#This Row],[goal]]</f>
        <v>1.1024425000000002</v>
      </c>
      <c r="P2392" s="8">
        <f>KickstarterTable[[#This Row],[pledged]]/KickstarterTable[[#This Row],[backers_count]]</f>
        <v>50.111022727272733</v>
      </c>
      <c r="Q2392" t="str">
        <f t="shared" si="222"/>
        <v>theater</v>
      </c>
      <c r="R2392" t="str">
        <f t="shared" si="223"/>
        <v>musical</v>
      </c>
      <c r="S2392" s="13">
        <f t="shared" si="224"/>
        <v>42181.774918981479</v>
      </c>
      <c r="T2392" s="13">
        <f t="shared" si="225"/>
        <v>42239.69158564815</v>
      </c>
      <c r="U2392">
        <f t="shared" si="226"/>
        <v>2015</v>
      </c>
      <c r="V2392" s="15" t="str">
        <f t="shared" si="227"/>
        <v>Jun</v>
      </c>
    </row>
    <row r="2393" spans="1:22" ht="48">
      <c r="A2393">
        <v>3768</v>
      </c>
      <c r="B2393" s="3" t="s">
        <v>3765</v>
      </c>
      <c r="C2393" s="3" t="s">
        <v>7878</v>
      </c>
      <c r="D2393">
        <v>4000</v>
      </c>
      <c r="E2393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8304</v>
      </c>
      <c r="O2393" s="6">
        <f>KickstarterTable[[#This Row],[pledged]]/KickstarterTable[[#This Row],[goal]]</f>
        <v>1.0765274999999999</v>
      </c>
      <c r="P2393" s="8">
        <f>KickstarterTable[[#This Row],[pledged]]/KickstarterTable[[#This Row],[backers_count]]</f>
        <v>74.243275862068955</v>
      </c>
      <c r="Q2393" t="str">
        <f t="shared" si="222"/>
        <v>theater</v>
      </c>
      <c r="R2393" t="str">
        <f t="shared" si="223"/>
        <v>musical</v>
      </c>
      <c r="S2393" s="13">
        <f t="shared" si="224"/>
        <v>41772.394560185181</v>
      </c>
      <c r="T2393" s="13">
        <f t="shared" si="225"/>
        <v>41800.311226851853</v>
      </c>
      <c r="U2393">
        <f t="shared" si="226"/>
        <v>2014</v>
      </c>
      <c r="V2393" s="15" t="str">
        <f t="shared" si="227"/>
        <v>May</v>
      </c>
    </row>
    <row r="2394" spans="1:22" ht="48">
      <c r="A2394">
        <v>3950</v>
      </c>
      <c r="B2394" s="3" t="s">
        <v>3947</v>
      </c>
      <c r="C2394" s="3" t="s">
        <v>8058</v>
      </c>
      <c r="D2394">
        <v>4000</v>
      </c>
      <c r="E2394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8270</v>
      </c>
      <c r="O2394" s="6">
        <f>KickstarterTable[[#This Row],[pledged]]/KickstarterTable[[#This Row],[goal]]</f>
        <v>6.2500000000000003E-3</v>
      </c>
      <c r="P2394" s="8">
        <f>KickstarterTable[[#This Row],[pledged]]/KickstarterTable[[#This Row],[backers_count]]</f>
        <v>25</v>
      </c>
      <c r="Q2394" t="str">
        <f t="shared" si="222"/>
        <v>theater</v>
      </c>
      <c r="R2394" t="str">
        <f t="shared" si="223"/>
        <v>plays</v>
      </c>
      <c r="S2394" s="13">
        <f t="shared" si="224"/>
        <v>42439.368981481479</v>
      </c>
      <c r="T2394" s="13">
        <f t="shared" si="225"/>
        <v>42466.357638888891</v>
      </c>
      <c r="U2394">
        <f t="shared" si="226"/>
        <v>2016</v>
      </c>
      <c r="V2394" s="15" t="str">
        <f t="shared" si="227"/>
        <v>Mar</v>
      </c>
    </row>
    <row r="2395" spans="1:22" ht="48">
      <c r="A2395">
        <v>4026</v>
      </c>
      <c r="B2395" s="3" t="s">
        <v>4022</v>
      </c>
      <c r="C2395" s="3" t="s">
        <v>8131</v>
      </c>
      <c r="D2395">
        <v>4000</v>
      </c>
      <c r="E2395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8270</v>
      </c>
      <c r="O2395" s="6">
        <f>KickstarterTable[[#This Row],[pledged]]/KickstarterTable[[#This Row],[goal]]</f>
        <v>0</v>
      </c>
      <c r="P2395" s="8" t="e">
        <f>KickstarterTable[[#This Row],[pledged]]/KickstarterTable[[#This Row],[backers_count]]</f>
        <v>#DIV/0!</v>
      </c>
      <c r="Q2395" t="str">
        <f t="shared" si="222"/>
        <v>theater</v>
      </c>
      <c r="R2395" t="str">
        <f t="shared" si="223"/>
        <v>plays</v>
      </c>
      <c r="S2395" s="13">
        <f t="shared" si="224"/>
        <v>42282.322210648148</v>
      </c>
      <c r="T2395" s="13">
        <f t="shared" si="225"/>
        <v>42340.280543981484</v>
      </c>
      <c r="U2395">
        <f t="shared" si="226"/>
        <v>2015</v>
      </c>
      <c r="V2395" s="15" t="str">
        <f t="shared" si="227"/>
        <v>Oct</v>
      </c>
    </row>
    <row r="2396" spans="1:22" ht="32">
      <c r="A2396">
        <v>4065</v>
      </c>
      <c r="B2396" s="3" t="s">
        <v>4061</v>
      </c>
      <c r="C2396" s="3" t="s">
        <v>8169</v>
      </c>
      <c r="D2396">
        <v>4000</v>
      </c>
      <c r="E2396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8270</v>
      </c>
      <c r="O2396" s="6">
        <f>KickstarterTable[[#This Row],[pledged]]/KickstarterTable[[#This Row],[goal]]</f>
        <v>6.7499999999999999E-3</v>
      </c>
      <c r="P2396" s="8">
        <f>KickstarterTable[[#This Row],[pledged]]/KickstarterTable[[#This Row],[backers_count]]</f>
        <v>6.75</v>
      </c>
      <c r="Q2396" t="str">
        <f t="shared" si="222"/>
        <v>theater</v>
      </c>
      <c r="R2396" t="str">
        <f t="shared" si="223"/>
        <v>plays</v>
      </c>
      <c r="S2396" s="13">
        <f t="shared" si="224"/>
        <v>41833.61818287037</v>
      </c>
      <c r="T2396" s="13">
        <f t="shared" si="225"/>
        <v>41861.534849537042</v>
      </c>
      <c r="U2396">
        <f t="shared" si="226"/>
        <v>2014</v>
      </c>
      <c r="V2396" s="15" t="str">
        <f t="shared" si="227"/>
        <v>Jul</v>
      </c>
    </row>
    <row r="2397" spans="1:22" ht="48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8264</v>
      </c>
      <c r="O2397" s="6">
        <f>KickstarterTable[[#This Row],[pledged]]/KickstarterTable[[#This Row],[goal]]</f>
        <v>1.0977744436109027</v>
      </c>
      <c r="P2397" s="8">
        <f>KickstarterTable[[#This Row],[pledged]]/KickstarterTable[[#This Row],[backers_count]]</f>
        <v>93.40425531914893</v>
      </c>
      <c r="Q2397" t="str">
        <f t="shared" si="222"/>
        <v>film &amp; video</v>
      </c>
      <c r="R2397" t="str">
        <f t="shared" si="223"/>
        <v>television</v>
      </c>
      <c r="S2397" s="13">
        <f t="shared" si="224"/>
        <v>42563.599618055552</v>
      </c>
      <c r="T2397" s="13">
        <f t="shared" si="225"/>
        <v>42577.815972222226</v>
      </c>
      <c r="U2397">
        <f t="shared" si="226"/>
        <v>2016</v>
      </c>
      <c r="V2397" s="15" t="str">
        <f t="shared" si="227"/>
        <v>Jul</v>
      </c>
    </row>
    <row r="2398" spans="1:22" ht="32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8296</v>
      </c>
      <c r="O2398" s="6">
        <f>KickstarterTable[[#This Row],[pledged]]/KickstarterTable[[#This Row],[goal]]</f>
        <v>2.8665822784810127</v>
      </c>
      <c r="P2398" s="8">
        <f>KickstarterTable[[#This Row],[pledged]]/KickstarterTable[[#This Row],[backers_count]]</f>
        <v>41.782287822878232</v>
      </c>
      <c r="Q2398" t="str">
        <f t="shared" si="222"/>
        <v>games</v>
      </c>
      <c r="R2398" t="str">
        <f t="shared" si="223"/>
        <v>tabletop games</v>
      </c>
      <c r="S2398" s="13">
        <f t="shared" si="224"/>
        <v>42467.618645833332</v>
      </c>
      <c r="T2398" s="13">
        <f t="shared" si="225"/>
        <v>42495.535312500004</v>
      </c>
      <c r="U2398">
        <f t="shared" si="226"/>
        <v>2016</v>
      </c>
      <c r="V2398" s="15" t="str">
        <f t="shared" si="227"/>
        <v>Apr</v>
      </c>
    </row>
    <row r="2399" spans="1:22" ht="48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8302</v>
      </c>
      <c r="O2399" s="6">
        <f>KickstarterTable[[#This Row],[pledged]]/KickstarterTable[[#This Row],[goal]]</f>
        <v>1.007161125319693</v>
      </c>
      <c r="P2399" s="8">
        <f>KickstarterTable[[#This Row],[pledged]]/KickstarterTable[[#This Row],[backers_count]]</f>
        <v>53.945205479452056</v>
      </c>
      <c r="Q2399" t="str">
        <f t="shared" si="222"/>
        <v>theater</v>
      </c>
      <c r="R2399" t="str">
        <f t="shared" si="223"/>
        <v>spaces</v>
      </c>
      <c r="S2399" s="13">
        <f t="shared" si="224"/>
        <v>41780.411921296291</v>
      </c>
      <c r="T2399" s="13">
        <f t="shared" si="225"/>
        <v>41808.500694444447</v>
      </c>
      <c r="U2399">
        <f t="shared" si="226"/>
        <v>2014</v>
      </c>
      <c r="V2399" s="15" t="str">
        <f t="shared" si="227"/>
        <v>May</v>
      </c>
    </row>
    <row r="2400" spans="1:22" ht="48">
      <c r="A2400">
        <v>918</v>
      </c>
      <c r="B2400" s="3" t="s">
        <v>919</v>
      </c>
      <c r="C2400" s="3" t="s">
        <v>5028</v>
      </c>
      <c r="D2400">
        <v>3900</v>
      </c>
      <c r="E2400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8277</v>
      </c>
      <c r="O2400" s="6">
        <f>KickstarterTable[[#This Row],[pledged]]/KickstarterTable[[#This Row],[goal]]</f>
        <v>5.0256410256410255E-2</v>
      </c>
      <c r="P2400" s="8">
        <f>KickstarterTable[[#This Row],[pledged]]/KickstarterTable[[#This Row],[backers_count]]</f>
        <v>19.600000000000001</v>
      </c>
      <c r="Q2400" t="str">
        <f t="shared" si="222"/>
        <v>music</v>
      </c>
      <c r="R2400" t="str">
        <f t="shared" si="223"/>
        <v>jazz</v>
      </c>
      <c r="S2400" s="13">
        <f t="shared" si="224"/>
        <v>41944.582881944443</v>
      </c>
      <c r="T2400" s="13">
        <f t="shared" si="225"/>
        <v>41972.541215277779</v>
      </c>
      <c r="U2400">
        <f t="shared" si="226"/>
        <v>2014</v>
      </c>
      <c r="V2400" s="15" t="str">
        <f t="shared" si="227"/>
        <v>Nov</v>
      </c>
    </row>
    <row r="2401" spans="1:22" ht="48">
      <c r="A2401">
        <v>3876</v>
      </c>
      <c r="B2401" s="3" t="s">
        <v>3873</v>
      </c>
      <c r="C2401" s="3" t="s">
        <v>7985</v>
      </c>
      <c r="D2401">
        <v>3900</v>
      </c>
      <c r="E2401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8304</v>
      </c>
      <c r="O2401" s="6">
        <f>KickstarterTable[[#This Row],[pledged]]/KickstarterTable[[#This Row],[goal]]</f>
        <v>0.52794871794871789</v>
      </c>
      <c r="P2401" s="8">
        <f>KickstarterTable[[#This Row],[pledged]]/KickstarterTable[[#This Row],[backers_count]]</f>
        <v>44.760869565217391</v>
      </c>
      <c r="Q2401" t="str">
        <f t="shared" si="222"/>
        <v>theater</v>
      </c>
      <c r="R2401" t="str">
        <f t="shared" si="223"/>
        <v>musical</v>
      </c>
      <c r="S2401" s="13">
        <f t="shared" si="224"/>
        <v>42372.290833333333</v>
      </c>
      <c r="T2401" s="13">
        <f t="shared" si="225"/>
        <v>42400.207500000004</v>
      </c>
      <c r="U2401">
        <f t="shared" si="226"/>
        <v>2016</v>
      </c>
      <c r="V2401" s="15" t="str">
        <f t="shared" si="227"/>
        <v>Jan</v>
      </c>
    </row>
    <row r="2402" spans="1:22" ht="32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8270</v>
      </c>
      <c r="O2402" s="6">
        <f>KickstarterTable[[#This Row],[pledged]]/KickstarterTable[[#This Row],[goal]]</f>
        <v>1.3862051149573753</v>
      </c>
      <c r="P2402" s="8">
        <f>KickstarterTable[[#This Row],[pledged]]/KickstarterTable[[#This Row],[backers_count]]</f>
        <v>116.65217391304348</v>
      </c>
      <c r="Q2402" t="str">
        <f t="shared" si="222"/>
        <v>theater</v>
      </c>
      <c r="R2402" t="str">
        <f t="shared" si="223"/>
        <v>plays</v>
      </c>
      <c r="S2402" s="13">
        <f t="shared" si="224"/>
        <v>42185.187754629624</v>
      </c>
      <c r="T2402" s="13">
        <f t="shared" si="225"/>
        <v>42213.104421296295</v>
      </c>
      <c r="U2402">
        <f t="shared" si="226"/>
        <v>2015</v>
      </c>
      <c r="V2402" s="15" t="str">
        <f t="shared" si="227"/>
        <v>Jun</v>
      </c>
    </row>
    <row r="2403" spans="1:22" ht="48">
      <c r="A2403">
        <v>554</v>
      </c>
      <c r="B2403" s="3" t="s">
        <v>555</v>
      </c>
      <c r="C2403" s="3" t="s">
        <v>4664</v>
      </c>
      <c r="D2403">
        <v>3870</v>
      </c>
      <c r="E2403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8271</v>
      </c>
      <c r="O2403" s="6">
        <f>KickstarterTable[[#This Row],[pledged]]/KickstarterTable[[#This Row],[goal]]</f>
        <v>0.36589147286821705</v>
      </c>
      <c r="P2403" s="8">
        <f>KickstarterTable[[#This Row],[pledged]]/KickstarterTable[[#This Row],[backers_count]]</f>
        <v>64.36363636363636</v>
      </c>
      <c r="Q2403" t="str">
        <f t="shared" si="222"/>
        <v>technology</v>
      </c>
      <c r="R2403" t="str">
        <f t="shared" si="223"/>
        <v>web</v>
      </c>
      <c r="S2403" s="13">
        <f t="shared" si="224"/>
        <v>41901.351527777777</v>
      </c>
      <c r="T2403" s="13">
        <f t="shared" si="225"/>
        <v>41929.268194444448</v>
      </c>
      <c r="U2403">
        <f t="shared" si="226"/>
        <v>2014</v>
      </c>
      <c r="V2403" s="15" t="str">
        <f t="shared" si="227"/>
        <v>Sep</v>
      </c>
    </row>
    <row r="2404" spans="1:22" ht="48">
      <c r="A2404">
        <v>1649</v>
      </c>
      <c r="B2404" s="3" t="s">
        <v>1650</v>
      </c>
      <c r="C2404" s="3" t="s">
        <v>5759</v>
      </c>
      <c r="D2404">
        <v>3800</v>
      </c>
      <c r="E2404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8291</v>
      </c>
      <c r="O2404" s="6">
        <f>KickstarterTable[[#This Row],[pledged]]/KickstarterTable[[#This Row],[goal]]</f>
        <v>1.0058763157894737</v>
      </c>
      <c r="P2404" s="8">
        <f>KickstarterTable[[#This Row],[pledged]]/KickstarterTable[[#This Row],[backers_count]]</f>
        <v>47.189259259259259</v>
      </c>
      <c r="Q2404" t="str">
        <f t="shared" si="222"/>
        <v>music</v>
      </c>
      <c r="R2404" t="str">
        <f t="shared" si="223"/>
        <v>pop</v>
      </c>
      <c r="S2404" s="13">
        <f t="shared" si="224"/>
        <v>41737.351331018515</v>
      </c>
      <c r="T2404" s="13">
        <f t="shared" si="225"/>
        <v>41780.267997685187</v>
      </c>
      <c r="U2404">
        <f t="shared" si="226"/>
        <v>2014</v>
      </c>
      <c r="V2404" s="15" t="str">
        <f t="shared" si="227"/>
        <v>Apr</v>
      </c>
    </row>
    <row r="2405" spans="1:22" ht="48">
      <c r="A2405">
        <v>3492</v>
      </c>
      <c r="B2405" s="3" t="s">
        <v>3491</v>
      </c>
      <c r="C2405" s="3" t="s">
        <v>7602</v>
      </c>
      <c r="D2405">
        <v>3800</v>
      </c>
      <c r="E2405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8270</v>
      </c>
      <c r="O2405" s="6">
        <f>KickstarterTable[[#This Row],[pledged]]/KickstarterTable[[#This Row],[goal]]</f>
        <v>1.0526894736842105</v>
      </c>
      <c r="P2405" s="8">
        <f>KickstarterTable[[#This Row],[pledged]]/KickstarterTable[[#This Row],[backers_count]]</f>
        <v>114.29199999999999</v>
      </c>
      <c r="Q2405" t="str">
        <f t="shared" si="222"/>
        <v>theater</v>
      </c>
      <c r="R2405" t="str">
        <f t="shared" si="223"/>
        <v>plays</v>
      </c>
      <c r="S2405" s="13">
        <f t="shared" si="224"/>
        <v>42267.675891203697</v>
      </c>
      <c r="T2405" s="13">
        <f t="shared" si="225"/>
        <v>42300.592557870368</v>
      </c>
      <c r="U2405">
        <f t="shared" si="226"/>
        <v>2015</v>
      </c>
      <c r="V2405" s="15" t="str">
        <f t="shared" si="227"/>
        <v>Sep</v>
      </c>
    </row>
    <row r="2406" spans="1:22" ht="48">
      <c r="A2406">
        <v>880</v>
      </c>
      <c r="B2406" s="3" t="s">
        <v>881</v>
      </c>
      <c r="C2406" s="3" t="s">
        <v>4990</v>
      </c>
      <c r="D2406">
        <v>3780</v>
      </c>
      <c r="E240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8278</v>
      </c>
      <c r="O2406" s="6">
        <f>KickstarterTable[[#This Row],[pledged]]/KickstarterTable[[#This Row],[goal]]</f>
        <v>2.9894179894179893E-2</v>
      </c>
      <c r="P2406" s="8">
        <f>KickstarterTable[[#This Row],[pledged]]/KickstarterTable[[#This Row],[backers_count]]</f>
        <v>14.125</v>
      </c>
      <c r="Q2406" t="str">
        <f t="shared" si="222"/>
        <v>music</v>
      </c>
      <c r="R2406" t="str">
        <f t="shared" si="223"/>
        <v>indie rock</v>
      </c>
      <c r="S2406" s="13">
        <f t="shared" si="224"/>
        <v>41178.987708333334</v>
      </c>
      <c r="T2406" s="13">
        <f t="shared" si="225"/>
        <v>41209.904375000006</v>
      </c>
      <c r="U2406">
        <f t="shared" si="226"/>
        <v>2012</v>
      </c>
      <c r="V2406" s="15" t="str">
        <f t="shared" si="227"/>
        <v>Sep</v>
      </c>
    </row>
    <row r="2407" spans="1:22" ht="48">
      <c r="A2407">
        <v>773</v>
      </c>
      <c r="B2407" s="3" t="s">
        <v>774</v>
      </c>
      <c r="C2407" s="3" t="s">
        <v>4883</v>
      </c>
      <c r="D2407">
        <v>3759</v>
      </c>
      <c r="E240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8274</v>
      </c>
      <c r="O2407" s="6">
        <f>KickstarterTable[[#This Row],[pledged]]/KickstarterTable[[#This Row],[goal]]</f>
        <v>8.5129023676509714E-3</v>
      </c>
      <c r="P2407" s="8">
        <f>KickstarterTable[[#This Row],[pledged]]/KickstarterTable[[#This Row],[backers_count]]</f>
        <v>16</v>
      </c>
      <c r="Q2407" t="str">
        <f t="shared" si="222"/>
        <v>publishing</v>
      </c>
      <c r="R2407" t="str">
        <f t="shared" si="223"/>
        <v>fiction</v>
      </c>
      <c r="S2407" s="13">
        <f t="shared" si="224"/>
        <v>42100.402604166666</v>
      </c>
      <c r="T2407" s="13">
        <f t="shared" si="225"/>
        <v>42132.542361111111</v>
      </c>
      <c r="U2407">
        <f t="shared" si="226"/>
        <v>2015</v>
      </c>
      <c r="V2407" s="15" t="str">
        <f t="shared" si="227"/>
        <v>Apr</v>
      </c>
    </row>
    <row r="2408" spans="1:22" ht="48">
      <c r="A2408">
        <v>881</v>
      </c>
      <c r="B2408" s="3" t="s">
        <v>882</v>
      </c>
      <c r="C2408" s="3" t="s">
        <v>4991</v>
      </c>
      <c r="D2408">
        <v>3750</v>
      </c>
      <c r="E240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8278</v>
      </c>
      <c r="O2408" s="6">
        <f>KickstarterTable[[#This Row],[pledged]]/KickstarterTable[[#This Row],[goal]]</f>
        <v>8.0000000000000002E-3</v>
      </c>
      <c r="P2408" s="8">
        <f>KickstarterTable[[#This Row],[pledged]]/KickstarterTable[[#This Row],[backers_count]]</f>
        <v>30</v>
      </c>
      <c r="Q2408" t="str">
        <f t="shared" si="222"/>
        <v>music</v>
      </c>
      <c r="R2408" t="str">
        <f t="shared" si="223"/>
        <v>indie rock</v>
      </c>
      <c r="S2408" s="13">
        <f t="shared" si="224"/>
        <v>40876.917662037034</v>
      </c>
      <c r="T2408" s="13">
        <f t="shared" si="225"/>
        <v>40919.834328703706</v>
      </c>
      <c r="U2408">
        <f t="shared" si="226"/>
        <v>2012</v>
      </c>
      <c r="V2408" s="15" t="str">
        <f t="shared" si="227"/>
        <v>Nov</v>
      </c>
    </row>
    <row r="2409" spans="1:22" ht="48">
      <c r="A2409">
        <v>1503</v>
      </c>
      <c r="B2409" s="3" t="s">
        <v>1504</v>
      </c>
      <c r="C2409" s="3" t="s">
        <v>5613</v>
      </c>
      <c r="D2409">
        <v>3750</v>
      </c>
      <c r="E2409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8284</v>
      </c>
      <c r="O2409" s="6">
        <f>KickstarterTable[[#This Row],[pledged]]/KickstarterTable[[#This Row],[goal]]</f>
        <v>1.0789146666666667</v>
      </c>
      <c r="P2409" s="8">
        <f>KickstarterTable[[#This Row],[pledged]]/KickstarterTable[[#This Row],[backers_count]]</f>
        <v>56.98492957746479</v>
      </c>
      <c r="Q2409" t="str">
        <f t="shared" si="222"/>
        <v>photography</v>
      </c>
      <c r="R2409" t="str">
        <f t="shared" si="223"/>
        <v>photobooks</v>
      </c>
      <c r="S2409" s="13">
        <f t="shared" si="224"/>
        <v>42606.01390046296</v>
      </c>
      <c r="T2409" s="13">
        <f t="shared" si="225"/>
        <v>42663.930567129632</v>
      </c>
      <c r="U2409">
        <f t="shared" si="226"/>
        <v>2016</v>
      </c>
      <c r="V2409" s="15" t="str">
        <f t="shared" si="227"/>
        <v>Aug</v>
      </c>
    </row>
    <row r="2410" spans="1:22" ht="48">
      <c r="A2410">
        <v>3049</v>
      </c>
      <c r="B2410" s="3" t="s">
        <v>3049</v>
      </c>
      <c r="C2410" s="3" t="s">
        <v>7159</v>
      </c>
      <c r="D2410">
        <v>3750</v>
      </c>
      <c r="E2410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8302</v>
      </c>
      <c r="O2410" s="6">
        <f>KickstarterTable[[#This Row],[pledged]]/KickstarterTable[[#This Row],[goal]]</f>
        <v>1.0666666666666667</v>
      </c>
      <c r="P2410" s="8">
        <f>KickstarterTable[[#This Row],[pledged]]/KickstarterTable[[#This Row],[backers_count]]</f>
        <v>74.074074074074076</v>
      </c>
      <c r="Q2410" t="str">
        <f t="shared" si="222"/>
        <v>theater</v>
      </c>
      <c r="R2410" t="str">
        <f t="shared" si="223"/>
        <v>spaces</v>
      </c>
      <c r="S2410" s="13">
        <f t="shared" si="224"/>
        <v>42138.681192129625</v>
      </c>
      <c r="T2410" s="13">
        <f t="shared" si="225"/>
        <v>42166.597858796296</v>
      </c>
      <c r="U2410">
        <f t="shared" si="226"/>
        <v>2015</v>
      </c>
      <c r="V2410" s="15" t="str">
        <f t="shared" si="227"/>
        <v>May</v>
      </c>
    </row>
    <row r="2411" spans="1:22" ht="48">
      <c r="A2411">
        <v>3191</v>
      </c>
      <c r="B2411" s="3" t="s">
        <v>3191</v>
      </c>
      <c r="C2411" s="3" t="s">
        <v>7301</v>
      </c>
      <c r="D2411">
        <v>3750</v>
      </c>
      <c r="E2411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8304</v>
      </c>
      <c r="O2411" s="6">
        <f>KickstarterTable[[#This Row],[pledged]]/KickstarterTable[[#This Row],[goal]]</f>
        <v>4.0266666666666666E-2</v>
      </c>
      <c r="P2411" s="8">
        <f>KickstarterTable[[#This Row],[pledged]]/KickstarterTable[[#This Row],[backers_count]]</f>
        <v>37.75</v>
      </c>
      <c r="Q2411" t="str">
        <f t="shared" si="222"/>
        <v>theater</v>
      </c>
      <c r="R2411" t="str">
        <f t="shared" si="223"/>
        <v>musical</v>
      </c>
      <c r="S2411" s="13">
        <f t="shared" si="224"/>
        <v>42538.422094907401</v>
      </c>
      <c r="T2411" s="13">
        <f t="shared" si="225"/>
        <v>42596.338761574072</v>
      </c>
      <c r="U2411">
        <f t="shared" si="226"/>
        <v>2016</v>
      </c>
      <c r="V2411" s="15" t="str">
        <f t="shared" si="227"/>
        <v>Jun</v>
      </c>
    </row>
    <row r="2412" spans="1:22" ht="48">
      <c r="A2412">
        <v>3426</v>
      </c>
      <c r="B2412" s="3" t="s">
        <v>3425</v>
      </c>
      <c r="C2412" s="3" t="s">
        <v>7536</v>
      </c>
      <c r="D2412">
        <v>3750</v>
      </c>
      <c r="E2412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8270</v>
      </c>
      <c r="O2412" s="6">
        <f>KickstarterTable[[#This Row],[pledged]]/KickstarterTable[[#This Row],[goal]]</f>
        <v>1.0813333333333333</v>
      </c>
      <c r="P2412" s="8">
        <f>KickstarterTable[[#This Row],[pledged]]/KickstarterTable[[#This Row],[backers_count]]</f>
        <v>46.609195402298852</v>
      </c>
      <c r="Q2412" t="str">
        <f t="shared" si="222"/>
        <v>theater</v>
      </c>
      <c r="R2412" t="str">
        <f t="shared" si="223"/>
        <v>plays</v>
      </c>
      <c r="S2412" s="13">
        <f t="shared" si="224"/>
        <v>41883.723414351851</v>
      </c>
      <c r="T2412" s="13">
        <f t="shared" si="225"/>
        <v>41900.666666666672</v>
      </c>
      <c r="U2412">
        <f t="shared" si="226"/>
        <v>2014</v>
      </c>
      <c r="V2412" s="15" t="str">
        <f t="shared" si="227"/>
        <v>Sep</v>
      </c>
    </row>
    <row r="2413" spans="1:22" ht="48">
      <c r="A2413">
        <v>4058</v>
      </c>
      <c r="B2413" s="3" t="s">
        <v>4054</v>
      </c>
      <c r="C2413" s="3" t="s">
        <v>8162</v>
      </c>
      <c r="D2413">
        <v>3750</v>
      </c>
      <c r="E2413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8270</v>
      </c>
      <c r="O2413" s="6">
        <f>KickstarterTable[[#This Row],[pledged]]/KickstarterTable[[#This Row],[goal]]</f>
        <v>2.5333333333333333E-2</v>
      </c>
      <c r="P2413" s="8">
        <f>KickstarterTable[[#This Row],[pledged]]/KickstarterTable[[#This Row],[backers_count]]</f>
        <v>23.75</v>
      </c>
      <c r="Q2413" t="str">
        <f t="shared" si="222"/>
        <v>theater</v>
      </c>
      <c r="R2413" t="str">
        <f t="shared" si="223"/>
        <v>plays</v>
      </c>
      <c r="S2413" s="13">
        <f t="shared" si="224"/>
        <v>42445.727361111109</v>
      </c>
      <c r="T2413" s="13">
        <f t="shared" si="225"/>
        <v>42458.749305555561</v>
      </c>
      <c r="U2413">
        <f t="shared" si="226"/>
        <v>2016</v>
      </c>
      <c r="V2413" s="15" t="str">
        <f t="shared" si="227"/>
        <v>Mar</v>
      </c>
    </row>
    <row r="2414" spans="1:22" ht="32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8275</v>
      </c>
      <c r="O2414" s="6">
        <f>KickstarterTable[[#This Row],[pledged]]/KickstarterTable[[#This Row],[goal]]</f>
        <v>2.5248648648648651</v>
      </c>
      <c r="P2414" s="8">
        <f>KickstarterTable[[#This Row],[pledged]]/KickstarterTable[[#This Row],[backers_count]]</f>
        <v>55.607142857142854</v>
      </c>
      <c r="Q2414" t="str">
        <f t="shared" si="222"/>
        <v>music</v>
      </c>
      <c r="R2414" t="str">
        <f t="shared" si="223"/>
        <v>rock</v>
      </c>
      <c r="S2414" s="13">
        <f t="shared" si="224"/>
        <v>42677.335717592585</v>
      </c>
      <c r="T2414" s="13">
        <f t="shared" si="225"/>
        <v>42705.294050925928</v>
      </c>
      <c r="U2414">
        <f t="shared" si="226"/>
        <v>2016</v>
      </c>
      <c r="V2414" s="15" t="str">
        <f t="shared" si="227"/>
        <v>Nov</v>
      </c>
    </row>
    <row r="2415" spans="1:22" ht="48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8299</v>
      </c>
      <c r="O2415" s="6">
        <f>KickstarterTable[[#This Row],[pledged]]/KickstarterTable[[#This Row],[goal]]</f>
        <v>1.0273469387755103</v>
      </c>
      <c r="P2415" s="8">
        <f>KickstarterTable[[#This Row],[pledged]]/KickstarterTable[[#This Row],[backers_count]]</f>
        <v>67.419642857142861</v>
      </c>
      <c r="Q2415" t="str">
        <f t="shared" si="222"/>
        <v>music</v>
      </c>
      <c r="R2415" t="str">
        <f t="shared" si="223"/>
        <v>classical music</v>
      </c>
      <c r="S2415" s="13">
        <f t="shared" si="224"/>
        <v>40960.918807870366</v>
      </c>
      <c r="T2415" s="13">
        <f t="shared" si="225"/>
        <v>40987.450000000004</v>
      </c>
      <c r="U2415">
        <f t="shared" si="226"/>
        <v>2012</v>
      </c>
      <c r="V2415" s="15" t="str">
        <f t="shared" si="227"/>
        <v>Feb</v>
      </c>
    </row>
    <row r="2416" spans="1:22" ht="48">
      <c r="A2416">
        <v>736</v>
      </c>
      <c r="B2416" s="3" t="s">
        <v>737</v>
      </c>
      <c r="C2416" s="3" t="s">
        <v>4846</v>
      </c>
      <c r="D2416">
        <v>3600</v>
      </c>
      <c r="E241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8273</v>
      </c>
      <c r="O2416" s="6">
        <f>KickstarterTable[[#This Row],[pledged]]/KickstarterTable[[#This Row],[goal]]</f>
        <v>3.151388888888889</v>
      </c>
      <c r="P2416" s="8">
        <f>KickstarterTable[[#This Row],[pledged]]/KickstarterTable[[#This Row],[backers_count]]</f>
        <v>105.04629629629629</v>
      </c>
      <c r="Q2416" t="str">
        <f t="shared" si="222"/>
        <v>publishing</v>
      </c>
      <c r="R2416" t="str">
        <f t="shared" si="223"/>
        <v>nonfiction</v>
      </c>
      <c r="S2416" s="13">
        <f t="shared" si="224"/>
        <v>41579.400925925926</v>
      </c>
      <c r="T2416" s="13">
        <f t="shared" si="225"/>
        <v>41596.790972222225</v>
      </c>
      <c r="U2416">
        <f t="shared" si="226"/>
        <v>2013</v>
      </c>
      <c r="V2416" s="15" t="str">
        <f t="shared" si="227"/>
        <v>Nov</v>
      </c>
    </row>
    <row r="2417" spans="1:22" ht="64">
      <c r="A2417">
        <v>2159</v>
      </c>
      <c r="B2417" s="3" t="s">
        <v>2160</v>
      </c>
      <c r="C2417" s="3" t="s">
        <v>6269</v>
      </c>
      <c r="D2417">
        <v>3600</v>
      </c>
      <c r="E241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8281</v>
      </c>
      <c r="O2417" s="6">
        <f>KickstarterTable[[#This Row],[pledged]]/KickstarterTable[[#This Row],[goal]]</f>
        <v>7.2222222222222219E-3</v>
      </c>
      <c r="P2417" s="8">
        <f>KickstarterTable[[#This Row],[pledged]]/KickstarterTable[[#This Row],[backers_count]]</f>
        <v>13</v>
      </c>
      <c r="Q2417" t="str">
        <f t="shared" si="222"/>
        <v>games</v>
      </c>
      <c r="R2417" t="str">
        <f t="shared" si="223"/>
        <v>video games</v>
      </c>
      <c r="S2417" s="13">
        <f t="shared" si="224"/>
        <v>40710.397847222222</v>
      </c>
      <c r="T2417" s="13">
        <f t="shared" si="225"/>
        <v>40738.314513888887</v>
      </c>
      <c r="U2417">
        <f t="shared" si="226"/>
        <v>2011</v>
      </c>
      <c r="V2417" s="15" t="str">
        <f t="shared" si="227"/>
        <v>Jun</v>
      </c>
    </row>
    <row r="2418" spans="1:22" ht="48">
      <c r="A2418">
        <v>3789</v>
      </c>
      <c r="B2418" s="3" t="s">
        <v>3786</v>
      </c>
      <c r="C2418" s="3" t="s">
        <v>7899</v>
      </c>
      <c r="D2418">
        <v>3550</v>
      </c>
      <c r="E241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8304</v>
      </c>
      <c r="O2418" s="6">
        <f>KickstarterTable[[#This Row],[pledged]]/KickstarterTable[[#This Row],[goal]]</f>
        <v>3.267605633802817E-2</v>
      </c>
      <c r="P2418" s="8">
        <f>KickstarterTable[[#This Row],[pledged]]/KickstarterTable[[#This Row],[backers_count]]</f>
        <v>29</v>
      </c>
      <c r="Q2418" t="str">
        <f t="shared" si="222"/>
        <v>theater</v>
      </c>
      <c r="R2418" t="str">
        <f t="shared" si="223"/>
        <v>musical</v>
      </c>
      <c r="S2418" s="13">
        <f t="shared" si="224"/>
        <v>42138.465486111112</v>
      </c>
      <c r="T2418" s="13">
        <f t="shared" si="225"/>
        <v>42168.382152777784</v>
      </c>
      <c r="U2418">
        <f t="shared" si="226"/>
        <v>2015</v>
      </c>
      <c r="V2418" s="15" t="str">
        <f t="shared" si="227"/>
        <v>May</v>
      </c>
    </row>
    <row r="2419" spans="1:22" ht="16">
      <c r="A2419">
        <v>8</v>
      </c>
      <c r="B2419" s="3" t="s">
        <v>10</v>
      </c>
      <c r="C2419" s="3" t="s">
        <v>4119</v>
      </c>
      <c r="D2419">
        <v>3500</v>
      </c>
      <c r="E2419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8264</v>
      </c>
      <c r="O2419" s="6">
        <f>KickstarterTable[[#This Row],[pledged]]/KickstarterTable[[#This Row],[goal]]</f>
        <v>1.0004342857142856</v>
      </c>
      <c r="P2419" s="8">
        <f>KickstarterTable[[#This Row],[pledged]]/KickstarterTable[[#This Row],[backers_count]]</f>
        <v>291.79333333333335</v>
      </c>
      <c r="Q2419" t="str">
        <f t="shared" si="222"/>
        <v>film &amp; video</v>
      </c>
      <c r="R2419" t="str">
        <f t="shared" si="223"/>
        <v>television</v>
      </c>
      <c r="S2419" s="13">
        <f t="shared" si="224"/>
        <v>42468.611249999994</v>
      </c>
      <c r="T2419" s="13">
        <f t="shared" si="225"/>
        <v>42473.458333333336</v>
      </c>
      <c r="U2419">
        <f t="shared" si="226"/>
        <v>2016</v>
      </c>
      <c r="V2419" s="15" t="str">
        <f t="shared" si="227"/>
        <v>Apr</v>
      </c>
    </row>
    <row r="2420" spans="1:22" ht="32">
      <c r="A2420">
        <v>13</v>
      </c>
      <c r="B2420" s="3" t="s">
        <v>15</v>
      </c>
      <c r="C2420" s="3" t="s">
        <v>4124</v>
      </c>
      <c r="D2420">
        <v>3500</v>
      </c>
      <c r="E2420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8264</v>
      </c>
      <c r="O2420" s="6">
        <f>KickstarterTable[[#This Row],[pledged]]/KickstarterTable[[#This Row],[goal]]</f>
        <v>1.5997142857142856</v>
      </c>
      <c r="P2420" s="8">
        <f>KickstarterTable[[#This Row],[pledged]]/KickstarterTable[[#This Row],[backers_count]]</f>
        <v>109.78431372549019</v>
      </c>
      <c r="Q2420" t="str">
        <f t="shared" si="222"/>
        <v>film &amp; video</v>
      </c>
      <c r="R2420" t="str">
        <f t="shared" si="223"/>
        <v>television</v>
      </c>
      <c r="S2420" s="13">
        <f t="shared" si="224"/>
        <v>42508.343854166662</v>
      </c>
      <c r="T2420" s="13">
        <f t="shared" si="225"/>
        <v>42542.435416666667</v>
      </c>
      <c r="U2420">
        <f t="shared" si="226"/>
        <v>2016</v>
      </c>
      <c r="V2420" s="15" t="str">
        <f t="shared" si="227"/>
        <v>May</v>
      </c>
    </row>
    <row r="2421" spans="1:22" ht="48">
      <c r="A2421">
        <v>75</v>
      </c>
      <c r="B2421" s="3" t="s">
        <v>77</v>
      </c>
      <c r="C2421" s="3" t="s">
        <v>4186</v>
      </c>
      <c r="D2421">
        <v>3500</v>
      </c>
      <c r="E2421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8265</v>
      </c>
      <c r="O2421" s="6">
        <f>KickstarterTable[[#This Row],[pledged]]/KickstarterTable[[#This Row],[goal]]</f>
        <v>1.1542857142857144</v>
      </c>
      <c r="P2421" s="8">
        <f>KickstarterTable[[#This Row],[pledged]]/KickstarterTable[[#This Row],[backers_count]]</f>
        <v>85.957446808510639</v>
      </c>
      <c r="Q2421" t="str">
        <f t="shared" si="222"/>
        <v>film &amp; video</v>
      </c>
      <c r="R2421" t="str">
        <f t="shared" si="223"/>
        <v>shorts</v>
      </c>
      <c r="S2421" s="13">
        <f t="shared" si="224"/>
        <v>41356.875833333332</v>
      </c>
      <c r="T2421" s="13">
        <f t="shared" si="225"/>
        <v>41384.792500000003</v>
      </c>
      <c r="U2421">
        <f t="shared" si="226"/>
        <v>2013</v>
      </c>
      <c r="V2421" s="15" t="str">
        <f t="shared" si="227"/>
        <v>Mar</v>
      </c>
    </row>
    <row r="2422" spans="1:22" ht="48">
      <c r="A2422">
        <v>88</v>
      </c>
      <c r="B2422" s="3" t="s">
        <v>90</v>
      </c>
      <c r="C2422" s="3" t="s">
        <v>4199</v>
      </c>
      <c r="D2422">
        <v>3500</v>
      </c>
      <c r="E2422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8265</v>
      </c>
      <c r="O2422" s="6">
        <f>KickstarterTable[[#This Row],[pledged]]/KickstarterTable[[#This Row],[goal]]</f>
        <v>1.0285714285714285</v>
      </c>
      <c r="P2422" s="8">
        <f>KickstarterTable[[#This Row],[pledged]]/KickstarterTable[[#This Row],[backers_count]]</f>
        <v>60</v>
      </c>
      <c r="Q2422" t="str">
        <f t="shared" si="222"/>
        <v>film &amp; video</v>
      </c>
      <c r="R2422" t="str">
        <f t="shared" si="223"/>
        <v>shorts</v>
      </c>
      <c r="S2422" s="13">
        <f t="shared" si="224"/>
        <v>41786.325590277775</v>
      </c>
      <c r="T2422" s="13">
        <f t="shared" si="225"/>
        <v>41810.242256944446</v>
      </c>
      <c r="U2422">
        <f t="shared" si="226"/>
        <v>2014</v>
      </c>
      <c r="V2422" s="15" t="str">
        <f t="shared" si="227"/>
        <v>May</v>
      </c>
    </row>
    <row r="2423" spans="1:22" ht="48">
      <c r="A2423">
        <v>101</v>
      </c>
      <c r="B2423" s="3" t="s">
        <v>103</v>
      </c>
      <c r="C2423" s="3" t="s">
        <v>4212</v>
      </c>
      <c r="D2423">
        <v>3500</v>
      </c>
      <c r="E2423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8265</v>
      </c>
      <c r="O2423" s="6">
        <f>KickstarterTable[[#This Row],[pledged]]/KickstarterTable[[#This Row],[goal]]</f>
        <v>1</v>
      </c>
      <c r="P2423" s="8">
        <f>KickstarterTable[[#This Row],[pledged]]/KickstarterTable[[#This Row],[backers_count]]</f>
        <v>100</v>
      </c>
      <c r="Q2423" t="str">
        <f t="shared" si="222"/>
        <v>film &amp; video</v>
      </c>
      <c r="R2423" t="str">
        <f t="shared" si="223"/>
        <v>shorts</v>
      </c>
      <c r="S2423" s="13">
        <f t="shared" si="224"/>
        <v>41274.443402777775</v>
      </c>
      <c r="T2423" s="13">
        <f t="shared" si="225"/>
        <v>41296.360069444447</v>
      </c>
      <c r="U2423">
        <f t="shared" si="226"/>
        <v>2013</v>
      </c>
      <c r="V2423" s="15" t="str">
        <f t="shared" si="227"/>
        <v>Dec</v>
      </c>
    </row>
    <row r="2424" spans="1:22" ht="48">
      <c r="A2424">
        <v>111</v>
      </c>
      <c r="B2424" s="3" t="s">
        <v>113</v>
      </c>
      <c r="C2424" s="3" t="s">
        <v>4222</v>
      </c>
      <c r="D2424">
        <v>3500</v>
      </c>
      <c r="E242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8265</v>
      </c>
      <c r="O2424" s="6">
        <f>KickstarterTable[[#This Row],[pledged]]/KickstarterTable[[#This Row],[goal]]</f>
        <v>1.5457142857142858</v>
      </c>
      <c r="P2424" s="8">
        <f>KickstarterTable[[#This Row],[pledged]]/KickstarterTable[[#This Row],[backers_count]]</f>
        <v>102.0754716981132</v>
      </c>
      <c r="Q2424" t="str">
        <f t="shared" si="222"/>
        <v>film &amp; video</v>
      </c>
      <c r="R2424" t="str">
        <f t="shared" si="223"/>
        <v>shorts</v>
      </c>
      <c r="S2424" s="13">
        <f t="shared" si="224"/>
        <v>42124.999849537031</v>
      </c>
      <c r="T2424" s="13">
        <f t="shared" si="225"/>
        <v>42152.916516203702</v>
      </c>
      <c r="U2424">
        <f t="shared" si="226"/>
        <v>2015</v>
      </c>
      <c r="V2424" s="15" t="str">
        <f t="shared" si="227"/>
        <v>Apr</v>
      </c>
    </row>
    <row r="2425" spans="1:22" ht="48">
      <c r="A2425">
        <v>116</v>
      </c>
      <c r="B2425" s="3" t="s">
        <v>118</v>
      </c>
      <c r="C2425" s="3" t="s">
        <v>4227</v>
      </c>
      <c r="D2425">
        <v>3500</v>
      </c>
      <c r="E2425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8265</v>
      </c>
      <c r="O2425" s="6">
        <f>KickstarterTable[[#This Row],[pledged]]/KickstarterTable[[#This Row],[goal]]</f>
        <v>1.1365714285714286</v>
      </c>
      <c r="P2425" s="8">
        <f>KickstarterTable[[#This Row],[pledged]]/KickstarterTable[[#This Row],[backers_count]]</f>
        <v>69.78947368421052</v>
      </c>
      <c r="Q2425" t="str">
        <f t="shared" si="222"/>
        <v>film &amp; video</v>
      </c>
      <c r="R2425" t="str">
        <f t="shared" si="223"/>
        <v>shorts</v>
      </c>
      <c r="S2425" s="13">
        <f t="shared" si="224"/>
        <v>40595.163831018515</v>
      </c>
      <c r="T2425" s="13">
        <f t="shared" si="225"/>
        <v>40639.038831018523</v>
      </c>
      <c r="U2425">
        <f t="shared" si="226"/>
        <v>2011</v>
      </c>
      <c r="V2425" s="15" t="str">
        <f t="shared" si="227"/>
        <v>Feb</v>
      </c>
    </row>
    <row r="2426" spans="1:22" ht="48">
      <c r="A2426">
        <v>196</v>
      </c>
      <c r="B2426" s="3" t="s">
        <v>198</v>
      </c>
      <c r="C2426" s="3" t="s">
        <v>4306</v>
      </c>
      <c r="D2426">
        <v>3500</v>
      </c>
      <c r="E2426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8267</v>
      </c>
      <c r="O2426" s="6">
        <f>KickstarterTable[[#This Row],[pledged]]/KickstarterTable[[#This Row],[goal]]</f>
        <v>0.41857142857142859</v>
      </c>
      <c r="P2426" s="8">
        <f>KickstarterTable[[#This Row],[pledged]]/KickstarterTable[[#This Row],[backers_count]]</f>
        <v>77.10526315789474</v>
      </c>
      <c r="Q2426" t="str">
        <f t="shared" si="222"/>
        <v>film &amp; video</v>
      </c>
      <c r="R2426" t="str">
        <f t="shared" si="223"/>
        <v>drama</v>
      </c>
      <c r="S2426" s="13">
        <f t="shared" si="224"/>
        <v>42259.209467592591</v>
      </c>
      <c r="T2426" s="13">
        <f t="shared" si="225"/>
        <v>42285.458333333336</v>
      </c>
      <c r="U2426">
        <f t="shared" si="226"/>
        <v>2015</v>
      </c>
      <c r="V2426" s="15" t="str">
        <f t="shared" si="227"/>
        <v>Sep</v>
      </c>
    </row>
    <row r="2427" spans="1:22" ht="48">
      <c r="A2427">
        <v>244</v>
      </c>
      <c r="B2427" s="4">
        <v>39756</v>
      </c>
      <c r="C2427" s="3" t="s">
        <v>4354</v>
      </c>
      <c r="D2427">
        <v>3500</v>
      </c>
      <c r="E242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8268</v>
      </c>
      <c r="O2427" s="6">
        <f>KickstarterTable[[#This Row],[pledged]]/KickstarterTable[[#This Row],[goal]]</f>
        <v>1.1375714285714287</v>
      </c>
      <c r="P2427" s="8">
        <f>KickstarterTable[[#This Row],[pledged]]/KickstarterTable[[#This Row],[backers_count]]</f>
        <v>47.398809523809526</v>
      </c>
      <c r="Q2427" t="str">
        <f t="shared" si="222"/>
        <v>film &amp; video</v>
      </c>
      <c r="R2427" t="str">
        <f t="shared" si="223"/>
        <v>documentary</v>
      </c>
      <c r="S2427" s="13">
        <f t="shared" si="224"/>
        <v>40212.990266203698</v>
      </c>
      <c r="T2427" s="13">
        <f t="shared" si="225"/>
        <v>40250.879166666666</v>
      </c>
      <c r="U2427">
        <f t="shared" si="226"/>
        <v>2010</v>
      </c>
      <c r="V2427" s="15" t="str">
        <f t="shared" si="227"/>
        <v>Feb</v>
      </c>
    </row>
    <row r="2428" spans="1:22" ht="48">
      <c r="A2428">
        <v>251</v>
      </c>
      <c r="B2428" s="3" t="s">
        <v>252</v>
      </c>
      <c r="C2428" s="3" t="s">
        <v>4361</v>
      </c>
      <c r="D2428">
        <v>3500</v>
      </c>
      <c r="E242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8268</v>
      </c>
      <c r="O2428" s="6">
        <f>KickstarterTable[[#This Row],[pledged]]/KickstarterTable[[#This Row],[goal]]</f>
        <v>1.2557142857142858</v>
      </c>
      <c r="P2428" s="8">
        <f>KickstarterTable[[#This Row],[pledged]]/KickstarterTable[[#This Row],[backers_count]]</f>
        <v>57.077922077922075</v>
      </c>
      <c r="Q2428" t="str">
        <f t="shared" si="222"/>
        <v>film &amp; video</v>
      </c>
      <c r="R2428" t="str">
        <f t="shared" si="223"/>
        <v>documentary</v>
      </c>
      <c r="S2428" s="13">
        <f t="shared" si="224"/>
        <v>41013.454236111109</v>
      </c>
      <c r="T2428" s="13">
        <f t="shared" si="225"/>
        <v>41043.375</v>
      </c>
      <c r="U2428">
        <f t="shared" si="226"/>
        <v>2012</v>
      </c>
      <c r="V2428" s="15" t="str">
        <f t="shared" si="227"/>
        <v>Apr</v>
      </c>
    </row>
    <row r="2429" spans="1:22" ht="48">
      <c r="A2429">
        <v>341</v>
      </c>
      <c r="B2429" s="3" t="s">
        <v>342</v>
      </c>
      <c r="C2429" s="3" t="s">
        <v>4451</v>
      </c>
      <c r="D2429">
        <v>3500</v>
      </c>
      <c r="E2429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8268</v>
      </c>
      <c r="O2429" s="6">
        <f>KickstarterTable[[#This Row],[pledged]]/KickstarterTable[[#This Row],[goal]]</f>
        <v>1.0671428571428572</v>
      </c>
      <c r="P2429" s="8">
        <f>KickstarterTable[[#This Row],[pledged]]/KickstarterTable[[#This Row],[backers_count]]</f>
        <v>67.909090909090907</v>
      </c>
      <c r="Q2429" t="str">
        <f t="shared" si="222"/>
        <v>film &amp; video</v>
      </c>
      <c r="R2429" t="str">
        <f t="shared" si="223"/>
        <v>documentary</v>
      </c>
      <c r="S2429" s="13">
        <f t="shared" si="224"/>
        <v>41894.546273148146</v>
      </c>
      <c r="T2429" s="13">
        <f t="shared" si="225"/>
        <v>41910.749305555561</v>
      </c>
      <c r="U2429">
        <f t="shared" si="226"/>
        <v>2014</v>
      </c>
      <c r="V2429" s="15" t="str">
        <f t="shared" si="227"/>
        <v>Sep</v>
      </c>
    </row>
    <row r="2430" spans="1:22" ht="48">
      <c r="A2430">
        <v>354</v>
      </c>
      <c r="B2430" s="3" t="s">
        <v>355</v>
      </c>
      <c r="C2430" s="3" t="s">
        <v>4464</v>
      </c>
      <c r="D2430">
        <v>3500</v>
      </c>
      <c r="E2430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8268</v>
      </c>
      <c r="O2430" s="6">
        <f>KickstarterTable[[#This Row],[pledged]]/KickstarterTable[[#This Row],[goal]]</f>
        <v>1.0394285714285714</v>
      </c>
      <c r="P2430" s="8">
        <f>KickstarterTable[[#This Row],[pledged]]/KickstarterTable[[#This Row],[backers_count]]</f>
        <v>125.44827586206897</v>
      </c>
      <c r="Q2430" t="str">
        <f t="shared" si="222"/>
        <v>film &amp; video</v>
      </c>
      <c r="R2430" t="str">
        <f t="shared" si="223"/>
        <v>documentary</v>
      </c>
      <c r="S2430" s="13">
        <f t="shared" si="224"/>
        <v>42438.494456018518</v>
      </c>
      <c r="T2430" s="13">
        <f t="shared" si="225"/>
        <v>42466.369456018518</v>
      </c>
      <c r="U2430">
        <f t="shared" si="226"/>
        <v>2016</v>
      </c>
      <c r="V2430" s="15" t="str">
        <f t="shared" si="227"/>
        <v>Mar</v>
      </c>
    </row>
    <row r="2431" spans="1:22" ht="48">
      <c r="A2431">
        <v>524</v>
      </c>
      <c r="B2431" s="3" t="s">
        <v>525</v>
      </c>
      <c r="C2431" s="3" t="s">
        <v>4634</v>
      </c>
      <c r="D2431">
        <v>3500</v>
      </c>
      <c r="E2431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8270</v>
      </c>
      <c r="O2431" s="6">
        <f>KickstarterTable[[#This Row],[pledged]]/KickstarterTable[[#This Row],[goal]]</f>
        <v>1.0867285714285715</v>
      </c>
      <c r="P2431" s="8">
        <f>KickstarterTable[[#This Row],[pledged]]/KickstarterTable[[#This Row],[backers_count]]</f>
        <v>29.258076923076924</v>
      </c>
      <c r="Q2431" t="str">
        <f t="shared" si="222"/>
        <v>theater</v>
      </c>
      <c r="R2431" t="str">
        <f t="shared" si="223"/>
        <v>plays</v>
      </c>
      <c r="S2431" s="13">
        <f t="shared" si="224"/>
        <v>42492.383900462963</v>
      </c>
      <c r="T2431" s="13">
        <f t="shared" si="225"/>
        <v>42520.300567129634</v>
      </c>
      <c r="U2431">
        <f t="shared" si="226"/>
        <v>2016</v>
      </c>
      <c r="V2431" s="15" t="str">
        <f t="shared" si="227"/>
        <v>May</v>
      </c>
    </row>
    <row r="2432" spans="1:22" ht="48">
      <c r="A2432">
        <v>727</v>
      </c>
      <c r="B2432" s="3" t="s">
        <v>728</v>
      </c>
      <c r="C2432" s="3" t="s">
        <v>4837</v>
      </c>
      <c r="D2432">
        <v>3500</v>
      </c>
      <c r="E2432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8273</v>
      </c>
      <c r="O2432" s="6">
        <f>KickstarterTable[[#This Row],[pledged]]/KickstarterTable[[#This Row],[goal]]</f>
        <v>1.5551428571428572</v>
      </c>
      <c r="P2432" s="8">
        <f>KickstarterTable[[#This Row],[pledged]]/KickstarterTable[[#This Row],[backers_count]]</f>
        <v>36.530201342281877</v>
      </c>
      <c r="Q2432" t="str">
        <f t="shared" si="222"/>
        <v>publishing</v>
      </c>
      <c r="R2432" t="str">
        <f t="shared" si="223"/>
        <v>nonfiction</v>
      </c>
      <c r="S2432" s="13">
        <f t="shared" si="224"/>
        <v>41246.686909722222</v>
      </c>
      <c r="T2432" s="13">
        <f t="shared" si="225"/>
        <v>41286.472222222226</v>
      </c>
      <c r="U2432">
        <f t="shared" si="226"/>
        <v>2013</v>
      </c>
      <c r="V2432" s="15" t="str">
        <f t="shared" si="227"/>
        <v>Dec</v>
      </c>
    </row>
    <row r="2433" spans="1:22" ht="48">
      <c r="A2433">
        <v>762</v>
      </c>
      <c r="B2433" s="3" t="s">
        <v>763</v>
      </c>
      <c r="C2433" s="3" t="s">
        <v>4872</v>
      </c>
      <c r="D2433">
        <v>3500</v>
      </c>
      <c r="E2433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8274</v>
      </c>
      <c r="O2433" s="6">
        <f>KickstarterTable[[#This Row],[pledged]]/KickstarterTable[[#This Row],[goal]]</f>
        <v>0</v>
      </c>
      <c r="P2433" s="8" t="e">
        <f>KickstarterTable[[#This Row],[pledged]]/KickstarterTable[[#This Row],[backers_count]]</f>
        <v>#DIV/0!</v>
      </c>
      <c r="Q2433" t="str">
        <f t="shared" si="222"/>
        <v>publishing</v>
      </c>
      <c r="R2433" t="str">
        <f t="shared" si="223"/>
        <v>fiction</v>
      </c>
      <c r="S2433" s="13">
        <f t="shared" si="224"/>
        <v>42690.52511574074</v>
      </c>
      <c r="T2433" s="13">
        <f t="shared" si="225"/>
        <v>42705.833333333336</v>
      </c>
      <c r="U2433">
        <f t="shared" si="226"/>
        <v>2016</v>
      </c>
      <c r="V2433" s="15" t="str">
        <f t="shared" si="227"/>
        <v>Nov</v>
      </c>
    </row>
    <row r="2434" spans="1:22" ht="48">
      <c r="A2434">
        <v>798</v>
      </c>
      <c r="B2434" s="3" t="s">
        <v>799</v>
      </c>
      <c r="C2434" s="3" t="s">
        <v>4908</v>
      </c>
      <c r="D2434">
        <v>3500</v>
      </c>
      <c r="E2434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8275</v>
      </c>
      <c r="O2434" s="6">
        <f>KickstarterTable[[#This Row],[pledged]]/KickstarterTable[[#This Row],[goal]]</f>
        <v>1.1488571428571428</v>
      </c>
      <c r="P2434" s="8">
        <f>KickstarterTable[[#This Row],[pledged]]/KickstarterTable[[#This Row],[backers_count]]</f>
        <v>46.218390804597703</v>
      </c>
      <c r="Q2434" t="str">
        <f t="shared" ref="Q2434:Q2497" si="228">LEFT(N2434, SEARCH("/",N2434,1) -1)</f>
        <v>music</v>
      </c>
      <c r="R2434" t="str">
        <f t="shared" ref="R2434:R2497" si="229">MID(N2434,FIND("/",N2434)+1,LEN(N2434))</f>
        <v>rock</v>
      </c>
      <c r="S2434" s="13">
        <f t="shared" ref="S2434:S2497" si="230">(J2434/86400)+25569+(-8/24)</f>
        <v>41882.256793981483</v>
      </c>
      <c r="T2434" s="13">
        <f t="shared" ref="T2434:T2497" si="231">(((I2434/60)/60)/24)+DATE(1970,1,1)+(-58/24)</f>
        <v>41910.173460648155</v>
      </c>
      <c r="U2434">
        <f t="shared" ref="U2434:U2497" si="232">YEAR(T2434)</f>
        <v>2014</v>
      </c>
      <c r="V2434" s="15" t="str">
        <f t="shared" ref="V2434:V2497" si="233">TEXT(S2434,"mmm")</f>
        <v>Aug</v>
      </c>
    </row>
    <row r="2435" spans="1:22" ht="32">
      <c r="A2435">
        <v>852</v>
      </c>
      <c r="B2435" s="3" t="s">
        <v>853</v>
      </c>
      <c r="C2435" s="3" t="s">
        <v>4962</v>
      </c>
      <c r="D2435">
        <v>3500</v>
      </c>
      <c r="E2435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8276</v>
      </c>
      <c r="O2435" s="6">
        <f>KickstarterTable[[#This Row],[pledged]]/KickstarterTable[[#This Row],[goal]]</f>
        <v>1.0497142857142858</v>
      </c>
      <c r="P2435" s="8">
        <f>KickstarterTable[[#This Row],[pledged]]/KickstarterTable[[#This Row],[backers_count]]</f>
        <v>59.258064516129032</v>
      </c>
      <c r="Q2435" t="str">
        <f t="shared" si="228"/>
        <v>music</v>
      </c>
      <c r="R2435" t="str">
        <f t="shared" si="229"/>
        <v>metal</v>
      </c>
      <c r="S2435" s="13">
        <f t="shared" si="230"/>
        <v>42656.47216435185</v>
      </c>
      <c r="T2435" s="13">
        <f t="shared" si="231"/>
        <v>42665.458333333336</v>
      </c>
      <c r="U2435">
        <f t="shared" si="232"/>
        <v>2016</v>
      </c>
      <c r="V2435" s="15" t="str">
        <f t="shared" si="233"/>
        <v>Oct</v>
      </c>
    </row>
    <row r="2436" spans="1:22" ht="48">
      <c r="A2436">
        <v>866</v>
      </c>
      <c r="B2436" s="3" t="s">
        <v>867</v>
      </c>
      <c r="C2436" s="3" t="s">
        <v>4976</v>
      </c>
      <c r="D2436">
        <v>3500</v>
      </c>
      <c r="E243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8277</v>
      </c>
      <c r="O2436" s="6">
        <f>KickstarterTable[[#This Row],[pledged]]/KickstarterTable[[#This Row],[goal]]</f>
        <v>0.18285714285714286</v>
      </c>
      <c r="P2436" s="8">
        <f>KickstarterTable[[#This Row],[pledged]]/KickstarterTable[[#This Row],[backers_count]]</f>
        <v>58.18181818181818</v>
      </c>
      <c r="Q2436" t="str">
        <f t="shared" si="228"/>
        <v>music</v>
      </c>
      <c r="R2436" t="str">
        <f t="shared" si="229"/>
        <v>jazz</v>
      </c>
      <c r="S2436" s="13">
        <f t="shared" si="230"/>
        <v>42025.304606481477</v>
      </c>
      <c r="T2436" s="13">
        <f t="shared" si="231"/>
        <v>42061.215277777781</v>
      </c>
      <c r="U2436">
        <f t="shared" si="232"/>
        <v>2015</v>
      </c>
      <c r="V2436" s="15" t="str">
        <f t="shared" si="233"/>
        <v>Jan</v>
      </c>
    </row>
    <row r="2437" spans="1:22" ht="32">
      <c r="A2437">
        <v>873</v>
      </c>
      <c r="B2437" s="3" t="s">
        <v>874</v>
      </c>
      <c r="C2437" s="3" t="s">
        <v>4983</v>
      </c>
      <c r="D2437">
        <v>3500</v>
      </c>
      <c r="E243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8277</v>
      </c>
      <c r="O2437" s="6">
        <f>KickstarterTable[[#This Row],[pledged]]/KickstarterTable[[#This Row],[goal]]</f>
        <v>1.2857142857142857E-2</v>
      </c>
      <c r="P2437" s="8">
        <f>KickstarterTable[[#This Row],[pledged]]/KickstarterTable[[#This Row],[backers_count]]</f>
        <v>9</v>
      </c>
      <c r="Q2437" t="str">
        <f t="shared" si="228"/>
        <v>music</v>
      </c>
      <c r="R2437" t="str">
        <f t="shared" si="229"/>
        <v>jazz</v>
      </c>
      <c r="S2437" s="13">
        <f t="shared" si="230"/>
        <v>41183.833796296291</v>
      </c>
      <c r="T2437" s="13">
        <f t="shared" si="231"/>
        <v>41221.792129629634</v>
      </c>
      <c r="U2437">
        <f t="shared" si="232"/>
        <v>2012</v>
      </c>
      <c r="V2437" s="15" t="str">
        <f t="shared" si="233"/>
        <v>Oct</v>
      </c>
    </row>
    <row r="2438" spans="1:22" ht="48">
      <c r="A2438">
        <v>912</v>
      </c>
      <c r="B2438" s="3" t="s">
        <v>913</v>
      </c>
      <c r="C2438" s="3" t="s">
        <v>5022</v>
      </c>
      <c r="D2438">
        <v>3500</v>
      </c>
      <c r="E243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8277</v>
      </c>
      <c r="O2438" s="6">
        <f>KickstarterTable[[#This Row],[pledged]]/KickstarterTable[[#This Row],[goal]]</f>
        <v>8.5714285714285719E-3</v>
      </c>
      <c r="P2438" s="8">
        <f>KickstarterTable[[#This Row],[pledged]]/KickstarterTable[[#This Row],[backers_count]]</f>
        <v>15</v>
      </c>
      <c r="Q2438" t="str">
        <f t="shared" si="228"/>
        <v>music</v>
      </c>
      <c r="R2438" t="str">
        <f t="shared" si="229"/>
        <v>jazz</v>
      </c>
      <c r="S2438" s="13">
        <f t="shared" si="230"/>
        <v>41193.776006944441</v>
      </c>
      <c r="T2438" s="13">
        <f t="shared" si="231"/>
        <v>41251.734340277777</v>
      </c>
      <c r="U2438">
        <f t="shared" si="232"/>
        <v>2012</v>
      </c>
      <c r="V2438" s="15" t="str">
        <f t="shared" si="233"/>
        <v>Oct</v>
      </c>
    </row>
    <row r="2439" spans="1:22" ht="48">
      <c r="A2439">
        <v>935</v>
      </c>
      <c r="B2439" s="3" t="s">
        <v>936</v>
      </c>
      <c r="C2439" s="3" t="s">
        <v>5045</v>
      </c>
      <c r="D2439">
        <v>3500</v>
      </c>
      <c r="E2439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8277</v>
      </c>
      <c r="O2439" s="6">
        <f>KickstarterTable[[#This Row],[pledged]]/KickstarterTable[[#This Row],[goal]]</f>
        <v>1.4285714285714285E-2</v>
      </c>
      <c r="P2439" s="8">
        <f>KickstarterTable[[#This Row],[pledged]]/KickstarterTable[[#This Row],[backers_count]]</f>
        <v>25</v>
      </c>
      <c r="Q2439" t="str">
        <f t="shared" si="228"/>
        <v>music</v>
      </c>
      <c r="R2439" t="str">
        <f t="shared" si="229"/>
        <v>jazz</v>
      </c>
      <c r="S2439" s="13">
        <f t="shared" si="230"/>
        <v>42368.000335648147</v>
      </c>
      <c r="T2439" s="13">
        <f t="shared" si="231"/>
        <v>42395.917002314818</v>
      </c>
      <c r="U2439">
        <f t="shared" si="232"/>
        <v>2016</v>
      </c>
      <c r="V2439" s="15" t="str">
        <f t="shared" si="233"/>
        <v>Dec</v>
      </c>
    </row>
    <row r="2440" spans="1:22" ht="48">
      <c r="A2440">
        <v>937</v>
      </c>
      <c r="B2440" s="3" t="s">
        <v>938</v>
      </c>
      <c r="C2440" s="3" t="s">
        <v>5047</v>
      </c>
      <c r="D2440">
        <v>3500</v>
      </c>
      <c r="E2440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8277</v>
      </c>
      <c r="O2440" s="6">
        <f>KickstarterTable[[#This Row],[pledged]]/KickstarterTable[[#This Row],[goal]]</f>
        <v>1.1428571428571429E-2</v>
      </c>
      <c r="P2440" s="8">
        <f>KickstarterTable[[#This Row],[pledged]]/KickstarterTable[[#This Row],[backers_count]]</f>
        <v>20</v>
      </c>
      <c r="Q2440" t="str">
        <f t="shared" si="228"/>
        <v>music</v>
      </c>
      <c r="R2440" t="str">
        <f t="shared" si="229"/>
        <v>jazz</v>
      </c>
      <c r="S2440" s="13">
        <f t="shared" si="230"/>
        <v>41551.464780092589</v>
      </c>
      <c r="T2440" s="13">
        <f t="shared" si="231"/>
        <v>41579.423113425932</v>
      </c>
      <c r="U2440">
        <f t="shared" si="232"/>
        <v>2013</v>
      </c>
      <c r="V2440" s="15" t="str">
        <f t="shared" si="233"/>
        <v>Oct</v>
      </c>
    </row>
    <row r="2441" spans="1:22" ht="48">
      <c r="A2441">
        <v>1055</v>
      </c>
      <c r="B2441" s="3" t="s">
        <v>1056</v>
      </c>
      <c r="C2441" s="3" t="s">
        <v>5165</v>
      </c>
      <c r="D2441">
        <v>3500</v>
      </c>
      <c r="E2441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8280</v>
      </c>
      <c r="O2441" s="6">
        <f>KickstarterTable[[#This Row],[pledged]]/KickstarterTable[[#This Row],[goal]]</f>
        <v>0</v>
      </c>
      <c r="P2441" s="8" t="e">
        <f>KickstarterTable[[#This Row],[pledged]]/KickstarterTable[[#This Row],[backers_count]]</f>
        <v>#DIV/0!</v>
      </c>
      <c r="Q2441" t="str">
        <f t="shared" si="228"/>
        <v>journalism</v>
      </c>
      <c r="R2441" t="str">
        <f t="shared" si="229"/>
        <v>audio</v>
      </c>
      <c r="S2441" s="13">
        <f t="shared" si="230"/>
        <v>42406.659085648142</v>
      </c>
      <c r="T2441" s="13">
        <f t="shared" si="231"/>
        <v>42434.575752314813</v>
      </c>
      <c r="U2441">
        <f t="shared" si="232"/>
        <v>2016</v>
      </c>
      <c r="V2441" s="15" t="str">
        <f t="shared" si="233"/>
        <v>Feb</v>
      </c>
    </row>
    <row r="2442" spans="1:22" ht="48">
      <c r="A2442">
        <v>1198</v>
      </c>
      <c r="B2442" s="3" t="s">
        <v>1199</v>
      </c>
      <c r="C2442" s="3" t="s">
        <v>5308</v>
      </c>
      <c r="D2442">
        <v>3500</v>
      </c>
      <c r="E2442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8284</v>
      </c>
      <c r="O2442" s="6">
        <f>KickstarterTable[[#This Row],[pledged]]/KickstarterTable[[#This Row],[goal]]</f>
        <v>2.6059999999999999</v>
      </c>
      <c r="P2442" s="8">
        <f>KickstarterTable[[#This Row],[pledged]]/KickstarterTable[[#This Row],[backers_count]]</f>
        <v>54.616766467065865</v>
      </c>
      <c r="Q2442" t="str">
        <f t="shared" si="228"/>
        <v>photography</v>
      </c>
      <c r="R2442" t="str">
        <f t="shared" si="229"/>
        <v>photobooks</v>
      </c>
      <c r="S2442" s="13">
        <f t="shared" si="230"/>
        <v>42333.285717592589</v>
      </c>
      <c r="T2442" s="13">
        <f t="shared" si="231"/>
        <v>42366.708333333336</v>
      </c>
      <c r="U2442">
        <f t="shared" si="232"/>
        <v>2015</v>
      </c>
      <c r="V2442" s="15" t="str">
        <f t="shared" si="233"/>
        <v>Nov</v>
      </c>
    </row>
    <row r="2443" spans="1:22" ht="32">
      <c r="A2443">
        <v>1247</v>
      </c>
      <c r="B2443" s="3" t="s">
        <v>1248</v>
      </c>
      <c r="C2443" s="3" t="s">
        <v>5357</v>
      </c>
      <c r="D2443">
        <v>3500</v>
      </c>
      <c r="E2443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8275</v>
      </c>
      <c r="O2443" s="6">
        <f>KickstarterTable[[#This Row],[pledged]]/KickstarterTable[[#This Row],[goal]]</f>
        <v>1.2214285714285715</v>
      </c>
      <c r="P2443" s="8">
        <f>KickstarterTable[[#This Row],[pledged]]/KickstarterTable[[#This Row],[backers_count]]</f>
        <v>85.5</v>
      </c>
      <c r="Q2443" t="str">
        <f t="shared" si="228"/>
        <v>music</v>
      </c>
      <c r="R2443" t="str">
        <f t="shared" si="229"/>
        <v>rock</v>
      </c>
      <c r="S2443" s="13">
        <f t="shared" si="230"/>
        <v>41369.958969907406</v>
      </c>
      <c r="T2443" s="13">
        <f t="shared" si="231"/>
        <v>41397.875636574077</v>
      </c>
      <c r="U2443">
        <f t="shared" si="232"/>
        <v>2013</v>
      </c>
      <c r="V2443" s="15" t="str">
        <f t="shared" si="233"/>
        <v>Apr</v>
      </c>
    </row>
    <row r="2444" spans="1:22" ht="48">
      <c r="A2444">
        <v>1252</v>
      </c>
      <c r="B2444" s="3" t="s">
        <v>1253</v>
      </c>
      <c r="C2444" s="3" t="s">
        <v>5362</v>
      </c>
      <c r="D2444">
        <v>3500</v>
      </c>
      <c r="E2444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8275</v>
      </c>
      <c r="O2444" s="6">
        <f>KickstarterTable[[#This Row],[pledged]]/KickstarterTable[[#This Row],[goal]]</f>
        <v>1.3765714285714286</v>
      </c>
      <c r="P2444" s="8">
        <f>KickstarterTable[[#This Row],[pledged]]/KickstarterTable[[#This Row],[backers_count]]</f>
        <v>34.170212765957444</v>
      </c>
      <c r="Q2444" t="str">
        <f t="shared" si="228"/>
        <v>music</v>
      </c>
      <c r="R2444" t="str">
        <f t="shared" si="229"/>
        <v>rock</v>
      </c>
      <c r="S2444" s="13">
        <f t="shared" si="230"/>
        <v>41543.654733796291</v>
      </c>
      <c r="T2444" s="13">
        <f t="shared" si="231"/>
        <v>41569.571400462963</v>
      </c>
      <c r="U2444">
        <f t="shared" si="232"/>
        <v>2013</v>
      </c>
      <c r="V2444" s="15" t="str">
        <f t="shared" si="233"/>
        <v>Sep</v>
      </c>
    </row>
    <row r="2445" spans="1:22" ht="64">
      <c r="A2445">
        <v>1265</v>
      </c>
      <c r="B2445" s="3" t="s">
        <v>1266</v>
      </c>
      <c r="C2445" s="3" t="s">
        <v>5375</v>
      </c>
      <c r="D2445">
        <v>3500</v>
      </c>
      <c r="E2445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8275</v>
      </c>
      <c r="O2445" s="6">
        <f>KickstarterTable[[#This Row],[pledged]]/KickstarterTable[[#This Row],[goal]]</f>
        <v>1.1914771428571429</v>
      </c>
      <c r="P2445" s="8">
        <f>KickstarterTable[[#This Row],[pledged]]/KickstarterTable[[#This Row],[backers_count]]</f>
        <v>63.184393939393942</v>
      </c>
      <c r="Q2445" t="str">
        <f t="shared" si="228"/>
        <v>music</v>
      </c>
      <c r="R2445" t="str">
        <f t="shared" si="229"/>
        <v>rock</v>
      </c>
      <c r="S2445" s="13">
        <f t="shared" si="230"/>
        <v>40465.321932870364</v>
      </c>
      <c r="T2445" s="13">
        <f t="shared" si="231"/>
        <v>40510.238599537035</v>
      </c>
      <c r="U2445">
        <f t="shared" si="232"/>
        <v>2010</v>
      </c>
      <c r="V2445" s="15" t="str">
        <f t="shared" si="233"/>
        <v>Oct</v>
      </c>
    </row>
    <row r="2446" spans="1:22" ht="32">
      <c r="A2446">
        <v>1290</v>
      </c>
      <c r="B2446" s="3" t="s">
        <v>1291</v>
      </c>
      <c r="C2446" s="3" t="s">
        <v>5400</v>
      </c>
      <c r="D2446">
        <v>3500</v>
      </c>
      <c r="E2446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8270</v>
      </c>
      <c r="O2446" s="6">
        <f>KickstarterTable[[#This Row],[pledged]]/KickstarterTable[[#This Row],[goal]]</f>
        <v>1.0857142857142856</v>
      </c>
      <c r="P2446" s="8">
        <f>KickstarterTable[[#This Row],[pledged]]/KickstarterTable[[#This Row],[backers_count]]</f>
        <v>44.186046511627907</v>
      </c>
      <c r="Q2446" t="str">
        <f t="shared" si="228"/>
        <v>theater</v>
      </c>
      <c r="R2446" t="str">
        <f t="shared" si="229"/>
        <v>plays</v>
      </c>
      <c r="S2446" s="13">
        <f t="shared" si="230"/>
        <v>42086.281608796293</v>
      </c>
      <c r="T2446" s="13">
        <f t="shared" si="231"/>
        <v>42114.874305555561</v>
      </c>
      <c r="U2446">
        <f t="shared" si="232"/>
        <v>2015</v>
      </c>
      <c r="V2446" s="15" t="str">
        <f t="shared" si="233"/>
        <v>Mar</v>
      </c>
    </row>
    <row r="2447" spans="1:22" ht="48">
      <c r="A2447">
        <v>1299</v>
      </c>
      <c r="B2447" s="3" t="s">
        <v>1300</v>
      </c>
      <c r="C2447" s="3" t="s">
        <v>5409</v>
      </c>
      <c r="D2447">
        <v>3500</v>
      </c>
      <c r="E244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8270</v>
      </c>
      <c r="O2447" s="6">
        <f>KickstarterTable[[#This Row],[pledged]]/KickstarterTable[[#This Row],[goal]]</f>
        <v>1.24</v>
      </c>
      <c r="P2447" s="8">
        <f>KickstarterTable[[#This Row],[pledged]]/KickstarterTable[[#This Row],[backers_count]]</f>
        <v>135.625</v>
      </c>
      <c r="Q2447" t="str">
        <f t="shared" si="228"/>
        <v>theater</v>
      </c>
      <c r="R2447" t="str">
        <f t="shared" si="229"/>
        <v>plays</v>
      </c>
      <c r="S2447" s="13">
        <f t="shared" si="230"/>
        <v>42169.481006944443</v>
      </c>
      <c r="T2447" s="13">
        <f t="shared" si="231"/>
        <v>42197.397673611114</v>
      </c>
      <c r="U2447">
        <f t="shared" si="232"/>
        <v>2015</v>
      </c>
      <c r="V2447" s="15" t="str">
        <f t="shared" si="233"/>
        <v>Jun</v>
      </c>
    </row>
    <row r="2448" spans="1:22" ht="32">
      <c r="A2448">
        <v>1303</v>
      </c>
      <c r="B2448" s="3" t="s">
        <v>1304</v>
      </c>
      <c r="C2448" s="3" t="s">
        <v>5413</v>
      </c>
      <c r="D2448">
        <v>3500</v>
      </c>
      <c r="E244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8270</v>
      </c>
      <c r="O2448" s="6">
        <f>KickstarterTable[[#This Row],[pledged]]/KickstarterTable[[#This Row],[goal]]</f>
        <v>1.3026085714285716</v>
      </c>
      <c r="P2448" s="8">
        <f>KickstarterTable[[#This Row],[pledged]]/KickstarterTable[[#This Row],[backers_count]]</f>
        <v>42.214166666666671</v>
      </c>
      <c r="Q2448" t="str">
        <f t="shared" si="228"/>
        <v>theater</v>
      </c>
      <c r="R2448" t="str">
        <f t="shared" si="229"/>
        <v>plays</v>
      </c>
      <c r="S2448" s="13">
        <f t="shared" si="230"/>
        <v>42566.107870370368</v>
      </c>
      <c r="T2448" s="13">
        <f t="shared" si="231"/>
        <v>42580.041666666664</v>
      </c>
      <c r="U2448">
        <f t="shared" si="232"/>
        <v>2016</v>
      </c>
      <c r="V2448" s="15" t="str">
        <f t="shared" si="233"/>
        <v>Jul</v>
      </c>
    </row>
    <row r="2449" spans="1:22" ht="48">
      <c r="A2449">
        <v>1384</v>
      </c>
      <c r="B2449" s="3" t="s">
        <v>1385</v>
      </c>
      <c r="C2449" s="3" t="s">
        <v>5494</v>
      </c>
      <c r="D2449">
        <v>3500</v>
      </c>
      <c r="E2449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8275</v>
      </c>
      <c r="O2449" s="6">
        <f>KickstarterTable[[#This Row],[pledged]]/KickstarterTable[[#This Row],[goal]]</f>
        <v>1.2408571428571429</v>
      </c>
      <c r="P2449" s="8">
        <f>KickstarterTable[[#This Row],[pledged]]/KickstarterTable[[#This Row],[backers_count]]</f>
        <v>68.936507936507937</v>
      </c>
      <c r="Q2449" t="str">
        <f t="shared" si="228"/>
        <v>music</v>
      </c>
      <c r="R2449" t="str">
        <f t="shared" si="229"/>
        <v>rock</v>
      </c>
      <c r="S2449" s="13">
        <f t="shared" si="230"/>
        <v>42160.401874999996</v>
      </c>
      <c r="T2449" s="13">
        <f t="shared" si="231"/>
        <v>42188.318541666667</v>
      </c>
      <c r="U2449">
        <f t="shared" si="232"/>
        <v>2015</v>
      </c>
      <c r="V2449" s="15" t="str">
        <f t="shared" si="233"/>
        <v>Jun</v>
      </c>
    </row>
    <row r="2450" spans="1:22" ht="16">
      <c r="A2450">
        <v>1395</v>
      </c>
      <c r="B2450" s="3" t="s">
        <v>1396</v>
      </c>
      <c r="C2450" s="3" t="s">
        <v>5505</v>
      </c>
      <c r="D2450">
        <v>3500</v>
      </c>
      <c r="E2450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8275</v>
      </c>
      <c r="O2450" s="6">
        <f>KickstarterTable[[#This Row],[pledged]]/KickstarterTable[[#This Row],[goal]]</f>
        <v>1.1188571428571428</v>
      </c>
      <c r="P2450" s="8">
        <f>KickstarterTable[[#This Row],[pledged]]/KickstarterTable[[#This Row],[backers_count]]</f>
        <v>47.756097560975611</v>
      </c>
      <c r="Q2450" t="str">
        <f t="shared" si="228"/>
        <v>music</v>
      </c>
      <c r="R2450" t="str">
        <f t="shared" si="229"/>
        <v>rock</v>
      </c>
      <c r="S2450" s="13">
        <f t="shared" si="230"/>
        <v>42719.575011574074</v>
      </c>
      <c r="T2450" s="13">
        <f t="shared" si="231"/>
        <v>42747.491678240745</v>
      </c>
      <c r="U2450">
        <f t="shared" si="232"/>
        <v>2017</v>
      </c>
      <c r="V2450" s="15" t="str">
        <f t="shared" si="233"/>
        <v>Dec</v>
      </c>
    </row>
    <row r="2451" spans="1:22" ht="48">
      <c r="A2451">
        <v>1512</v>
      </c>
      <c r="B2451" s="3" t="s">
        <v>1513</v>
      </c>
      <c r="C2451" s="3" t="s">
        <v>5622</v>
      </c>
      <c r="D2451">
        <v>3500</v>
      </c>
      <c r="E2451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8284</v>
      </c>
      <c r="O2451" s="6">
        <f>KickstarterTable[[#This Row],[pledged]]/KickstarterTable[[#This Row],[goal]]</f>
        <v>5.5877142857142861</v>
      </c>
      <c r="P2451" s="8">
        <f>KickstarterTable[[#This Row],[pledged]]/KickstarterTable[[#This Row],[backers_count]]</f>
        <v>58.379104477611939</v>
      </c>
      <c r="Q2451" t="str">
        <f t="shared" si="228"/>
        <v>photography</v>
      </c>
      <c r="R2451" t="str">
        <f t="shared" si="229"/>
        <v>photobooks</v>
      </c>
      <c r="S2451" s="13">
        <f t="shared" si="230"/>
        <v>42741.351145833331</v>
      </c>
      <c r="T2451" s="13">
        <f t="shared" si="231"/>
        <v>42769.267812500002</v>
      </c>
      <c r="U2451">
        <f t="shared" si="232"/>
        <v>2017</v>
      </c>
      <c r="V2451" s="15" t="str">
        <f t="shared" si="233"/>
        <v>Jan</v>
      </c>
    </row>
    <row r="2452" spans="1:22" ht="32">
      <c r="A2452">
        <v>1527</v>
      </c>
      <c r="B2452" s="3" t="s">
        <v>1528</v>
      </c>
      <c r="C2452" s="3" t="s">
        <v>5637</v>
      </c>
      <c r="D2452">
        <v>3500</v>
      </c>
      <c r="E2452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8284</v>
      </c>
      <c r="O2452" s="6">
        <f>KickstarterTable[[#This Row],[pledged]]/KickstarterTable[[#This Row],[goal]]</f>
        <v>1.1044428571428573</v>
      </c>
      <c r="P2452" s="8">
        <f>KickstarterTable[[#This Row],[pledged]]/KickstarterTable[[#This Row],[backers_count]]</f>
        <v>55.222142857142863</v>
      </c>
      <c r="Q2452" t="str">
        <f t="shared" si="228"/>
        <v>photography</v>
      </c>
      <c r="R2452" t="str">
        <f t="shared" si="229"/>
        <v>photobooks</v>
      </c>
      <c r="S2452" s="13">
        <f t="shared" si="230"/>
        <v>42780.267199074071</v>
      </c>
      <c r="T2452" s="13">
        <f t="shared" si="231"/>
        <v>42806.142199074071</v>
      </c>
      <c r="U2452">
        <f t="shared" si="232"/>
        <v>2017</v>
      </c>
      <c r="V2452" s="15" t="str">
        <f t="shared" si="233"/>
        <v>Feb</v>
      </c>
    </row>
    <row r="2453" spans="1:22" ht="48">
      <c r="A2453">
        <v>1551</v>
      </c>
      <c r="B2453" s="3" t="s">
        <v>1552</v>
      </c>
      <c r="C2453" s="3" t="s">
        <v>5661</v>
      </c>
      <c r="D2453">
        <v>3500</v>
      </c>
      <c r="E2453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8288</v>
      </c>
      <c r="O2453" s="6">
        <f>KickstarterTable[[#This Row],[pledged]]/KickstarterTable[[#This Row],[goal]]</f>
        <v>0</v>
      </c>
      <c r="P2453" s="8" t="e">
        <f>KickstarterTable[[#This Row],[pledged]]/KickstarterTable[[#This Row],[backers_count]]</f>
        <v>#DIV/0!</v>
      </c>
      <c r="Q2453" t="str">
        <f t="shared" si="228"/>
        <v>photography</v>
      </c>
      <c r="R2453" t="str">
        <f t="shared" si="229"/>
        <v>nature</v>
      </c>
      <c r="S2453" s="13">
        <f t="shared" si="230"/>
        <v>42121.491192129623</v>
      </c>
      <c r="T2453" s="13">
        <f t="shared" si="231"/>
        <v>42149.407858796294</v>
      </c>
      <c r="U2453">
        <f t="shared" si="232"/>
        <v>2015</v>
      </c>
      <c r="V2453" s="15" t="str">
        <f t="shared" si="233"/>
        <v>Apr</v>
      </c>
    </row>
    <row r="2454" spans="1:22" ht="48">
      <c r="A2454">
        <v>1665</v>
      </c>
      <c r="B2454" s="3" t="s">
        <v>1666</v>
      </c>
      <c r="C2454" s="3" t="s">
        <v>5775</v>
      </c>
      <c r="D2454">
        <v>3500</v>
      </c>
      <c r="E2454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8291</v>
      </c>
      <c r="O2454" s="6">
        <f>KickstarterTable[[#This Row],[pledged]]/KickstarterTable[[#This Row],[goal]]</f>
        <v>1.1945714285714286</v>
      </c>
      <c r="P2454" s="8">
        <f>KickstarterTable[[#This Row],[pledged]]/KickstarterTable[[#This Row],[backers_count]]</f>
        <v>44.956989247311824</v>
      </c>
      <c r="Q2454" t="str">
        <f t="shared" si="228"/>
        <v>music</v>
      </c>
      <c r="R2454" t="str">
        <f t="shared" si="229"/>
        <v>pop</v>
      </c>
      <c r="S2454" s="13">
        <f t="shared" si="230"/>
        <v>40564.316122685181</v>
      </c>
      <c r="T2454" s="13">
        <f t="shared" si="231"/>
        <v>40593.708333333336</v>
      </c>
      <c r="U2454">
        <f t="shared" si="232"/>
        <v>2011</v>
      </c>
      <c r="V2454" s="15" t="str">
        <f t="shared" si="233"/>
        <v>Jan</v>
      </c>
    </row>
    <row r="2455" spans="1:22" ht="48">
      <c r="A2455">
        <v>1683</v>
      </c>
      <c r="B2455" s="3" t="s">
        <v>1684</v>
      </c>
      <c r="C2455" s="3" t="s">
        <v>5793</v>
      </c>
      <c r="D2455">
        <v>3500</v>
      </c>
      <c r="E2455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8292</v>
      </c>
      <c r="O2455" s="6">
        <f>KickstarterTable[[#This Row],[pledged]]/KickstarterTable[[#This Row],[goal]]</f>
        <v>0.21714285714285714</v>
      </c>
      <c r="P2455" s="8">
        <f>KickstarterTable[[#This Row],[pledged]]/KickstarterTable[[#This Row],[backers_count]]</f>
        <v>76</v>
      </c>
      <c r="Q2455" t="str">
        <f t="shared" si="228"/>
        <v>music</v>
      </c>
      <c r="R2455" t="str">
        <f t="shared" si="229"/>
        <v>faith</v>
      </c>
      <c r="S2455" s="13">
        <f t="shared" si="230"/>
        <v>42808.44835648148</v>
      </c>
      <c r="T2455" s="13">
        <f t="shared" si="231"/>
        <v>42830.365023148152</v>
      </c>
      <c r="U2455">
        <f t="shared" si="232"/>
        <v>2017</v>
      </c>
      <c r="V2455" s="15" t="str">
        <f t="shared" si="233"/>
        <v>Mar</v>
      </c>
    </row>
    <row r="2456" spans="1:22" ht="32">
      <c r="A2456">
        <v>1802</v>
      </c>
      <c r="B2456" s="3" t="s">
        <v>1803</v>
      </c>
      <c r="C2456" s="3" t="s">
        <v>5912</v>
      </c>
      <c r="D2456">
        <v>3500</v>
      </c>
      <c r="E2456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8284</v>
      </c>
      <c r="O2456" s="6">
        <f>KickstarterTable[[#This Row],[pledged]]/KickstarterTable[[#This Row],[goal]]</f>
        <v>0.48485714285714288</v>
      </c>
      <c r="P2456" s="8">
        <f>KickstarterTable[[#This Row],[pledged]]/KickstarterTable[[#This Row],[backers_count]]</f>
        <v>94.277777777777771</v>
      </c>
      <c r="Q2456" t="str">
        <f t="shared" si="228"/>
        <v>photography</v>
      </c>
      <c r="R2456" t="str">
        <f t="shared" si="229"/>
        <v>photobooks</v>
      </c>
      <c r="S2456" s="13">
        <f t="shared" si="230"/>
        <v>42159.139236111114</v>
      </c>
      <c r="T2456" s="13">
        <f t="shared" si="231"/>
        <v>42180.499305555561</v>
      </c>
      <c r="U2456">
        <f t="shared" si="232"/>
        <v>2015</v>
      </c>
      <c r="V2456" s="15" t="str">
        <f t="shared" si="233"/>
        <v>Jun</v>
      </c>
    </row>
    <row r="2457" spans="1:22" ht="48">
      <c r="A2457">
        <v>1809</v>
      </c>
      <c r="B2457" s="3" t="s">
        <v>1810</v>
      </c>
      <c r="C2457" s="3" t="s">
        <v>5919</v>
      </c>
      <c r="D2457">
        <v>3500</v>
      </c>
      <c r="E245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8284</v>
      </c>
      <c r="O2457" s="6">
        <f>KickstarterTable[[#This Row],[pledged]]/KickstarterTable[[#This Row],[goal]]</f>
        <v>0.10857142857142857</v>
      </c>
      <c r="P2457" s="8">
        <f>KickstarterTable[[#This Row],[pledged]]/KickstarterTable[[#This Row],[backers_count]]</f>
        <v>42.222222222222221</v>
      </c>
      <c r="Q2457" t="str">
        <f t="shared" si="228"/>
        <v>photography</v>
      </c>
      <c r="R2457" t="str">
        <f t="shared" si="229"/>
        <v>photobooks</v>
      </c>
      <c r="S2457" s="13">
        <f t="shared" si="230"/>
        <v>42029.574525462966</v>
      </c>
      <c r="T2457" s="13">
        <f t="shared" si="231"/>
        <v>42062.491192129637</v>
      </c>
      <c r="U2457">
        <f t="shared" si="232"/>
        <v>2015</v>
      </c>
      <c r="V2457" s="15" t="str">
        <f t="shared" si="233"/>
        <v>Jan</v>
      </c>
    </row>
    <row r="2458" spans="1:22" ht="48">
      <c r="A2458">
        <v>1870</v>
      </c>
      <c r="B2458" s="3" t="s">
        <v>1871</v>
      </c>
      <c r="C2458" s="3" t="s">
        <v>5980</v>
      </c>
      <c r="D2458">
        <v>3500</v>
      </c>
      <c r="E245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8282</v>
      </c>
      <c r="O2458" s="6">
        <f>KickstarterTable[[#This Row],[pledged]]/KickstarterTable[[#This Row],[goal]]</f>
        <v>0.10314285714285715</v>
      </c>
      <c r="P2458" s="8">
        <f>KickstarterTable[[#This Row],[pledged]]/KickstarterTable[[#This Row],[backers_count]]</f>
        <v>32.81818181818182</v>
      </c>
      <c r="Q2458" t="str">
        <f t="shared" si="228"/>
        <v>games</v>
      </c>
      <c r="R2458" t="str">
        <f t="shared" si="229"/>
        <v>mobile games</v>
      </c>
      <c r="S2458" s="13">
        <f t="shared" si="230"/>
        <v>42371.02239583333</v>
      </c>
      <c r="T2458" s="13">
        <f t="shared" si="231"/>
        <v>42397.761805555558</v>
      </c>
      <c r="U2458">
        <f t="shared" si="232"/>
        <v>2016</v>
      </c>
      <c r="V2458" s="15" t="str">
        <f t="shared" si="233"/>
        <v>Jan</v>
      </c>
    </row>
    <row r="2459" spans="1:22" ht="48">
      <c r="A2459">
        <v>2081</v>
      </c>
      <c r="B2459" s="3" t="s">
        <v>2082</v>
      </c>
      <c r="C2459" s="3" t="s">
        <v>6191</v>
      </c>
      <c r="D2459">
        <v>3500</v>
      </c>
      <c r="E2459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8278</v>
      </c>
      <c r="O2459" s="6">
        <f>KickstarterTable[[#This Row],[pledged]]/KickstarterTable[[#This Row],[goal]]</f>
        <v>1.1457142857142857</v>
      </c>
      <c r="P2459" s="8">
        <f>KickstarterTable[[#This Row],[pledged]]/KickstarterTable[[#This Row],[backers_count]]</f>
        <v>72.909090909090907</v>
      </c>
      <c r="Q2459" t="str">
        <f t="shared" si="228"/>
        <v>music</v>
      </c>
      <c r="R2459" t="str">
        <f t="shared" si="229"/>
        <v>indie rock</v>
      </c>
      <c r="S2459" s="13">
        <f t="shared" si="230"/>
        <v>41003.823553240734</v>
      </c>
      <c r="T2459" s="13">
        <f t="shared" si="231"/>
        <v>41042.790972222225</v>
      </c>
      <c r="U2459">
        <f t="shared" si="232"/>
        <v>2012</v>
      </c>
      <c r="V2459" s="15" t="str">
        <f t="shared" si="233"/>
        <v>Apr</v>
      </c>
    </row>
    <row r="2460" spans="1:22" ht="48">
      <c r="A2460">
        <v>2094</v>
      </c>
      <c r="B2460" s="3" t="s">
        <v>2095</v>
      </c>
      <c r="C2460" s="3" t="s">
        <v>6204</v>
      </c>
      <c r="D2460">
        <v>3500</v>
      </c>
      <c r="E2460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8278</v>
      </c>
      <c r="O2460" s="6">
        <f>KickstarterTable[[#This Row],[pledged]]/KickstarterTable[[#This Row],[goal]]</f>
        <v>1.2054285714285715</v>
      </c>
      <c r="P2460" s="8">
        <f>KickstarterTable[[#This Row],[pledged]]/KickstarterTable[[#This Row],[backers_count]]</f>
        <v>58.597222222222221</v>
      </c>
      <c r="Q2460" t="str">
        <f t="shared" si="228"/>
        <v>music</v>
      </c>
      <c r="R2460" t="str">
        <f t="shared" si="229"/>
        <v>indie rock</v>
      </c>
      <c r="S2460" s="13">
        <f t="shared" si="230"/>
        <v>40938.686689814815</v>
      </c>
      <c r="T2460" s="13">
        <f t="shared" si="231"/>
        <v>40970.708333333336</v>
      </c>
      <c r="U2460">
        <f t="shared" si="232"/>
        <v>2012</v>
      </c>
      <c r="V2460" s="15" t="str">
        <f t="shared" si="233"/>
        <v>Jan</v>
      </c>
    </row>
    <row r="2461" spans="1:22" ht="48">
      <c r="A2461">
        <v>2220</v>
      </c>
      <c r="B2461" s="3" t="s">
        <v>2221</v>
      </c>
      <c r="C2461" s="3" t="s">
        <v>6330</v>
      </c>
      <c r="D2461">
        <v>3500</v>
      </c>
      <c r="E2461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8279</v>
      </c>
      <c r="O2461" s="6">
        <f>KickstarterTable[[#This Row],[pledged]]/KickstarterTable[[#This Row],[goal]]</f>
        <v>1.0114285714285713</v>
      </c>
      <c r="P2461" s="8">
        <f>KickstarterTable[[#This Row],[pledged]]/KickstarterTable[[#This Row],[backers_count]]</f>
        <v>51.304347826086953</v>
      </c>
      <c r="Q2461" t="str">
        <f t="shared" si="228"/>
        <v>music</v>
      </c>
      <c r="R2461" t="str">
        <f t="shared" si="229"/>
        <v>electronic music</v>
      </c>
      <c r="S2461" s="13">
        <f t="shared" si="230"/>
        <v>41451.727268518516</v>
      </c>
      <c r="T2461" s="13">
        <f t="shared" si="231"/>
        <v>41479.643935185188</v>
      </c>
      <c r="U2461">
        <f t="shared" si="232"/>
        <v>2013</v>
      </c>
      <c r="V2461" s="15" t="str">
        <f t="shared" si="233"/>
        <v>Jun</v>
      </c>
    </row>
    <row r="2462" spans="1:22" ht="48">
      <c r="A2462">
        <v>2249</v>
      </c>
      <c r="B2462" s="3" t="s">
        <v>2250</v>
      </c>
      <c r="C2462" s="3" t="s">
        <v>6359</v>
      </c>
      <c r="D2462">
        <v>3500</v>
      </c>
      <c r="E2462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8296</v>
      </c>
      <c r="O2462" s="6">
        <f>KickstarterTable[[#This Row],[pledged]]/KickstarterTable[[#This Row],[goal]]</f>
        <v>1.6877142857142857</v>
      </c>
      <c r="P2462" s="8">
        <f>KickstarterTable[[#This Row],[pledged]]/KickstarterTable[[#This Row],[backers_count]]</f>
        <v>32.81666666666667</v>
      </c>
      <c r="Q2462" t="str">
        <f t="shared" si="228"/>
        <v>games</v>
      </c>
      <c r="R2462" t="str">
        <f t="shared" si="229"/>
        <v>tabletop games</v>
      </c>
      <c r="S2462" s="13">
        <f t="shared" si="230"/>
        <v>41336.36996527778</v>
      </c>
      <c r="T2462" s="13">
        <f t="shared" si="231"/>
        <v>41364.24496527778</v>
      </c>
      <c r="U2462">
        <f t="shared" si="232"/>
        <v>2013</v>
      </c>
      <c r="V2462" s="15" t="str">
        <f t="shared" si="233"/>
        <v>Mar</v>
      </c>
    </row>
    <row r="2463" spans="1:22" ht="48">
      <c r="A2463">
        <v>2306</v>
      </c>
      <c r="B2463" s="3" t="s">
        <v>2307</v>
      </c>
      <c r="C2463" s="3" t="s">
        <v>6416</v>
      </c>
      <c r="D2463">
        <v>3500</v>
      </c>
      <c r="E2463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8278</v>
      </c>
      <c r="O2463" s="6">
        <f>KickstarterTable[[#This Row],[pledged]]/KickstarterTable[[#This Row],[goal]]</f>
        <v>1.0675857142857144</v>
      </c>
      <c r="P2463" s="8">
        <f>KickstarterTable[[#This Row],[pledged]]/KickstarterTable[[#This Row],[backers_count]]</f>
        <v>51.185616438356163</v>
      </c>
      <c r="Q2463" t="str">
        <f t="shared" si="228"/>
        <v>music</v>
      </c>
      <c r="R2463" t="str">
        <f t="shared" si="229"/>
        <v>indie rock</v>
      </c>
      <c r="S2463" s="13">
        <f t="shared" si="230"/>
        <v>40947.834826388884</v>
      </c>
      <c r="T2463" s="13">
        <f t="shared" si="231"/>
        <v>40975.751493055555</v>
      </c>
      <c r="U2463">
        <f t="shared" si="232"/>
        <v>2012</v>
      </c>
      <c r="V2463" s="15" t="str">
        <f t="shared" si="233"/>
        <v>Feb</v>
      </c>
    </row>
    <row r="2464" spans="1:22" ht="48">
      <c r="A2464">
        <v>2425</v>
      </c>
      <c r="B2464" s="3" t="s">
        <v>2426</v>
      </c>
      <c r="C2464" s="3" t="s">
        <v>6535</v>
      </c>
      <c r="D2464">
        <v>3500</v>
      </c>
      <c r="E2464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8283</v>
      </c>
      <c r="O2464" s="6">
        <f>KickstarterTable[[#This Row],[pledged]]/KickstarterTable[[#This Row],[goal]]</f>
        <v>2.8571428571428574E-4</v>
      </c>
      <c r="P2464" s="8">
        <f>KickstarterTable[[#This Row],[pledged]]/KickstarterTable[[#This Row],[backers_count]]</f>
        <v>1</v>
      </c>
      <c r="Q2464" t="str">
        <f t="shared" si="228"/>
        <v>food</v>
      </c>
      <c r="R2464" t="str">
        <f t="shared" si="229"/>
        <v>food trucks</v>
      </c>
      <c r="S2464" s="13">
        <f t="shared" si="230"/>
        <v>42502.580428240741</v>
      </c>
      <c r="T2464" s="13">
        <f t="shared" si="231"/>
        <v>42515.50277777778</v>
      </c>
      <c r="U2464">
        <f t="shared" si="232"/>
        <v>2016</v>
      </c>
      <c r="V2464" s="15" t="str">
        <f t="shared" si="233"/>
        <v>May</v>
      </c>
    </row>
    <row r="2465" spans="1:22" ht="48">
      <c r="A2465">
        <v>2484</v>
      </c>
      <c r="B2465" s="3" t="s">
        <v>2484</v>
      </c>
      <c r="C2465" s="3" t="s">
        <v>6594</v>
      </c>
      <c r="D2465">
        <v>3500</v>
      </c>
      <c r="E2465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8278</v>
      </c>
      <c r="O2465" s="6">
        <f>KickstarterTable[[#This Row],[pledged]]/KickstarterTable[[#This Row],[goal]]</f>
        <v>1.1931742857142855</v>
      </c>
      <c r="P2465" s="8">
        <f>KickstarterTable[[#This Row],[pledged]]/KickstarterTable[[#This Row],[backers_count]]</f>
        <v>46.401222222222216</v>
      </c>
      <c r="Q2465" t="str">
        <f t="shared" si="228"/>
        <v>music</v>
      </c>
      <c r="R2465" t="str">
        <f t="shared" si="229"/>
        <v>indie rock</v>
      </c>
      <c r="S2465" s="13">
        <f t="shared" si="230"/>
        <v>40771.583368055552</v>
      </c>
      <c r="T2465" s="13">
        <f t="shared" si="231"/>
        <v>40799.500034722223</v>
      </c>
      <c r="U2465">
        <f t="shared" si="232"/>
        <v>2011</v>
      </c>
      <c r="V2465" s="15" t="str">
        <f t="shared" si="233"/>
        <v>Aug</v>
      </c>
    </row>
    <row r="2466" spans="1:22" ht="48">
      <c r="A2466">
        <v>2489</v>
      </c>
      <c r="B2466" s="3" t="s">
        <v>2489</v>
      </c>
      <c r="C2466" s="3" t="s">
        <v>6599</v>
      </c>
      <c r="D2466">
        <v>3500</v>
      </c>
      <c r="E2466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8278</v>
      </c>
      <c r="O2466" s="6">
        <f>KickstarterTable[[#This Row],[pledged]]/KickstarterTable[[#This Row],[goal]]</f>
        <v>1.3367142857142857</v>
      </c>
      <c r="P2466" s="8">
        <f>KickstarterTable[[#This Row],[pledged]]/KickstarterTable[[#This Row],[backers_count]]</f>
        <v>62.38</v>
      </c>
      <c r="Q2466" t="str">
        <f t="shared" si="228"/>
        <v>music</v>
      </c>
      <c r="R2466" t="str">
        <f t="shared" si="229"/>
        <v>indie rock</v>
      </c>
      <c r="S2466" s="13">
        <f t="shared" si="230"/>
        <v>41373.356932870367</v>
      </c>
      <c r="T2466" s="13">
        <f t="shared" si="231"/>
        <v>41401.273599537039</v>
      </c>
      <c r="U2466">
        <f t="shared" si="232"/>
        <v>2013</v>
      </c>
      <c r="V2466" s="15" t="str">
        <f t="shared" si="233"/>
        <v>Apr</v>
      </c>
    </row>
    <row r="2467" spans="1:22" ht="48">
      <c r="A2467">
        <v>2541</v>
      </c>
      <c r="B2467" s="3" t="s">
        <v>2541</v>
      </c>
      <c r="C2467" s="3" t="s">
        <v>6651</v>
      </c>
      <c r="D2467">
        <v>3500</v>
      </c>
      <c r="E246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8299</v>
      </c>
      <c r="O2467" s="6">
        <f>KickstarterTable[[#This Row],[pledged]]/KickstarterTable[[#This Row],[goal]]</f>
        <v>1.0702857142857143</v>
      </c>
      <c r="P2467" s="8">
        <f>KickstarterTable[[#This Row],[pledged]]/KickstarterTable[[#This Row],[backers_count]]</f>
        <v>59.460317460317462</v>
      </c>
      <c r="Q2467" t="str">
        <f t="shared" si="228"/>
        <v>music</v>
      </c>
      <c r="R2467" t="str">
        <f t="shared" si="229"/>
        <v>classical music</v>
      </c>
      <c r="S2467" s="13">
        <f t="shared" si="230"/>
        <v>41483.115949074076</v>
      </c>
      <c r="T2467" s="13">
        <f t="shared" si="231"/>
        <v>41541.03261574074</v>
      </c>
      <c r="U2467">
        <f t="shared" si="232"/>
        <v>2013</v>
      </c>
      <c r="V2467" s="15" t="str">
        <f t="shared" si="233"/>
        <v>Jul</v>
      </c>
    </row>
    <row r="2468" spans="1:22" ht="48">
      <c r="A2468">
        <v>2546</v>
      </c>
      <c r="B2468" s="3" t="s">
        <v>2546</v>
      </c>
      <c r="C2468" s="3" t="s">
        <v>6656</v>
      </c>
      <c r="D2468">
        <v>3500</v>
      </c>
      <c r="E246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8299</v>
      </c>
      <c r="O2468" s="6">
        <f>KickstarterTable[[#This Row],[pledged]]/KickstarterTable[[#This Row],[goal]]</f>
        <v>1.1171428571428572</v>
      </c>
      <c r="P2468" s="8">
        <f>KickstarterTable[[#This Row],[pledged]]/KickstarterTable[[#This Row],[backers_count]]</f>
        <v>60.153846153846153</v>
      </c>
      <c r="Q2468" t="str">
        <f t="shared" si="228"/>
        <v>music</v>
      </c>
      <c r="R2468" t="str">
        <f t="shared" si="229"/>
        <v>classical music</v>
      </c>
      <c r="S2468" s="13">
        <f t="shared" si="230"/>
        <v>41524.525219907409</v>
      </c>
      <c r="T2468" s="13">
        <f t="shared" si="231"/>
        <v>41549.791666666672</v>
      </c>
      <c r="U2468">
        <f t="shared" si="232"/>
        <v>2013</v>
      </c>
      <c r="V2468" s="15" t="str">
        <f t="shared" si="233"/>
        <v>Sep</v>
      </c>
    </row>
    <row r="2469" spans="1:22" ht="48">
      <c r="A2469">
        <v>2665</v>
      </c>
      <c r="B2469" s="3" t="s">
        <v>2665</v>
      </c>
      <c r="C2469" s="3" t="s">
        <v>6775</v>
      </c>
      <c r="D2469">
        <v>3500</v>
      </c>
      <c r="E2469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8301</v>
      </c>
      <c r="O2469" s="6">
        <f>KickstarterTable[[#This Row],[pledged]]/KickstarterTable[[#This Row],[goal]]</f>
        <v>1.2314285714285715</v>
      </c>
      <c r="P2469" s="8">
        <f>KickstarterTable[[#This Row],[pledged]]/KickstarterTable[[#This Row],[backers_count]]</f>
        <v>93.695652173913047</v>
      </c>
      <c r="Q2469" t="str">
        <f t="shared" si="228"/>
        <v>technology</v>
      </c>
      <c r="R2469" t="str">
        <f t="shared" si="229"/>
        <v>makerspaces</v>
      </c>
      <c r="S2469" s="13">
        <f t="shared" si="230"/>
        <v>42083.562199074069</v>
      </c>
      <c r="T2469" s="13">
        <f t="shared" si="231"/>
        <v>42126.478865740741</v>
      </c>
      <c r="U2469">
        <f t="shared" si="232"/>
        <v>2015</v>
      </c>
      <c r="V2469" s="15" t="str">
        <f t="shared" si="233"/>
        <v>Mar</v>
      </c>
    </row>
    <row r="2470" spans="1:22" ht="48">
      <c r="A2470">
        <v>2692</v>
      </c>
      <c r="B2470" s="3" t="s">
        <v>2692</v>
      </c>
      <c r="C2470" s="3" t="s">
        <v>6802</v>
      </c>
      <c r="D2470">
        <v>3500</v>
      </c>
      <c r="E2470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8283</v>
      </c>
      <c r="O2470" s="6">
        <f>KickstarterTable[[#This Row],[pledged]]/KickstarterTable[[#This Row],[goal]]</f>
        <v>7.1428571428571426E-3</v>
      </c>
      <c r="P2470" s="8">
        <f>KickstarterTable[[#This Row],[pledged]]/KickstarterTable[[#This Row],[backers_count]]</f>
        <v>25</v>
      </c>
      <c r="Q2470" t="str">
        <f t="shared" si="228"/>
        <v>food</v>
      </c>
      <c r="R2470" t="str">
        <f t="shared" si="229"/>
        <v>food trucks</v>
      </c>
      <c r="S2470" s="13">
        <f t="shared" si="230"/>
        <v>42058.000694444439</v>
      </c>
      <c r="T2470" s="13">
        <f t="shared" si="231"/>
        <v>42085.875694444447</v>
      </c>
      <c r="U2470">
        <f t="shared" si="232"/>
        <v>2015</v>
      </c>
      <c r="V2470" s="15" t="str">
        <f t="shared" si="233"/>
        <v>Feb</v>
      </c>
    </row>
    <row r="2471" spans="1:22" ht="48">
      <c r="A2471">
        <v>2839</v>
      </c>
      <c r="B2471" s="3" t="s">
        <v>2839</v>
      </c>
      <c r="C2471" s="3" t="s">
        <v>6949</v>
      </c>
      <c r="D2471">
        <v>3500</v>
      </c>
      <c r="E2471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8270</v>
      </c>
      <c r="O2471" s="6">
        <f>KickstarterTable[[#This Row],[pledged]]/KickstarterTable[[#This Row],[goal]]</f>
        <v>1.1142857142857143</v>
      </c>
      <c r="P2471" s="8">
        <f>KickstarterTable[[#This Row],[pledged]]/KickstarterTable[[#This Row],[backers_count]]</f>
        <v>125.80645161290323</v>
      </c>
      <c r="Q2471" t="str">
        <f t="shared" si="228"/>
        <v>theater</v>
      </c>
      <c r="R2471" t="str">
        <f t="shared" si="229"/>
        <v>plays</v>
      </c>
      <c r="S2471" s="13">
        <f t="shared" si="230"/>
        <v>41852.906874999993</v>
      </c>
      <c r="T2471" s="13">
        <f t="shared" si="231"/>
        <v>41873.790972222225</v>
      </c>
      <c r="U2471">
        <f t="shared" si="232"/>
        <v>2014</v>
      </c>
      <c r="V2471" s="15" t="str">
        <f t="shared" si="233"/>
        <v>Aug</v>
      </c>
    </row>
    <row r="2472" spans="1:22" ht="48">
      <c r="A2472">
        <v>2905</v>
      </c>
      <c r="B2472" s="3" t="s">
        <v>2905</v>
      </c>
      <c r="C2472" s="3" t="s">
        <v>7015</v>
      </c>
      <c r="D2472">
        <v>3500</v>
      </c>
      <c r="E2472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8270</v>
      </c>
      <c r="O2472" s="6">
        <f>KickstarterTable[[#This Row],[pledged]]/KickstarterTable[[#This Row],[goal]]</f>
        <v>0.17771428571428571</v>
      </c>
      <c r="P2472" s="8">
        <f>KickstarterTable[[#This Row],[pledged]]/KickstarterTable[[#This Row],[backers_count]]</f>
        <v>36.588235294117645</v>
      </c>
      <c r="Q2472" t="str">
        <f t="shared" si="228"/>
        <v>theater</v>
      </c>
      <c r="R2472" t="str">
        <f t="shared" si="229"/>
        <v>plays</v>
      </c>
      <c r="S2472" s="13">
        <f t="shared" si="230"/>
        <v>42605.723530092589</v>
      </c>
      <c r="T2472" s="13">
        <f t="shared" si="231"/>
        <v>42617.640196759261</v>
      </c>
      <c r="U2472">
        <f t="shared" si="232"/>
        <v>2016</v>
      </c>
      <c r="V2472" s="15" t="str">
        <f t="shared" si="233"/>
        <v>Aug</v>
      </c>
    </row>
    <row r="2473" spans="1:22" ht="48">
      <c r="A2473">
        <v>2935</v>
      </c>
      <c r="B2473" s="3" t="s">
        <v>2935</v>
      </c>
      <c r="C2473" s="3" t="s">
        <v>7045</v>
      </c>
      <c r="D2473">
        <v>3500</v>
      </c>
      <c r="E2473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8304</v>
      </c>
      <c r="O2473" s="6">
        <f>KickstarterTable[[#This Row],[pledged]]/KickstarterTable[[#This Row],[goal]]</f>
        <v>1.0088571428571429</v>
      </c>
      <c r="P2473" s="8">
        <f>KickstarterTable[[#This Row],[pledged]]/KickstarterTable[[#This Row],[backers_count]]</f>
        <v>90.538461538461533</v>
      </c>
      <c r="Q2473" t="str">
        <f t="shared" si="228"/>
        <v>theater</v>
      </c>
      <c r="R2473" t="str">
        <f t="shared" si="229"/>
        <v>musical</v>
      </c>
      <c r="S2473" s="13">
        <f t="shared" si="230"/>
        <v>42553.250092592592</v>
      </c>
      <c r="T2473" s="13">
        <f t="shared" si="231"/>
        <v>42609.291666666664</v>
      </c>
      <c r="U2473">
        <f t="shared" si="232"/>
        <v>2016</v>
      </c>
      <c r="V2473" s="15" t="str">
        <f t="shared" si="233"/>
        <v>Jul</v>
      </c>
    </row>
    <row r="2474" spans="1:22" ht="32">
      <c r="A2474">
        <v>2968</v>
      </c>
      <c r="B2474" s="3" t="s">
        <v>2968</v>
      </c>
      <c r="C2474" s="3" t="s">
        <v>7078</v>
      </c>
      <c r="D2474">
        <v>3500</v>
      </c>
      <c r="E2474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8270</v>
      </c>
      <c r="O2474" s="6">
        <f>KickstarterTable[[#This Row],[pledged]]/KickstarterTable[[#This Row],[goal]]</f>
        <v>1.06</v>
      </c>
      <c r="P2474" s="8">
        <f>KickstarterTable[[#This Row],[pledged]]/KickstarterTable[[#This Row],[backers_count]]</f>
        <v>78.936170212765958</v>
      </c>
      <c r="Q2474" t="str">
        <f t="shared" si="228"/>
        <v>theater</v>
      </c>
      <c r="R2474" t="str">
        <f t="shared" si="229"/>
        <v>plays</v>
      </c>
      <c r="S2474" s="13">
        <f t="shared" si="230"/>
        <v>42585.190509259257</v>
      </c>
      <c r="T2474" s="13">
        <f t="shared" si="231"/>
        <v>42596.749305555561</v>
      </c>
      <c r="U2474">
        <f t="shared" si="232"/>
        <v>2016</v>
      </c>
      <c r="V2474" s="15" t="str">
        <f t="shared" si="233"/>
        <v>Aug</v>
      </c>
    </row>
    <row r="2475" spans="1:22" ht="48">
      <c r="A2475">
        <v>3051</v>
      </c>
      <c r="B2475" s="3" t="s">
        <v>3051</v>
      </c>
      <c r="C2475" s="3" t="s">
        <v>7161</v>
      </c>
      <c r="D2475">
        <v>3500</v>
      </c>
      <c r="E2475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8302</v>
      </c>
      <c r="O2475" s="6">
        <f>KickstarterTable[[#This Row],[pledged]]/KickstarterTable[[#This Row],[goal]]</f>
        <v>0.23628571428571429</v>
      </c>
      <c r="P2475" s="8">
        <f>KickstarterTable[[#This Row],[pledged]]/KickstarterTable[[#This Row],[backers_count]]</f>
        <v>23.62857142857143</v>
      </c>
      <c r="Q2475" t="str">
        <f t="shared" si="228"/>
        <v>theater</v>
      </c>
      <c r="R2475" t="str">
        <f t="shared" si="229"/>
        <v>spaces</v>
      </c>
      <c r="S2475" s="13">
        <f t="shared" si="230"/>
        <v>42744.082696759258</v>
      </c>
      <c r="T2475" s="13">
        <f t="shared" si="231"/>
        <v>42771.999363425923</v>
      </c>
      <c r="U2475">
        <f t="shared" si="232"/>
        <v>2017</v>
      </c>
      <c r="V2475" s="15" t="str">
        <f t="shared" si="233"/>
        <v>Jan</v>
      </c>
    </row>
    <row r="2476" spans="1:22" ht="64">
      <c r="A2476">
        <v>3150</v>
      </c>
      <c r="B2476" s="3" t="s">
        <v>3150</v>
      </c>
      <c r="C2476" s="3" t="s">
        <v>7260</v>
      </c>
      <c r="D2476">
        <v>3500</v>
      </c>
      <c r="E2476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8270</v>
      </c>
      <c r="O2476" s="6">
        <f>KickstarterTable[[#This Row],[pledged]]/KickstarterTable[[#This Row],[goal]]</f>
        <v>1.01</v>
      </c>
      <c r="P2476" s="8">
        <f>KickstarterTable[[#This Row],[pledged]]/KickstarterTable[[#This Row],[backers_count]]</f>
        <v>33.990384615384613</v>
      </c>
      <c r="Q2476" t="str">
        <f t="shared" si="228"/>
        <v>theater</v>
      </c>
      <c r="R2476" t="str">
        <f t="shared" si="229"/>
        <v>plays</v>
      </c>
      <c r="S2476" s="13">
        <f t="shared" si="230"/>
        <v>40477.930590277778</v>
      </c>
      <c r="T2476" s="13">
        <f t="shared" si="231"/>
        <v>40565.75</v>
      </c>
      <c r="U2476">
        <f t="shared" si="232"/>
        <v>2011</v>
      </c>
      <c r="V2476" s="15" t="str">
        <f t="shared" si="233"/>
        <v>Oct</v>
      </c>
    </row>
    <row r="2477" spans="1:22" ht="32">
      <c r="A2477">
        <v>3151</v>
      </c>
      <c r="B2477" s="3" t="s">
        <v>3151</v>
      </c>
      <c r="C2477" s="3" t="s">
        <v>7261</v>
      </c>
      <c r="D2477">
        <v>3500</v>
      </c>
      <c r="E247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8270</v>
      </c>
      <c r="O2477" s="6">
        <f>KickstarterTable[[#This Row],[pledged]]/KickstarterTable[[#This Row],[goal]]</f>
        <v>1.004</v>
      </c>
      <c r="P2477" s="8">
        <f>KickstarterTable[[#This Row],[pledged]]/KickstarterTable[[#This Row],[backers_count]]</f>
        <v>103.35294117647059</v>
      </c>
      <c r="Q2477" t="str">
        <f t="shared" si="228"/>
        <v>theater</v>
      </c>
      <c r="R2477" t="str">
        <f t="shared" si="229"/>
        <v>plays</v>
      </c>
      <c r="S2477" s="13">
        <f t="shared" si="230"/>
        <v>41862.506643518514</v>
      </c>
      <c r="T2477" s="13">
        <f t="shared" si="231"/>
        <v>41890.423310185186</v>
      </c>
      <c r="U2477">
        <f t="shared" si="232"/>
        <v>2014</v>
      </c>
      <c r="V2477" s="15" t="str">
        <f t="shared" si="233"/>
        <v>Aug</v>
      </c>
    </row>
    <row r="2478" spans="1:22" ht="48">
      <c r="A2478">
        <v>3195</v>
      </c>
      <c r="B2478" s="3" t="s">
        <v>3195</v>
      </c>
      <c r="C2478" s="3" t="s">
        <v>7305</v>
      </c>
      <c r="D2478">
        <v>3500</v>
      </c>
      <c r="E247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8304</v>
      </c>
      <c r="O2478" s="6">
        <f>KickstarterTable[[#This Row],[pledged]]/KickstarterTable[[#This Row],[goal]]</f>
        <v>0.59142857142857141</v>
      </c>
      <c r="P2478" s="8">
        <f>KickstarterTable[[#This Row],[pledged]]/KickstarterTable[[#This Row],[backers_count]]</f>
        <v>53.07692307692308</v>
      </c>
      <c r="Q2478" t="str">
        <f t="shared" si="228"/>
        <v>theater</v>
      </c>
      <c r="R2478" t="str">
        <f t="shared" si="229"/>
        <v>musical</v>
      </c>
      <c r="S2478" s="13">
        <f t="shared" si="230"/>
        <v>42017.260902777773</v>
      </c>
      <c r="T2478" s="13">
        <f t="shared" si="231"/>
        <v>42045.177569444444</v>
      </c>
      <c r="U2478">
        <f t="shared" si="232"/>
        <v>2015</v>
      </c>
      <c r="V2478" s="15" t="str">
        <f t="shared" si="233"/>
        <v>Jan</v>
      </c>
    </row>
    <row r="2479" spans="1:22" ht="48">
      <c r="A2479">
        <v>3308</v>
      </c>
      <c r="B2479" s="3" t="s">
        <v>3308</v>
      </c>
      <c r="C2479" s="3" t="s">
        <v>7418</v>
      </c>
      <c r="D2479">
        <v>3500</v>
      </c>
      <c r="E2479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8270</v>
      </c>
      <c r="O2479" s="6">
        <f>KickstarterTable[[#This Row],[pledged]]/KickstarterTable[[#This Row],[goal]]</f>
        <v>1.2228571428571429</v>
      </c>
      <c r="P2479" s="8">
        <f>KickstarterTable[[#This Row],[pledged]]/KickstarterTable[[#This Row],[backers_count]]</f>
        <v>75.087719298245617</v>
      </c>
      <c r="Q2479" t="str">
        <f t="shared" si="228"/>
        <v>theater</v>
      </c>
      <c r="R2479" t="str">
        <f t="shared" si="229"/>
        <v>plays</v>
      </c>
      <c r="S2479" s="13">
        <f t="shared" si="230"/>
        <v>42452.543576388889</v>
      </c>
      <c r="T2479" s="13">
        <f t="shared" si="231"/>
        <v>42471.460243055561</v>
      </c>
      <c r="U2479">
        <f t="shared" si="232"/>
        <v>2016</v>
      </c>
      <c r="V2479" s="15" t="str">
        <f t="shared" si="233"/>
        <v>Mar</v>
      </c>
    </row>
    <row r="2480" spans="1:22" ht="48">
      <c r="A2480">
        <v>3333</v>
      </c>
      <c r="B2480" s="3" t="s">
        <v>3333</v>
      </c>
      <c r="C2480" s="3" t="s">
        <v>7443</v>
      </c>
      <c r="D2480">
        <v>3500</v>
      </c>
      <c r="E2480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8270</v>
      </c>
      <c r="O2480" s="6">
        <f>KickstarterTable[[#This Row],[pledged]]/KickstarterTable[[#This Row],[goal]]</f>
        <v>1.0457142857142858</v>
      </c>
      <c r="P2480" s="8">
        <f>KickstarterTable[[#This Row],[pledged]]/KickstarterTable[[#This Row],[backers_count]]</f>
        <v>32.972972972972975</v>
      </c>
      <c r="Q2480" t="str">
        <f t="shared" si="228"/>
        <v>theater</v>
      </c>
      <c r="R2480" t="str">
        <f t="shared" si="229"/>
        <v>plays</v>
      </c>
      <c r="S2480" s="13">
        <f t="shared" si="230"/>
        <v>42148.343518518515</v>
      </c>
      <c r="T2480" s="13">
        <f t="shared" si="231"/>
        <v>42168.260185185187</v>
      </c>
      <c r="U2480">
        <f t="shared" si="232"/>
        <v>2015</v>
      </c>
      <c r="V2480" s="15" t="str">
        <f t="shared" si="233"/>
        <v>May</v>
      </c>
    </row>
    <row r="2481" spans="1:22" ht="48">
      <c r="A2481">
        <v>3350</v>
      </c>
      <c r="B2481" s="3" t="s">
        <v>3349</v>
      </c>
      <c r="C2481" s="3" t="s">
        <v>7460</v>
      </c>
      <c r="D2481">
        <v>3500</v>
      </c>
      <c r="E2481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8270</v>
      </c>
      <c r="O2481" s="6">
        <f>KickstarterTable[[#This Row],[pledged]]/KickstarterTable[[#This Row],[goal]]</f>
        <v>1.0442857142857143</v>
      </c>
      <c r="P2481" s="8">
        <f>KickstarterTable[[#This Row],[pledged]]/KickstarterTable[[#This Row],[backers_count]]</f>
        <v>71.666666666666671</v>
      </c>
      <c r="Q2481" t="str">
        <f t="shared" si="228"/>
        <v>theater</v>
      </c>
      <c r="R2481" t="str">
        <f t="shared" si="229"/>
        <v>plays</v>
      </c>
      <c r="S2481" s="13">
        <f t="shared" si="230"/>
        <v>42302.368182870363</v>
      </c>
      <c r="T2481" s="13">
        <f t="shared" si="231"/>
        <v>42335.541666666664</v>
      </c>
      <c r="U2481">
        <f t="shared" si="232"/>
        <v>2015</v>
      </c>
      <c r="V2481" s="15" t="str">
        <f t="shared" si="233"/>
        <v>Oct</v>
      </c>
    </row>
    <row r="2482" spans="1:22" ht="48">
      <c r="A2482">
        <v>3374</v>
      </c>
      <c r="B2482" s="3" t="s">
        <v>3373</v>
      </c>
      <c r="C2482" s="3" t="s">
        <v>7484</v>
      </c>
      <c r="D2482">
        <v>3500</v>
      </c>
      <c r="E2482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8270</v>
      </c>
      <c r="O2482" s="6">
        <f>KickstarterTable[[#This Row],[pledged]]/KickstarterTable[[#This Row],[goal]]</f>
        <v>1.0657142857142856</v>
      </c>
      <c r="P2482" s="8">
        <f>KickstarterTable[[#This Row],[pledged]]/KickstarterTable[[#This Row],[backers_count]]</f>
        <v>71.730769230769226</v>
      </c>
      <c r="Q2482" t="str">
        <f t="shared" si="228"/>
        <v>theater</v>
      </c>
      <c r="R2482" t="str">
        <f t="shared" si="229"/>
        <v>plays</v>
      </c>
      <c r="S2482" s="13">
        <f t="shared" si="230"/>
        <v>42275.398333333331</v>
      </c>
      <c r="T2482" s="13">
        <f t="shared" si="231"/>
        <v>42303.315000000002</v>
      </c>
      <c r="U2482">
        <f t="shared" si="232"/>
        <v>2015</v>
      </c>
      <c r="V2482" s="15" t="str">
        <f t="shared" si="233"/>
        <v>Sep</v>
      </c>
    </row>
    <row r="2483" spans="1:22" ht="48">
      <c r="A2483">
        <v>3382</v>
      </c>
      <c r="B2483" s="3" t="s">
        <v>3381</v>
      </c>
      <c r="C2483" s="3" t="s">
        <v>7492</v>
      </c>
      <c r="D2483">
        <v>3500</v>
      </c>
      <c r="E2483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8270</v>
      </c>
      <c r="O2483" s="6">
        <f>KickstarterTable[[#This Row],[pledged]]/KickstarterTable[[#This Row],[goal]]</f>
        <v>1.0074285714285713</v>
      </c>
      <c r="P2483" s="8">
        <f>KickstarterTable[[#This Row],[pledged]]/KickstarterTable[[#This Row],[backers_count]]</f>
        <v>76.652173913043484</v>
      </c>
      <c r="Q2483" t="str">
        <f t="shared" si="228"/>
        <v>theater</v>
      </c>
      <c r="R2483" t="str">
        <f t="shared" si="229"/>
        <v>plays</v>
      </c>
      <c r="S2483" s="13">
        <f t="shared" si="230"/>
        <v>42559.097870370366</v>
      </c>
      <c r="T2483" s="13">
        <f t="shared" si="231"/>
        <v>42581.540972222225</v>
      </c>
      <c r="U2483">
        <f t="shared" si="232"/>
        <v>2016</v>
      </c>
      <c r="V2483" s="15" t="str">
        <f t="shared" si="233"/>
        <v>Jul</v>
      </c>
    </row>
    <row r="2484" spans="1:22" ht="32">
      <c r="A2484">
        <v>3466</v>
      </c>
      <c r="B2484" s="3" t="s">
        <v>3465</v>
      </c>
      <c r="C2484" s="3" t="s">
        <v>7576</v>
      </c>
      <c r="D2484">
        <v>3500</v>
      </c>
      <c r="E2484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8270</v>
      </c>
      <c r="O2484" s="6">
        <f>KickstarterTable[[#This Row],[pledged]]/KickstarterTable[[#This Row],[goal]]</f>
        <v>1.2714285714285714</v>
      </c>
      <c r="P2484" s="8">
        <f>KickstarterTable[[#This Row],[pledged]]/KickstarterTable[[#This Row],[backers_count]]</f>
        <v>72.950819672131146</v>
      </c>
      <c r="Q2484" t="str">
        <f t="shared" si="228"/>
        <v>theater</v>
      </c>
      <c r="R2484" t="str">
        <f t="shared" si="229"/>
        <v>plays</v>
      </c>
      <c r="S2484" s="13">
        <f t="shared" si="230"/>
        <v>42419.685763888883</v>
      </c>
      <c r="T2484" s="13">
        <f t="shared" si="231"/>
        <v>42477.560763888891</v>
      </c>
      <c r="U2484">
        <f t="shared" si="232"/>
        <v>2016</v>
      </c>
      <c r="V2484" s="15" t="str">
        <f t="shared" si="233"/>
        <v>Feb</v>
      </c>
    </row>
    <row r="2485" spans="1:22" ht="32">
      <c r="A2485">
        <v>3635</v>
      </c>
      <c r="B2485" s="3" t="s">
        <v>3633</v>
      </c>
      <c r="C2485" s="3" t="s">
        <v>7745</v>
      </c>
      <c r="D2485">
        <v>3500</v>
      </c>
      <c r="E2485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8304</v>
      </c>
      <c r="O2485" s="6">
        <f>KickstarterTable[[#This Row],[pledged]]/KickstarterTable[[#This Row],[goal]]</f>
        <v>0.36457142857142855</v>
      </c>
      <c r="P2485" s="8">
        <f>KickstarterTable[[#This Row],[pledged]]/KickstarterTable[[#This Row],[backers_count]]</f>
        <v>127.6</v>
      </c>
      <c r="Q2485" t="str">
        <f t="shared" si="228"/>
        <v>theater</v>
      </c>
      <c r="R2485" t="str">
        <f t="shared" si="229"/>
        <v>musical</v>
      </c>
      <c r="S2485" s="13">
        <f t="shared" si="230"/>
        <v>42450.549490740734</v>
      </c>
      <c r="T2485" s="13">
        <f t="shared" si="231"/>
        <v>42478.466157407405</v>
      </c>
      <c r="U2485">
        <f t="shared" si="232"/>
        <v>2016</v>
      </c>
      <c r="V2485" s="15" t="str">
        <f t="shared" si="233"/>
        <v>Mar</v>
      </c>
    </row>
    <row r="2486" spans="1:22" ht="48">
      <c r="A2486">
        <v>3671</v>
      </c>
      <c r="B2486" s="3" t="s">
        <v>3668</v>
      </c>
      <c r="C2486" s="3" t="s">
        <v>7781</v>
      </c>
      <c r="D2486">
        <v>3500</v>
      </c>
      <c r="E2486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8270</v>
      </c>
      <c r="O2486" s="6">
        <f>KickstarterTable[[#This Row],[pledged]]/KickstarterTable[[#This Row],[goal]]</f>
        <v>1.0085714285714287</v>
      </c>
      <c r="P2486" s="8">
        <f>KickstarterTable[[#This Row],[pledged]]/KickstarterTable[[#This Row],[backers_count]]</f>
        <v>88.25</v>
      </c>
      <c r="Q2486" t="str">
        <f t="shared" si="228"/>
        <v>theater</v>
      </c>
      <c r="R2486" t="str">
        <f t="shared" si="229"/>
        <v>plays</v>
      </c>
      <c r="S2486" s="13">
        <f t="shared" si="230"/>
        <v>41820.294756944444</v>
      </c>
      <c r="T2486" s="13">
        <f t="shared" si="231"/>
        <v>41838.749305555561</v>
      </c>
      <c r="U2486">
        <f t="shared" si="232"/>
        <v>2014</v>
      </c>
      <c r="V2486" s="15" t="str">
        <f t="shared" si="233"/>
        <v>Jun</v>
      </c>
    </row>
    <row r="2487" spans="1:22" ht="48">
      <c r="A2487">
        <v>3683</v>
      </c>
      <c r="B2487" s="3" t="s">
        <v>3680</v>
      </c>
      <c r="C2487" s="3" t="s">
        <v>7793</v>
      </c>
      <c r="D2487">
        <v>3500</v>
      </c>
      <c r="E248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8270</v>
      </c>
      <c r="O2487" s="6">
        <f>KickstarterTable[[#This Row],[pledged]]/KickstarterTable[[#This Row],[goal]]</f>
        <v>1.1085714285714285</v>
      </c>
      <c r="P2487" s="8">
        <f>KickstarterTable[[#This Row],[pledged]]/KickstarterTable[[#This Row],[backers_count]]</f>
        <v>58.787878787878789</v>
      </c>
      <c r="Q2487" t="str">
        <f t="shared" si="228"/>
        <v>theater</v>
      </c>
      <c r="R2487" t="str">
        <f t="shared" si="229"/>
        <v>plays</v>
      </c>
      <c r="S2487" s="13">
        <f t="shared" si="230"/>
        <v>42632.783518518518</v>
      </c>
      <c r="T2487" s="13">
        <f t="shared" si="231"/>
        <v>42660.700185185189</v>
      </c>
      <c r="U2487">
        <f t="shared" si="232"/>
        <v>2016</v>
      </c>
      <c r="V2487" s="15" t="str">
        <f t="shared" si="233"/>
        <v>Sep</v>
      </c>
    </row>
    <row r="2488" spans="1:22" ht="48">
      <c r="A2488">
        <v>3694</v>
      </c>
      <c r="B2488" s="3" t="s">
        <v>3691</v>
      </c>
      <c r="C2488" s="3" t="s">
        <v>7804</v>
      </c>
      <c r="D2488">
        <v>3500</v>
      </c>
      <c r="E248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8270</v>
      </c>
      <c r="O2488" s="6">
        <f>KickstarterTable[[#This Row],[pledged]]/KickstarterTable[[#This Row],[goal]]</f>
        <v>1.0742857142857143</v>
      </c>
      <c r="P2488" s="8">
        <f>KickstarterTable[[#This Row],[pledged]]/KickstarterTable[[#This Row],[backers_count]]</f>
        <v>62.666666666666664</v>
      </c>
      <c r="Q2488" t="str">
        <f t="shared" si="228"/>
        <v>theater</v>
      </c>
      <c r="R2488" t="str">
        <f t="shared" si="229"/>
        <v>plays</v>
      </c>
      <c r="S2488" s="13">
        <f t="shared" si="230"/>
        <v>42489.800543981481</v>
      </c>
      <c r="T2488" s="13">
        <f t="shared" si="231"/>
        <v>42524.666666666664</v>
      </c>
      <c r="U2488">
        <f t="shared" si="232"/>
        <v>2016</v>
      </c>
      <c r="V2488" s="15" t="str">
        <f t="shared" si="233"/>
        <v>Apr</v>
      </c>
    </row>
    <row r="2489" spans="1:22" ht="48">
      <c r="A2489">
        <v>3715</v>
      </c>
      <c r="B2489" s="3" t="s">
        <v>3712</v>
      </c>
      <c r="C2489" s="3" t="s">
        <v>7825</v>
      </c>
      <c r="D2489">
        <v>3500</v>
      </c>
      <c r="E2489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8270</v>
      </c>
      <c r="O2489" s="6">
        <f>KickstarterTable[[#This Row],[pledged]]/KickstarterTable[[#This Row],[goal]]</f>
        <v>1.0257142857142858</v>
      </c>
      <c r="P2489" s="8">
        <f>KickstarterTable[[#This Row],[pledged]]/KickstarterTable[[#This Row],[backers_count]]</f>
        <v>132.96296296296296</v>
      </c>
      <c r="Q2489" t="str">
        <f t="shared" si="228"/>
        <v>theater</v>
      </c>
      <c r="R2489" t="str">
        <f t="shared" si="229"/>
        <v>plays</v>
      </c>
      <c r="S2489" s="13">
        <f t="shared" si="230"/>
        <v>42036.662256944437</v>
      </c>
      <c r="T2489" s="13">
        <f t="shared" si="231"/>
        <v>42092.119444444448</v>
      </c>
      <c r="U2489">
        <f t="shared" si="232"/>
        <v>2015</v>
      </c>
      <c r="V2489" s="15" t="str">
        <f t="shared" si="233"/>
        <v>Feb</v>
      </c>
    </row>
    <row r="2490" spans="1:22" ht="48">
      <c r="A2490">
        <v>3757</v>
      </c>
      <c r="B2490" s="3" t="s">
        <v>3754</v>
      </c>
      <c r="C2490" s="3" t="s">
        <v>7867</v>
      </c>
      <c r="D2490">
        <v>3500</v>
      </c>
      <c r="E2490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8304</v>
      </c>
      <c r="O2490" s="6">
        <f>KickstarterTable[[#This Row],[pledged]]/KickstarterTable[[#This Row],[goal]]</f>
        <v>1.0851428571428572</v>
      </c>
      <c r="P2490" s="8">
        <f>KickstarterTable[[#This Row],[pledged]]/KickstarterTable[[#This Row],[backers_count]]</f>
        <v>75.959999999999994</v>
      </c>
      <c r="Q2490" t="str">
        <f t="shared" si="228"/>
        <v>theater</v>
      </c>
      <c r="R2490" t="str">
        <f t="shared" si="229"/>
        <v>musical</v>
      </c>
      <c r="S2490" s="13">
        <f t="shared" si="230"/>
        <v>41954.517534722218</v>
      </c>
      <c r="T2490" s="13">
        <f t="shared" si="231"/>
        <v>41972.434201388889</v>
      </c>
      <c r="U2490">
        <f t="shared" si="232"/>
        <v>2014</v>
      </c>
      <c r="V2490" s="15" t="str">
        <f t="shared" si="233"/>
        <v>Nov</v>
      </c>
    </row>
    <row r="2491" spans="1:22" ht="48">
      <c r="A2491">
        <v>3821</v>
      </c>
      <c r="B2491" s="3" t="s">
        <v>3818</v>
      </c>
      <c r="C2491" s="3" t="s">
        <v>7930</v>
      </c>
      <c r="D2491">
        <v>3500</v>
      </c>
      <c r="E2491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8270</v>
      </c>
      <c r="O2491" s="6">
        <f>KickstarterTable[[#This Row],[pledged]]/KickstarterTable[[#This Row],[goal]]</f>
        <v>1.0454285714285714</v>
      </c>
      <c r="P2491" s="8">
        <f>KickstarterTable[[#This Row],[pledged]]/KickstarterTable[[#This Row],[backers_count]]</f>
        <v>79.543478260869563</v>
      </c>
      <c r="Q2491" t="str">
        <f t="shared" si="228"/>
        <v>theater</v>
      </c>
      <c r="R2491" t="str">
        <f t="shared" si="229"/>
        <v>plays</v>
      </c>
      <c r="S2491" s="13">
        <f t="shared" si="230"/>
        <v>42340.847303240742</v>
      </c>
      <c r="T2491" s="13">
        <f t="shared" si="231"/>
        <v>42370.763969907413</v>
      </c>
      <c r="U2491">
        <f t="shared" si="232"/>
        <v>2016</v>
      </c>
      <c r="V2491" s="15" t="str">
        <f t="shared" si="233"/>
        <v>Dec</v>
      </c>
    </row>
    <row r="2492" spans="1:22" ht="48">
      <c r="A2492">
        <v>3917</v>
      </c>
      <c r="B2492" s="3" t="s">
        <v>3914</v>
      </c>
      <c r="C2492" s="3" t="s">
        <v>8025</v>
      </c>
      <c r="D2492">
        <v>3500</v>
      </c>
      <c r="E2492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8270</v>
      </c>
      <c r="O2492" s="6">
        <f>KickstarterTable[[#This Row],[pledged]]/KickstarterTable[[#This Row],[goal]]</f>
        <v>2.8571428571428571E-3</v>
      </c>
      <c r="P2492" s="8">
        <f>KickstarterTable[[#This Row],[pledged]]/KickstarterTable[[#This Row],[backers_count]]</f>
        <v>10</v>
      </c>
      <c r="Q2492" t="str">
        <f t="shared" si="228"/>
        <v>theater</v>
      </c>
      <c r="R2492" t="str">
        <f t="shared" si="229"/>
        <v>plays</v>
      </c>
      <c r="S2492" s="13">
        <f t="shared" si="230"/>
        <v>41863.193993055553</v>
      </c>
      <c r="T2492" s="13">
        <f t="shared" si="231"/>
        <v>41891.110659722224</v>
      </c>
      <c r="U2492">
        <f t="shared" si="232"/>
        <v>2014</v>
      </c>
      <c r="V2492" s="15" t="str">
        <f t="shared" si="233"/>
        <v>Aug</v>
      </c>
    </row>
    <row r="2493" spans="1:22" ht="48">
      <c r="A2493">
        <v>4019</v>
      </c>
      <c r="B2493" s="3" t="s">
        <v>4015</v>
      </c>
      <c r="C2493" s="3" t="s">
        <v>8124</v>
      </c>
      <c r="D2493">
        <v>3500</v>
      </c>
      <c r="E2493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8270</v>
      </c>
      <c r="O2493" s="6">
        <f>KickstarterTable[[#This Row],[pledged]]/KickstarterTable[[#This Row],[goal]]</f>
        <v>8.2857142857142851E-3</v>
      </c>
      <c r="P2493" s="8">
        <f>KickstarterTable[[#This Row],[pledged]]/KickstarterTable[[#This Row],[backers_count]]</f>
        <v>7.25</v>
      </c>
      <c r="Q2493" t="str">
        <f t="shared" si="228"/>
        <v>theater</v>
      </c>
      <c r="R2493" t="str">
        <f t="shared" si="229"/>
        <v>plays</v>
      </c>
      <c r="S2493" s="13">
        <f t="shared" si="230"/>
        <v>42417.342546296299</v>
      </c>
      <c r="T2493" s="13">
        <f t="shared" si="231"/>
        <v>42473.269444444442</v>
      </c>
      <c r="U2493">
        <f t="shared" si="232"/>
        <v>2016</v>
      </c>
      <c r="V2493" s="15" t="str">
        <f t="shared" si="233"/>
        <v>Feb</v>
      </c>
    </row>
    <row r="2494" spans="1:22" ht="48">
      <c r="A2494">
        <v>4057</v>
      </c>
      <c r="B2494" s="3" t="s">
        <v>4053</v>
      </c>
      <c r="C2494" s="3" t="s">
        <v>8161</v>
      </c>
      <c r="D2494">
        <v>3500</v>
      </c>
      <c r="E2494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8270</v>
      </c>
      <c r="O2494" s="6">
        <f>KickstarterTable[[#This Row],[pledged]]/KickstarterTable[[#This Row],[goal]]</f>
        <v>0.22142857142857142</v>
      </c>
      <c r="P2494" s="8">
        <f>KickstarterTable[[#This Row],[pledged]]/KickstarterTable[[#This Row],[backers_count]]</f>
        <v>129.16666666666666</v>
      </c>
      <c r="Q2494" t="str">
        <f t="shared" si="228"/>
        <v>theater</v>
      </c>
      <c r="R2494" t="str">
        <f t="shared" si="229"/>
        <v>plays</v>
      </c>
      <c r="S2494" s="13">
        <f t="shared" si="230"/>
        <v>42310.635185185187</v>
      </c>
      <c r="T2494" s="13">
        <f t="shared" si="231"/>
        <v>42331.541666666664</v>
      </c>
      <c r="U2494">
        <f t="shared" si="232"/>
        <v>2015</v>
      </c>
      <c r="V2494" s="15" t="str">
        <f t="shared" si="233"/>
        <v>Nov</v>
      </c>
    </row>
    <row r="2495" spans="1:22" ht="48">
      <c r="A2495">
        <v>4073</v>
      </c>
      <c r="B2495" s="3" t="s">
        <v>4069</v>
      </c>
      <c r="C2495" s="3" t="s">
        <v>8176</v>
      </c>
      <c r="D2495">
        <v>3500</v>
      </c>
      <c r="E2495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8270</v>
      </c>
      <c r="O2495" s="6">
        <f>KickstarterTable[[#This Row],[pledged]]/KickstarterTable[[#This Row],[goal]]</f>
        <v>1.0571428571428572E-2</v>
      </c>
      <c r="P2495" s="8">
        <f>KickstarterTable[[#This Row],[pledged]]/KickstarterTable[[#This Row],[backers_count]]</f>
        <v>18.5</v>
      </c>
      <c r="Q2495" t="str">
        <f t="shared" si="228"/>
        <v>theater</v>
      </c>
      <c r="R2495" t="str">
        <f t="shared" si="229"/>
        <v>plays</v>
      </c>
      <c r="S2495" s="13">
        <f t="shared" si="230"/>
        <v>42078.011874999997</v>
      </c>
      <c r="T2495" s="13">
        <f t="shared" si="231"/>
        <v>42130.750000000007</v>
      </c>
      <c r="U2495">
        <f t="shared" si="232"/>
        <v>2015</v>
      </c>
      <c r="V2495" s="15" t="str">
        <f t="shared" si="233"/>
        <v>Mar</v>
      </c>
    </row>
    <row r="2496" spans="1:22" ht="48">
      <c r="A2496">
        <v>4083</v>
      </c>
      <c r="B2496" s="3" t="s">
        <v>4079</v>
      </c>
      <c r="C2496" s="3" t="s">
        <v>8186</v>
      </c>
      <c r="D2496">
        <v>3500</v>
      </c>
      <c r="E2496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8270</v>
      </c>
      <c r="O2496" s="6">
        <f>KickstarterTable[[#This Row],[pledged]]/KickstarterTable[[#This Row],[goal]]</f>
        <v>0.21685714285714286</v>
      </c>
      <c r="P2496" s="8">
        <f>KickstarterTable[[#This Row],[pledged]]/KickstarterTable[[#This Row],[backers_count]]</f>
        <v>126.5</v>
      </c>
      <c r="Q2496" t="str">
        <f t="shared" si="228"/>
        <v>theater</v>
      </c>
      <c r="R2496" t="str">
        <f t="shared" si="229"/>
        <v>plays</v>
      </c>
      <c r="S2496" s="13">
        <f t="shared" si="230"/>
        <v>42353.428425925922</v>
      </c>
      <c r="T2496" s="13">
        <f t="shared" si="231"/>
        <v>42381.345092592594</v>
      </c>
      <c r="U2496">
        <f t="shared" si="232"/>
        <v>2016</v>
      </c>
      <c r="V2496" s="15" t="str">
        <f t="shared" si="233"/>
        <v>Dec</v>
      </c>
    </row>
    <row r="2497" spans="1:22" ht="48">
      <c r="A2497">
        <v>4085</v>
      </c>
      <c r="B2497" s="3" t="s">
        <v>4081</v>
      </c>
      <c r="C2497" s="3" t="s">
        <v>8188</v>
      </c>
      <c r="D2497">
        <v>3500</v>
      </c>
      <c r="E249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8270</v>
      </c>
      <c r="O2497" s="6">
        <f>KickstarterTable[[#This Row],[pledged]]/KickstarterTable[[#This Row],[goal]]</f>
        <v>2.8571428571428571E-3</v>
      </c>
      <c r="P2497" s="8">
        <f>KickstarterTable[[#This Row],[pledged]]/KickstarterTable[[#This Row],[backers_count]]</f>
        <v>10</v>
      </c>
      <c r="Q2497" t="str">
        <f t="shared" si="228"/>
        <v>theater</v>
      </c>
      <c r="R2497" t="str">
        <f t="shared" si="229"/>
        <v>plays</v>
      </c>
      <c r="S2497" s="13">
        <f t="shared" si="230"/>
        <v>42058.270543981482</v>
      </c>
      <c r="T2497" s="13">
        <f t="shared" si="231"/>
        <v>42084.749305555561</v>
      </c>
      <c r="U2497">
        <f t="shared" si="232"/>
        <v>2015</v>
      </c>
      <c r="V2497" s="15" t="str">
        <f t="shared" si="233"/>
        <v>Feb</v>
      </c>
    </row>
    <row r="2498" spans="1:22" ht="48">
      <c r="A2498">
        <v>4096</v>
      </c>
      <c r="B2498" s="3" t="s">
        <v>4092</v>
      </c>
      <c r="C2498" s="3" t="s">
        <v>8199</v>
      </c>
      <c r="D2498">
        <v>3500</v>
      </c>
      <c r="E249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8270</v>
      </c>
      <c r="O2498" s="6">
        <f>KickstarterTable[[#This Row],[pledged]]/KickstarterTable[[#This Row],[goal]]</f>
        <v>0.11428571428571428</v>
      </c>
      <c r="P2498" s="8">
        <f>KickstarterTable[[#This Row],[pledged]]/KickstarterTable[[#This Row],[backers_count]]</f>
        <v>80</v>
      </c>
      <c r="Q2498" t="str">
        <f t="shared" ref="Q2498:Q2561" si="234">LEFT(N2498, SEARCH("/",N2498,1) -1)</f>
        <v>theater</v>
      </c>
      <c r="R2498" t="str">
        <f t="shared" ref="R2498:R2561" si="235">MID(N2498,FIND("/",N2498)+1,LEN(N2498))</f>
        <v>plays</v>
      </c>
      <c r="S2498" s="13">
        <f t="shared" ref="S2498:S2561" si="236">(J2498/86400)+25569+(-8/24)</f>
        <v>42750.196979166663</v>
      </c>
      <c r="T2498" s="13">
        <f t="shared" ref="T2498:T2561" si="237">(((I2498/60)/60)/24)+DATE(1970,1,1)+(-58/24)</f>
        <v>42791.95208333333</v>
      </c>
      <c r="U2498">
        <f t="shared" ref="U2498:U2561" si="238">YEAR(T2498)</f>
        <v>2017</v>
      </c>
      <c r="V2498" s="15" t="str">
        <f t="shared" ref="V2498:V2561" si="239">TEXT(S2498,"mmm")</f>
        <v>Jan</v>
      </c>
    </row>
    <row r="2499" spans="1:22" ht="32">
      <c r="A2499">
        <v>4068</v>
      </c>
      <c r="B2499" s="3" t="s">
        <v>4064</v>
      </c>
      <c r="C2499" s="3" t="s">
        <v>8171</v>
      </c>
      <c r="D2499">
        <v>3495</v>
      </c>
      <c r="E2499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8270</v>
      </c>
      <c r="O2499" s="6">
        <f>KickstarterTable[[#This Row],[pledged]]/KickstarterTable[[#This Row],[goal]]</f>
        <v>0.01</v>
      </c>
      <c r="P2499" s="8">
        <f>KickstarterTable[[#This Row],[pledged]]/KickstarterTable[[#This Row],[backers_count]]</f>
        <v>34.950000000000003</v>
      </c>
      <c r="Q2499" t="str">
        <f t="shared" si="234"/>
        <v>theater</v>
      </c>
      <c r="R2499" t="str">
        <f t="shared" si="235"/>
        <v>plays</v>
      </c>
      <c r="S2499" s="13">
        <f t="shared" si="236"/>
        <v>42718.630266203698</v>
      </c>
      <c r="T2499" s="13">
        <f t="shared" si="237"/>
        <v>42746.545138888891</v>
      </c>
      <c r="U2499">
        <f t="shared" si="238"/>
        <v>2017</v>
      </c>
      <c r="V2499" s="15" t="str">
        <f t="shared" si="239"/>
        <v>Dec</v>
      </c>
    </row>
    <row r="2500" spans="1:22" ht="48">
      <c r="A2500">
        <v>181</v>
      </c>
      <c r="B2500" s="3" t="s">
        <v>183</v>
      </c>
      <c r="C2500" s="3" t="s">
        <v>4291</v>
      </c>
      <c r="D2500">
        <v>3423</v>
      </c>
      <c r="E2500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8267</v>
      </c>
      <c r="O2500" s="6">
        <f>KickstarterTable[[#This Row],[pledged]]/KickstarterTable[[#This Row],[goal]]</f>
        <v>0.21092608822670172</v>
      </c>
      <c r="P2500" s="8">
        <f>KickstarterTable[[#This Row],[pledged]]/KickstarterTable[[#This Row],[backers_count]]</f>
        <v>180.5</v>
      </c>
      <c r="Q2500" t="str">
        <f t="shared" si="234"/>
        <v>film &amp; video</v>
      </c>
      <c r="R2500" t="str">
        <f t="shared" si="235"/>
        <v>drama</v>
      </c>
      <c r="S2500" s="13">
        <f t="shared" si="236"/>
        <v>42147.408506944441</v>
      </c>
      <c r="T2500" s="13">
        <f t="shared" si="237"/>
        <v>42175.325173611112</v>
      </c>
      <c r="U2500">
        <f t="shared" si="238"/>
        <v>2015</v>
      </c>
      <c r="V2500" s="15" t="str">
        <f t="shared" si="239"/>
        <v>May</v>
      </c>
    </row>
    <row r="2501" spans="1:22" ht="48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8270</v>
      </c>
      <c r="O2501" s="6">
        <f>KickstarterTable[[#This Row],[pledged]]/KickstarterTable[[#This Row],[goal]]</f>
        <v>1.0778267254038179</v>
      </c>
      <c r="P2501" s="8">
        <f>KickstarterTable[[#This Row],[pledged]]/KickstarterTable[[#This Row],[backers_count]]</f>
        <v>126.55172413793103</v>
      </c>
      <c r="Q2501" t="str">
        <f t="shared" si="234"/>
        <v>theater</v>
      </c>
      <c r="R2501" t="str">
        <f t="shared" si="235"/>
        <v>plays</v>
      </c>
      <c r="S2501" s="13">
        <f t="shared" si="236"/>
        <v>42157.257731481477</v>
      </c>
      <c r="T2501" s="13">
        <f t="shared" si="237"/>
        <v>42176.666666666664</v>
      </c>
      <c r="U2501">
        <f t="shared" si="238"/>
        <v>2015</v>
      </c>
      <c r="V2501" s="15" t="str">
        <f t="shared" si="239"/>
        <v>Jun</v>
      </c>
    </row>
    <row r="2502" spans="1:22" ht="32">
      <c r="A2502">
        <v>304</v>
      </c>
      <c r="B2502" s="3" t="s">
        <v>305</v>
      </c>
      <c r="C2502" s="3" t="s">
        <v>4414</v>
      </c>
      <c r="D2502">
        <v>3400</v>
      </c>
      <c r="E2502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8268</v>
      </c>
      <c r="O2502" s="6">
        <f>KickstarterTable[[#This Row],[pledged]]/KickstarterTable[[#This Row],[goal]]</f>
        <v>2.3164705882352941</v>
      </c>
      <c r="P2502" s="8">
        <f>KickstarterTable[[#This Row],[pledged]]/KickstarterTable[[#This Row],[backers_count]]</f>
        <v>106.43243243243244</v>
      </c>
      <c r="Q2502" t="str">
        <f t="shared" si="234"/>
        <v>film &amp; video</v>
      </c>
      <c r="R2502" t="str">
        <f t="shared" si="235"/>
        <v>documentary</v>
      </c>
      <c r="S2502" s="13">
        <f t="shared" si="236"/>
        <v>41113.76153935185</v>
      </c>
      <c r="T2502" s="13">
        <f t="shared" si="237"/>
        <v>41150.666666666672</v>
      </c>
      <c r="U2502">
        <f t="shared" si="238"/>
        <v>2012</v>
      </c>
      <c r="V2502" s="15" t="str">
        <f t="shared" si="239"/>
        <v>Jul</v>
      </c>
    </row>
    <row r="2503" spans="1:22" ht="48">
      <c r="A2503">
        <v>1356</v>
      </c>
      <c r="B2503" s="3" t="s">
        <v>1357</v>
      </c>
      <c r="C2503" s="3" t="s">
        <v>5466</v>
      </c>
      <c r="D2503">
        <v>3400</v>
      </c>
      <c r="E2503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8273</v>
      </c>
      <c r="O2503" s="6">
        <f>KickstarterTable[[#This Row],[pledged]]/KickstarterTable[[#This Row],[goal]]</f>
        <v>1.8281058823529412</v>
      </c>
      <c r="P2503" s="8">
        <f>KickstarterTable[[#This Row],[pledged]]/KickstarterTable[[#This Row],[backers_count]]</f>
        <v>71.443218390804603</v>
      </c>
      <c r="Q2503" t="str">
        <f t="shared" si="234"/>
        <v>publishing</v>
      </c>
      <c r="R2503" t="str">
        <f t="shared" si="235"/>
        <v>nonfiction</v>
      </c>
      <c r="S2503" s="13">
        <f t="shared" si="236"/>
        <v>41429.705555555549</v>
      </c>
      <c r="T2503" s="13">
        <f t="shared" si="237"/>
        <v>41457.622222222228</v>
      </c>
      <c r="U2503">
        <f t="shared" si="238"/>
        <v>2013</v>
      </c>
      <c r="V2503" s="15" t="str">
        <f t="shared" si="239"/>
        <v>Jun</v>
      </c>
    </row>
    <row r="2504" spans="1:22" ht="48">
      <c r="A2504">
        <v>1667</v>
      </c>
      <c r="B2504" s="3" t="s">
        <v>1668</v>
      </c>
      <c r="C2504" s="3" t="s">
        <v>5777</v>
      </c>
      <c r="D2504">
        <v>3400</v>
      </c>
      <c r="E250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8291</v>
      </c>
      <c r="O2504" s="6">
        <f>KickstarterTable[[#This Row],[pledged]]/KickstarterTable[[#This Row],[goal]]</f>
        <v>1.2685294117647059</v>
      </c>
      <c r="P2504" s="8">
        <f>KickstarterTable[[#This Row],[pledged]]/KickstarterTable[[#This Row],[backers_count]]</f>
        <v>52.597560975609753</v>
      </c>
      <c r="Q2504" t="str">
        <f t="shared" si="234"/>
        <v>music</v>
      </c>
      <c r="R2504" t="str">
        <f t="shared" si="235"/>
        <v>pop</v>
      </c>
      <c r="S2504" s="13">
        <f t="shared" si="236"/>
        <v>41681.737245370365</v>
      </c>
      <c r="T2504" s="13">
        <f t="shared" si="237"/>
        <v>41706.874305555561</v>
      </c>
      <c r="U2504">
        <f t="shared" si="238"/>
        <v>2014</v>
      </c>
      <c r="V2504" s="15" t="str">
        <f t="shared" si="239"/>
        <v>Feb</v>
      </c>
    </row>
    <row r="2505" spans="1:22" ht="48">
      <c r="A2505">
        <v>2701</v>
      </c>
      <c r="B2505" s="3" t="s">
        <v>2701</v>
      </c>
      <c r="C2505" s="3" t="s">
        <v>6811</v>
      </c>
      <c r="D2505">
        <v>3400</v>
      </c>
      <c r="E2505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8302</v>
      </c>
      <c r="O2505" s="6">
        <f>KickstarterTable[[#This Row],[pledged]]/KickstarterTable[[#This Row],[goal]]</f>
        <v>0.46176470588235297</v>
      </c>
      <c r="P2505" s="8">
        <f>KickstarterTable[[#This Row],[pledged]]/KickstarterTable[[#This Row],[backers_count]]</f>
        <v>34.130434782608695</v>
      </c>
      <c r="Q2505" t="str">
        <f t="shared" si="234"/>
        <v>theater</v>
      </c>
      <c r="R2505" t="str">
        <f t="shared" si="235"/>
        <v>spaces</v>
      </c>
      <c r="S2505" s="13">
        <f t="shared" si="236"/>
        <v>42801.441365740735</v>
      </c>
      <c r="T2505" s="13">
        <f t="shared" si="237"/>
        <v>42830.316365740742</v>
      </c>
      <c r="U2505">
        <f t="shared" si="238"/>
        <v>2017</v>
      </c>
      <c r="V2505" s="15" t="str">
        <f t="shared" si="239"/>
        <v>Mar</v>
      </c>
    </row>
    <row r="2506" spans="1:22" ht="48">
      <c r="A2506">
        <v>3015</v>
      </c>
      <c r="B2506" s="3" t="s">
        <v>3015</v>
      </c>
      <c r="C2506" s="3" t="s">
        <v>7125</v>
      </c>
      <c r="D2506">
        <v>3400</v>
      </c>
      <c r="E250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8302</v>
      </c>
      <c r="O2506" s="6">
        <f>KickstarterTable[[#This Row],[pledged]]/KickstarterTable[[#This Row],[goal]]</f>
        <v>1.0317647058823529</v>
      </c>
      <c r="P2506" s="8">
        <f>KickstarterTable[[#This Row],[pledged]]/KickstarterTable[[#This Row],[backers_count]]</f>
        <v>87.7</v>
      </c>
      <c r="Q2506" t="str">
        <f t="shared" si="234"/>
        <v>theater</v>
      </c>
      <c r="R2506" t="str">
        <f t="shared" si="235"/>
        <v>spaces</v>
      </c>
      <c r="S2506" s="13">
        <f t="shared" si="236"/>
        <v>41785.393958333334</v>
      </c>
      <c r="T2506" s="13">
        <f t="shared" si="237"/>
        <v>41798.75</v>
      </c>
      <c r="U2506">
        <f t="shared" si="238"/>
        <v>2014</v>
      </c>
      <c r="V2506" s="15" t="str">
        <f t="shared" si="239"/>
        <v>May</v>
      </c>
    </row>
    <row r="2507" spans="1:22" ht="48">
      <c r="A2507">
        <v>3585</v>
      </c>
      <c r="B2507" s="3" t="s">
        <v>3584</v>
      </c>
      <c r="C2507" s="3" t="s">
        <v>7695</v>
      </c>
      <c r="D2507">
        <v>3400</v>
      </c>
      <c r="E250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8270</v>
      </c>
      <c r="O2507" s="6">
        <f>KickstarterTable[[#This Row],[pledged]]/KickstarterTable[[#This Row],[goal]]</f>
        <v>1.1911764705882353</v>
      </c>
      <c r="P2507" s="8">
        <f>KickstarterTable[[#This Row],[pledged]]/KickstarterTable[[#This Row],[backers_count]]</f>
        <v>176.08695652173913</v>
      </c>
      <c r="Q2507" t="str">
        <f t="shared" si="234"/>
        <v>theater</v>
      </c>
      <c r="R2507" t="str">
        <f t="shared" si="235"/>
        <v>plays</v>
      </c>
      <c r="S2507" s="13">
        <f t="shared" si="236"/>
        <v>41964.382986111108</v>
      </c>
      <c r="T2507" s="13">
        <f t="shared" si="237"/>
        <v>41992.29965277778</v>
      </c>
      <c r="U2507">
        <f t="shared" si="238"/>
        <v>2014</v>
      </c>
      <c r="V2507" s="15" t="str">
        <f t="shared" si="239"/>
        <v>Nov</v>
      </c>
    </row>
    <row r="2508" spans="1:22" ht="48">
      <c r="A2508">
        <v>1882</v>
      </c>
      <c r="B2508" s="3" t="s">
        <v>1883</v>
      </c>
      <c r="C2508" s="3" t="s">
        <v>5992</v>
      </c>
      <c r="D2508">
        <v>3350</v>
      </c>
      <c r="E250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8278</v>
      </c>
      <c r="O2508" s="6">
        <f>KickstarterTable[[#This Row],[pledged]]/KickstarterTable[[#This Row],[goal]]</f>
        <v>1.008955223880597</v>
      </c>
      <c r="P2508" s="8">
        <f>KickstarterTable[[#This Row],[pledged]]/KickstarterTable[[#This Row],[backers_count]]</f>
        <v>41.728395061728392</v>
      </c>
      <c r="Q2508" t="str">
        <f t="shared" si="234"/>
        <v>music</v>
      </c>
      <c r="R2508" t="str">
        <f t="shared" si="235"/>
        <v>indie rock</v>
      </c>
      <c r="S2508" s="13">
        <f t="shared" si="236"/>
        <v>41067.615879629629</v>
      </c>
      <c r="T2508" s="13">
        <f t="shared" si="237"/>
        <v>41098.575000000004</v>
      </c>
      <c r="U2508">
        <f t="shared" si="238"/>
        <v>2012</v>
      </c>
      <c r="V2508" s="15" t="str">
        <f t="shared" si="239"/>
        <v>Jun</v>
      </c>
    </row>
    <row r="2509" spans="1:22" ht="48">
      <c r="A2509">
        <v>3341</v>
      </c>
      <c r="B2509" s="3" t="s">
        <v>3341</v>
      </c>
      <c r="C2509" s="3" t="s">
        <v>7451</v>
      </c>
      <c r="D2509">
        <v>3350</v>
      </c>
      <c r="E2509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8270</v>
      </c>
      <c r="O2509" s="6">
        <f>KickstarterTable[[#This Row],[pledged]]/KickstarterTable[[#This Row],[goal]]</f>
        <v>1</v>
      </c>
      <c r="P2509" s="8">
        <f>KickstarterTable[[#This Row],[pledged]]/KickstarterTable[[#This Row],[backers_count]]</f>
        <v>119.64285714285714</v>
      </c>
      <c r="Q2509" t="str">
        <f t="shared" si="234"/>
        <v>theater</v>
      </c>
      <c r="R2509" t="str">
        <f t="shared" si="235"/>
        <v>plays</v>
      </c>
      <c r="S2509" s="13">
        <f t="shared" si="236"/>
        <v>42510.465520833335</v>
      </c>
      <c r="T2509" s="13">
        <f t="shared" si="237"/>
        <v>42531.291666666664</v>
      </c>
      <c r="U2509">
        <f t="shared" si="238"/>
        <v>2016</v>
      </c>
      <c r="V2509" s="15" t="str">
        <f t="shared" si="239"/>
        <v>May</v>
      </c>
    </row>
    <row r="2510" spans="1:22" ht="48">
      <c r="A2510">
        <v>3483</v>
      </c>
      <c r="B2510" s="3" t="s">
        <v>3482</v>
      </c>
      <c r="C2510" s="3" t="s">
        <v>7593</v>
      </c>
      <c r="D2510">
        <v>3350</v>
      </c>
      <c r="E2510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8270</v>
      </c>
      <c r="O2510" s="6">
        <f>KickstarterTable[[#This Row],[pledged]]/KickstarterTable[[#This Row],[goal]]</f>
        <v>1.599402985074627</v>
      </c>
      <c r="P2510" s="8">
        <f>KickstarterTable[[#This Row],[pledged]]/KickstarterTable[[#This Row],[backers_count]]</f>
        <v>40.285714285714285</v>
      </c>
      <c r="Q2510" t="str">
        <f t="shared" si="234"/>
        <v>theater</v>
      </c>
      <c r="R2510" t="str">
        <f t="shared" si="235"/>
        <v>plays</v>
      </c>
      <c r="S2510" s="13">
        <f t="shared" si="236"/>
        <v>41793.335428240738</v>
      </c>
      <c r="T2510" s="13">
        <f t="shared" si="237"/>
        <v>41821.25209490741</v>
      </c>
      <c r="U2510">
        <f t="shared" si="238"/>
        <v>2014</v>
      </c>
      <c r="V2510" s="15" t="str">
        <f t="shared" si="239"/>
        <v>Jun</v>
      </c>
    </row>
    <row r="2511" spans="1:22" ht="32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8289</v>
      </c>
      <c r="O2511" s="6">
        <f>KickstarterTable[[#This Row],[pledged]]/KickstarterTable[[#This Row],[goal]]</f>
        <v>8.4008400840084006E-3</v>
      </c>
      <c r="P2511" s="8">
        <f>KickstarterTable[[#This Row],[pledged]]/KickstarterTable[[#This Row],[backers_count]]</f>
        <v>14</v>
      </c>
      <c r="Q2511" t="str">
        <f t="shared" si="234"/>
        <v>publishing</v>
      </c>
      <c r="R2511" t="str">
        <f t="shared" si="235"/>
        <v>art books</v>
      </c>
      <c r="S2511" s="13">
        <f t="shared" si="236"/>
        <v>41481.663090277776</v>
      </c>
      <c r="T2511" s="13">
        <f t="shared" si="237"/>
        <v>41512.579756944448</v>
      </c>
      <c r="U2511">
        <f t="shared" si="238"/>
        <v>2013</v>
      </c>
      <c r="V2511" s="15" t="str">
        <f t="shared" si="239"/>
        <v>Jul</v>
      </c>
    </row>
    <row r="2512" spans="1:22" ht="48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8269</v>
      </c>
      <c r="O2512" s="6">
        <f>KickstarterTable[[#This Row],[pledged]]/KickstarterTable[[#This Row],[goal]]</f>
        <v>4.3939393939393936E-3</v>
      </c>
      <c r="P2512" s="8">
        <f>KickstarterTable[[#This Row],[pledged]]/KickstarterTable[[#This Row],[backers_count]]</f>
        <v>4.833333333333333</v>
      </c>
      <c r="Q2512" t="str">
        <f t="shared" si="234"/>
        <v>film &amp; video</v>
      </c>
      <c r="R2512" t="str">
        <f t="shared" si="235"/>
        <v>animation</v>
      </c>
      <c r="S2512" s="13">
        <f t="shared" si="236"/>
        <v>41681.903136574074</v>
      </c>
      <c r="T2512" s="13">
        <f t="shared" si="237"/>
        <v>41709.778136574074</v>
      </c>
      <c r="U2512">
        <f t="shared" si="238"/>
        <v>2014</v>
      </c>
      <c r="V2512" s="15" t="str">
        <f t="shared" si="239"/>
        <v>Feb</v>
      </c>
    </row>
    <row r="2513" spans="1:22" ht="48">
      <c r="A2513">
        <v>474</v>
      </c>
      <c r="B2513" s="3" t="s">
        <v>475</v>
      </c>
      <c r="C2513" s="3" t="s">
        <v>4584</v>
      </c>
      <c r="D2513">
        <v>3300</v>
      </c>
      <c r="E2513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8269</v>
      </c>
      <c r="O2513" s="6">
        <f>KickstarterTable[[#This Row],[pledged]]/KickstarterTable[[#This Row],[goal]]</f>
        <v>3.0303030303030303E-4</v>
      </c>
      <c r="P2513" s="8">
        <f>KickstarterTable[[#This Row],[pledged]]/KickstarterTable[[#This Row],[backers_count]]</f>
        <v>1</v>
      </c>
      <c r="Q2513" t="str">
        <f t="shared" si="234"/>
        <v>film &amp; video</v>
      </c>
      <c r="R2513" t="str">
        <f t="shared" si="235"/>
        <v>animation</v>
      </c>
      <c r="S2513" s="13">
        <f t="shared" si="236"/>
        <v>42752.995706018519</v>
      </c>
      <c r="T2513" s="13">
        <f t="shared" si="237"/>
        <v>42780.91237268519</v>
      </c>
      <c r="U2513">
        <f t="shared" si="238"/>
        <v>2017</v>
      </c>
      <c r="V2513" s="15" t="str">
        <f t="shared" si="239"/>
        <v>Jan</v>
      </c>
    </row>
    <row r="2514" spans="1:22" ht="48">
      <c r="A2514">
        <v>536</v>
      </c>
      <c r="B2514" s="3" t="s">
        <v>537</v>
      </c>
      <c r="C2514" s="3" t="s">
        <v>4646</v>
      </c>
      <c r="D2514">
        <v>3300</v>
      </c>
      <c r="E2514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8270</v>
      </c>
      <c r="O2514" s="6">
        <f>KickstarterTable[[#This Row],[pledged]]/KickstarterTable[[#This Row],[goal]]</f>
        <v>1.1825757575757576</v>
      </c>
      <c r="P2514" s="8">
        <f>KickstarterTable[[#This Row],[pledged]]/KickstarterTable[[#This Row],[backers_count]]</f>
        <v>100.06410256410257</v>
      </c>
      <c r="Q2514" t="str">
        <f t="shared" si="234"/>
        <v>theater</v>
      </c>
      <c r="R2514" t="str">
        <f t="shared" si="235"/>
        <v>plays</v>
      </c>
      <c r="S2514" s="13">
        <f t="shared" si="236"/>
        <v>42179.011655092589</v>
      </c>
      <c r="T2514" s="13">
        <f t="shared" si="237"/>
        <v>42217.333333333336</v>
      </c>
      <c r="U2514">
        <f t="shared" si="238"/>
        <v>2015</v>
      </c>
      <c r="V2514" s="15" t="str">
        <f t="shared" si="239"/>
        <v>Jun</v>
      </c>
    </row>
    <row r="2515" spans="1:22" ht="48">
      <c r="A2515">
        <v>916</v>
      </c>
      <c r="B2515" s="3" t="s">
        <v>917</v>
      </c>
      <c r="C2515" s="3" t="s">
        <v>5026</v>
      </c>
      <c r="D2515">
        <v>3300</v>
      </c>
      <c r="E2515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8277</v>
      </c>
      <c r="O2515" s="6">
        <f>KickstarterTable[[#This Row],[pledged]]/KickstarterTable[[#This Row],[goal]]</f>
        <v>0</v>
      </c>
      <c r="P2515" s="8" t="e">
        <f>KickstarterTable[[#This Row],[pledged]]/KickstarterTable[[#This Row],[backers_count]]</f>
        <v>#DIV/0!</v>
      </c>
      <c r="Q2515" t="str">
        <f t="shared" si="234"/>
        <v>music</v>
      </c>
      <c r="R2515" t="str">
        <f t="shared" si="235"/>
        <v>jazz</v>
      </c>
      <c r="S2515" s="13">
        <f t="shared" si="236"/>
        <v>40434.520069444443</v>
      </c>
      <c r="T2515" s="13">
        <f t="shared" si="237"/>
        <v>40470.791666666672</v>
      </c>
      <c r="U2515">
        <f t="shared" si="238"/>
        <v>2010</v>
      </c>
      <c r="V2515" s="15" t="str">
        <f t="shared" si="239"/>
        <v>Sep</v>
      </c>
    </row>
    <row r="2516" spans="1:22" ht="48">
      <c r="A2516">
        <v>1260</v>
      </c>
      <c r="B2516" s="3" t="s">
        <v>1261</v>
      </c>
      <c r="C2516" s="3" t="s">
        <v>5370</v>
      </c>
      <c r="D2516">
        <v>3300</v>
      </c>
      <c r="E2516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8275</v>
      </c>
      <c r="O2516" s="6">
        <f>KickstarterTable[[#This Row],[pledged]]/KickstarterTable[[#This Row],[goal]]</f>
        <v>1.1366666666666667</v>
      </c>
      <c r="P2516" s="8">
        <f>KickstarterTable[[#This Row],[pledged]]/KickstarterTable[[#This Row],[backers_count]]</f>
        <v>50.689189189189186</v>
      </c>
      <c r="Q2516" t="str">
        <f t="shared" si="234"/>
        <v>music</v>
      </c>
      <c r="R2516" t="str">
        <f t="shared" si="235"/>
        <v>rock</v>
      </c>
      <c r="S2516" s="13">
        <f t="shared" si="236"/>
        <v>41666.50949074074</v>
      </c>
      <c r="T2516" s="13">
        <f t="shared" si="237"/>
        <v>41694.426157407412</v>
      </c>
      <c r="U2516">
        <f t="shared" si="238"/>
        <v>2014</v>
      </c>
      <c r="V2516" s="15" t="str">
        <f t="shared" si="239"/>
        <v>Jan</v>
      </c>
    </row>
    <row r="2517" spans="1:22" ht="32">
      <c r="A2517">
        <v>2262</v>
      </c>
      <c r="B2517" s="3" t="s">
        <v>2263</v>
      </c>
      <c r="C2517" s="3" t="s">
        <v>6372</v>
      </c>
      <c r="D2517">
        <v>3300</v>
      </c>
      <c r="E251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8296</v>
      </c>
      <c r="O2517" s="6">
        <f>KickstarterTable[[#This Row],[pledged]]/KickstarterTable[[#This Row],[goal]]</f>
        <v>1.5415151515151515</v>
      </c>
      <c r="P2517" s="8">
        <f>KickstarterTable[[#This Row],[pledged]]/KickstarterTable[[#This Row],[backers_count]]</f>
        <v>28.104972375690608</v>
      </c>
      <c r="Q2517" t="str">
        <f t="shared" si="234"/>
        <v>games</v>
      </c>
      <c r="R2517" t="str">
        <f t="shared" si="235"/>
        <v>tabletop games</v>
      </c>
      <c r="S2517" s="13">
        <f t="shared" si="236"/>
        <v>41926.251828703702</v>
      </c>
      <c r="T2517" s="13">
        <f t="shared" si="237"/>
        <v>41958.583333333336</v>
      </c>
      <c r="U2517">
        <f t="shared" si="238"/>
        <v>2014</v>
      </c>
      <c r="V2517" s="15" t="str">
        <f t="shared" si="239"/>
        <v>Oct</v>
      </c>
    </row>
    <row r="2518" spans="1:22" ht="48">
      <c r="A2518">
        <v>3261</v>
      </c>
      <c r="B2518" s="3" t="s">
        <v>3261</v>
      </c>
      <c r="C2518" s="3" t="s">
        <v>7371</v>
      </c>
      <c r="D2518">
        <v>3300</v>
      </c>
      <c r="E251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8270</v>
      </c>
      <c r="O2518" s="6">
        <f>KickstarterTable[[#This Row],[pledged]]/KickstarterTable[[#This Row],[goal]]</f>
        <v>1.0045454545454546</v>
      </c>
      <c r="P2518" s="8">
        <f>KickstarterTable[[#This Row],[pledged]]/KickstarterTable[[#This Row],[backers_count]]</f>
        <v>67.65306122448979</v>
      </c>
      <c r="Q2518" t="str">
        <f t="shared" si="234"/>
        <v>theater</v>
      </c>
      <c r="R2518" t="str">
        <f t="shared" si="235"/>
        <v>plays</v>
      </c>
      <c r="S2518" s="13">
        <f t="shared" si="236"/>
        <v>42171.392083333332</v>
      </c>
      <c r="T2518" s="13">
        <f t="shared" si="237"/>
        <v>42199.308750000004</v>
      </c>
      <c r="U2518">
        <f t="shared" si="238"/>
        <v>2015</v>
      </c>
      <c r="V2518" s="15" t="str">
        <f t="shared" si="239"/>
        <v>Jun</v>
      </c>
    </row>
    <row r="2519" spans="1:22" ht="48">
      <c r="A2519">
        <v>3322</v>
      </c>
      <c r="B2519" s="3" t="s">
        <v>3322</v>
      </c>
      <c r="C2519" s="3" t="s">
        <v>7432</v>
      </c>
      <c r="D2519">
        <v>3300</v>
      </c>
      <c r="E2519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8270</v>
      </c>
      <c r="O2519" s="6">
        <f>KickstarterTable[[#This Row],[pledged]]/KickstarterTable[[#This Row],[goal]]</f>
        <v>1.0151515151515151</v>
      </c>
      <c r="P2519" s="8">
        <f>KickstarterTable[[#This Row],[pledged]]/KickstarterTable[[#This Row],[backers_count]]</f>
        <v>145.65217391304347</v>
      </c>
      <c r="Q2519" t="str">
        <f t="shared" si="234"/>
        <v>theater</v>
      </c>
      <c r="R2519" t="str">
        <f t="shared" si="235"/>
        <v>plays</v>
      </c>
      <c r="S2519" s="13">
        <f t="shared" si="236"/>
        <v>42520.677037037036</v>
      </c>
      <c r="T2519" s="13">
        <f t="shared" si="237"/>
        <v>42540.746527777781</v>
      </c>
      <c r="U2519">
        <f t="shared" si="238"/>
        <v>2016</v>
      </c>
      <c r="V2519" s="15" t="str">
        <f t="shared" si="239"/>
        <v>May</v>
      </c>
    </row>
    <row r="2520" spans="1:22" ht="48">
      <c r="A2520">
        <v>3526</v>
      </c>
      <c r="B2520" s="3" t="s">
        <v>3525</v>
      </c>
      <c r="C2520" s="3" t="s">
        <v>7636</v>
      </c>
      <c r="D2520">
        <v>3300</v>
      </c>
      <c r="E2520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8270</v>
      </c>
      <c r="O2520" s="6">
        <f>KickstarterTable[[#This Row],[pledged]]/KickstarterTable[[#This Row],[goal]]</f>
        <v>1.02</v>
      </c>
      <c r="P2520" s="8">
        <f>KickstarterTable[[#This Row],[pledged]]/KickstarterTable[[#This Row],[backers_count]]</f>
        <v>99</v>
      </c>
      <c r="Q2520" t="str">
        <f t="shared" si="234"/>
        <v>theater</v>
      </c>
      <c r="R2520" t="str">
        <f t="shared" si="235"/>
        <v>plays</v>
      </c>
      <c r="S2520" s="13">
        <f t="shared" si="236"/>
        <v>42460.001979166664</v>
      </c>
      <c r="T2520" s="13">
        <f t="shared" si="237"/>
        <v>42485.832638888889</v>
      </c>
      <c r="U2520">
        <f t="shared" si="238"/>
        <v>2016</v>
      </c>
      <c r="V2520" s="15" t="str">
        <f t="shared" si="239"/>
        <v>Mar</v>
      </c>
    </row>
    <row r="2521" spans="1:22" ht="32">
      <c r="A2521">
        <v>3638</v>
      </c>
      <c r="B2521" s="3" t="s">
        <v>3636</v>
      </c>
      <c r="C2521" s="3" t="s">
        <v>7748</v>
      </c>
      <c r="D2521">
        <v>3300</v>
      </c>
      <c r="E2521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8304</v>
      </c>
      <c r="O2521" s="6">
        <f>KickstarterTable[[#This Row],[pledged]]/KickstarterTable[[#This Row],[goal]]</f>
        <v>6.545454545454546E-2</v>
      </c>
      <c r="P2521" s="8">
        <f>KickstarterTable[[#This Row],[pledged]]/KickstarterTable[[#This Row],[backers_count]]</f>
        <v>108</v>
      </c>
      <c r="Q2521" t="str">
        <f t="shared" si="234"/>
        <v>theater</v>
      </c>
      <c r="R2521" t="str">
        <f t="shared" si="235"/>
        <v>musical</v>
      </c>
      <c r="S2521" s="13">
        <f t="shared" si="236"/>
        <v>42053.339490740742</v>
      </c>
      <c r="T2521" s="13">
        <f t="shared" si="237"/>
        <v>42111.214490740742</v>
      </c>
      <c r="U2521">
        <f t="shared" si="238"/>
        <v>2015</v>
      </c>
      <c r="V2521" s="15" t="str">
        <f t="shared" si="239"/>
        <v>Feb</v>
      </c>
    </row>
    <row r="2522" spans="1:22" ht="32">
      <c r="A2522">
        <v>3720</v>
      </c>
      <c r="B2522" s="3" t="s">
        <v>3717</v>
      </c>
      <c r="C2522" s="3" t="s">
        <v>7830</v>
      </c>
      <c r="D2522">
        <v>3300</v>
      </c>
      <c r="E2522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8270</v>
      </c>
      <c r="O2522" s="6">
        <f>KickstarterTable[[#This Row],[pledged]]/KickstarterTable[[#This Row],[goal]]</f>
        <v>1.0451515151515152</v>
      </c>
      <c r="P2522" s="8">
        <f>KickstarterTable[[#This Row],[pledged]]/KickstarterTable[[#This Row],[backers_count]]</f>
        <v>86.224999999999994</v>
      </c>
      <c r="Q2522" t="str">
        <f t="shared" si="234"/>
        <v>theater</v>
      </c>
      <c r="R2522" t="str">
        <f t="shared" si="235"/>
        <v>plays</v>
      </c>
      <c r="S2522" s="13">
        <f t="shared" si="236"/>
        <v>42165.659791666665</v>
      </c>
      <c r="T2522" s="13">
        <f t="shared" si="237"/>
        <v>42185.576458333337</v>
      </c>
      <c r="U2522">
        <f t="shared" si="238"/>
        <v>2015</v>
      </c>
      <c r="V2522" s="15" t="str">
        <f t="shared" si="239"/>
        <v>Jun</v>
      </c>
    </row>
    <row r="2523" spans="1:22" ht="48">
      <c r="A2523">
        <v>2751</v>
      </c>
      <c r="B2523" s="3" t="s">
        <v>2751</v>
      </c>
      <c r="C2523" s="3" t="s">
        <v>6861</v>
      </c>
      <c r="D2523">
        <v>3274</v>
      </c>
      <c r="E2523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8303</v>
      </c>
      <c r="O2523" s="6">
        <f>KickstarterTable[[#This Row],[pledged]]/KickstarterTable[[#This Row],[goal]]</f>
        <v>0</v>
      </c>
      <c r="P2523" s="8" t="e">
        <f>KickstarterTable[[#This Row],[pledged]]/KickstarterTable[[#This Row],[backers_count]]</f>
        <v>#DIV/0!</v>
      </c>
      <c r="Q2523" t="str">
        <f t="shared" si="234"/>
        <v>publishing</v>
      </c>
      <c r="R2523" t="str">
        <f t="shared" si="235"/>
        <v>children's books</v>
      </c>
      <c r="S2523" s="13">
        <f t="shared" si="236"/>
        <v>41747.553726851846</v>
      </c>
      <c r="T2523" s="13">
        <f t="shared" si="237"/>
        <v>41805.470393518524</v>
      </c>
      <c r="U2523">
        <f t="shared" si="238"/>
        <v>2014</v>
      </c>
      <c r="V2523" s="15" t="str">
        <f t="shared" si="239"/>
        <v>Apr</v>
      </c>
    </row>
    <row r="2524" spans="1:22" ht="48">
      <c r="A2524">
        <v>1717</v>
      </c>
      <c r="B2524" s="3" t="s">
        <v>1718</v>
      </c>
      <c r="C2524" s="3" t="s">
        <v>5827</v>
      </c>
      <c r="D2524">
        <v>3265</v>
      </c>
      <c r="E252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8292</v>
      </c>
      <c r="O2524" s="6">
        <f>KickstarterTable[[#This Row],[pledged]]/KickstarterTable[[#This Row],[goal]]</f>
        <v>0.42725880551301687</v>
      </c>
      <c r="P2524" s="8">
        <f>KickstarterTable[[#This Row],[pledged]]/KickstarterTable[[#This Row],[backers_count]]</f>
        <v>34.024390243902438</v>
      </c>
      <c r="Q2524" t="str">
        <f t="shared" si="234"/>
        <v>music</v>
      </c>
      <c r="R2524" t="str">
        <f t="shared" si="235"/>
        <v>faith</v>
      </c>
      <c r="S2524" s="13">
        <f t="shared" si="236"/>
        <v>42460.648587962962</v>
      </c>
      <c r="T2524" s="13">
        <f t="shared" si="237"/>
        <v>42478.750000000007</v>
      </c>
      <c r="U2524">
        <f t="shared" si="238"/>
        <v>2016</v>
      </c>
      <c r="V2524" s="15" t="str">
        <f t="shared" si="239"/>
        <v>Mar</v>
      </c>
    </row>
    <row r="2525" spans="1:22" ht="48">
      <c r="A2525">
        <v>3938</v>
      </c>
      <c r="B2525" s="3" t="s">
        <v>3935</v>
      </c>
      <c r="C2525" s="3" t="s">
        <v>8046</v>
      </c>
      <c r="D2525">
        <v>3255</v>
      </c>
      <c r="E2525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8270</v>
      </c>
      <c r="O2525" s="6">
        <f>KickstarterTable[[#This Row],[pledged]]/KickstarterTable[[#This Row],[goal]]</f>
        <v>0.12196620583717357</v>
      </c>
      <c r="P2525" s="8">
        <f>KickstarterTable[[#This Row],[pledged]]/KickstarterTable[[#This Row],[backers_count]]</f>
        <v>79.400000000000006</v>
      </c>
      <c r="Q2525" t="str">
        <f t="shared" si="234"/>
        <v>theater</v>
      </c>
      <c r="R2525" t="str">
        <f t="shared" si="235"/>
        <v>plays</v>
      </c>
      <c r="S2525" s="13">
        <f t="shared" si="236"/>
        <v>42151.572384259256</v>
      </c>
      <c r="T2525" s="13">
        <f t="shared" si="237"/>
        <v>42180.489050925935</v>
      </c>
      <c r="U2525">
        <f t="shared" si="238"/>
        <v>2015</v>
      </c>
      <c r="V2525" s="15" t="str">
        <f t="shared" si="239"/>
        <v>May</v>
      </c>
    </row>
    <row r="2526" spans="1:22" ht="48">
      <c r="A2526">
        <v>119</v>
      </c>
      <c r="B2526" s="3" t="s">
        <v>121</v>
      </c>
      <c r="C2526" s="3" t="s">
        <v>4230</v>
      </c>
      <c r="D2526">
        <v>3250</v>
      </c>
      <c r="E252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8265</v>
      </c>
      <c r="O2526" s="6">
        <f>KickstarterTable[[#This Row],[pledged]]/KickstarterTable[[#This Row],[goal]]</f>
        <v>1.0455692307692308</v>
      </c>
      <c r="P2526" s="8">
        <f>KickstarterTable[[#This Row],[pledged]]/KickstarterTable[[#This Row],[backers_count]]</f>
        <v>91.840540540540545</v>
      </c>
      <c r="Q2526" t="str">
        <f t="shared" si="234"/>
        <v>film &amp; video</v>
      </c>
      <c r="R2526" t="str">
        <f t="shared" si="235"/>
        <v>shorts</v>
      </c>
      <c r="S2526" s="13">
        <f t="shared" si="236"/>
        <v>40738.735949074071</v>
      </c>
      <c r="T2526" s="13">
        <f t="shared" si="237"/>
        <v>40766.541666666672</v>
      </c>
      <c r="U2526">
        <f t="shared" si="238"/>
        <v>2011</v>
      </c>
      <c r="V2526" s="15" t="str">
        <f t="shared" si="239"/>
        <v>Jul</v>
      </c>
    </row>
    <row r="2527" spans="1:22" ht="32">
      <c r="A2527">
        <v>1596</v>
      </c>
      <c r="B2527" s="3" t="s">
        <v>1597</v>
      </c>
      <c r="C2527" s="3" t="s">
        <v>5706</v>
      </c>
      <c r="D2527">
        <v>3250</v>
      </c>
      <c r="E252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8290</v>
      </c>
      <c r="O2527" s="6">
        <f>KickstarterTable[[#This Row],[pledged]]/KickstarterTable[[#This Row],[goal]]</f>
        <v>2.3076923076923078E-2</v>
      </c>
      <c r="P2527" s="8">
        <f>KickstarterTable[[#This Row],[pledged]]/KickstarterTable[[#This Row],[backers_count]]</f>
        <v>25</v>
      </c>
      <c r="Q2527" t="str">
        <f t="shared" si="234"/>
        <v>photography</v>
      </c>
      <c r="R2527" t="str">
        <f t="shared" si="235"/>
        <v>places</v>
      </c>
      <c r="S2527" s="13">
        <f t="shared" si="236"/>
        <v>41941.096863425926</v>
      </c>
      <c r="T2527" s="13">
        <f t="shared" si="237"/>
        <v>41984.055196759262</v>
      </c>
      <c r="U2527">
        <f t="shared" si="238"/>
        <v>2014</v>
      </c>
      <c r="V2527" s="15" t="str">
        <f t="shared" si="239"/>
        <v>Oct</v>
      </c>
    </row>
    <row r="2528" spans="1:22" ht="48">
      <c r="A2528">
        <v>2406</v>
      </c>
      <c r="B2528" s="3" t="s">
        <v>2407</v>
      </c>
      <c r="C2528" s="3" t="s">
        <v>6516</v>
      </c>
      <c r="D2528">
        <v>3250</v>
      </c>
      <c r="E252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8283</v>
      </c>
      <c r="O2528" s="6">
        <f>KickstarterTable[[#This Row],[pledged]]/KickstarterTable[[#This Row],[goal]]</f>
        <v>0.41384615384615386</v>
      </c>
      <c r="P2528" s="8">
        <f>KickstarterTable[[#This Row],[pledged]]/KickstarterTable[[#This Row],[backers_count]]</f>
        <v>84.0625</v>
      </c>
      <c r="Q2528" t="str">
        <f t="shared" si="234"/>
        <v>food</v>
      </c>
      <c r="R2528" t="str">
        <f t="shared" si="235"/>
        <v>food trucks</v>
      </c>
      <c r="S2528" s="13">
        <f t="shared" si="236"/>
        <v>41982.777662037035</v>
      </c>
      <c r="T2528" s="13">
        <f t="shared" si="237"/>
        <v>42020.694328703707</v>
      </c>
      <c r="U2528">
        <f t="shared" si="238"/>
        <v>2015</v>
      </c>
      <c r="V2528" s="15" t="str">
        <f t="shared" si="239"/>
        <v>Dec</v>
      </c>
    </row>
    <row r="2529" spans="1:22" ht="48">
      <c r="A2529">
        <v>2762</v>
      </c>
      <c r="B2529" s="3" t="s">
        <v>2762</v>
      </c>
      <c r="C2529" s="3" t="s">
        <v>6872</v>
      </c>
      <c r="D2529">
        <v>3250</v>
      </c>
      <c r="E2529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8303</v>
      </c>
      <c r="O2529" s="6">
        <f>KickstarterTable[[#This Row],[pledged]]/KickstarterTable[[#This Row],[goal]]</f>
        <v>7.6923076923076927E-3</v>
      </c>
      <c r="P2529" s="8">
        <f>KickstarterTable[[#This Row],[pledged]]/KickstarterTable[[#This Row],[backers_count]]</f>
        <v>25</v>
      </c>
      <c r="Q2529" t="str">
        <f t="shared" si="234"/>
        <v>publishing</v>
      </c>
      <c r="R2529" t="str">
        <f t="shared" si="235"/>
        <v>children's books</v>
      </c>
      <c r="S2529" s="13">
        <f t="shared" si="236"/>
        <v>40926.703645833331</v>
      </c>
      <c r="T2529" s="13">
        <f t="shared" si="237"/>
        <v>40984.578645833339</v>
      </c>
      <c r="U2529">
        <f t="shared" si="238"/>
        <v>2012</v>
      </c>
      <c r="V2529" s="15" t="str">
        <f t="shared" si="239"/>
        <v>Jan</v>
      </c>
    </row>
    <row r="2530" spans="1:22" ht="48">
      <c r="A2530">
        <v>98</v>
      </c>
      <c r="B2530" s="3" t="s">
        <v>100</v>
      </c>
      <c r="C2530" s="3" t="s">
        <v>4209</v>
      </c>
      <c r="D2530">
        <v>3200</v>
      </c>
      <c r="E2530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8265</v>
      </c>
      <c r="O2530" s="6">
        <f>KickstarterTable[[#This Row],[pledged]]/KickstarterTable[[#This Row],[goal]]</f>
        <v>1.0625</v>
      </c>
      <c r="P2530" s="8">
        <f>KickstarterTable[[#This Row],[pledged]]/KickstarterTable[[#This Row],[backers_count]]</f>
        <v>56.666666666666664</v>
      </c>
      <c r="Q2530" t="str">
        <f t="shared" si="234"/>
        <v>film &amp; video</v>
      </c>
      <c r="R2530" t="str">
        <f t="shared" si="235"/>
        <v>shorts</v>
      </c>
      <c r="S2530" s="13">
        <f t="shared" si="236"/>
        <v>41214.461504629631</v>
      </c>
      <c r="T2530" s="13">
        <f t="shared" si="237"/>
        <v>41248.5625</v>
      </c>
      <c r="U2530">
        <f t="shared" si="238"/>
        <v>2012</v>
      </c>
      <c r="V2530" s="15" t="str">
        <f t="shared" si="239"/>
        <v>Nov</v>
      </c>
    </row>
    <row r="2531" spans="1:22" ht="48">
      <c r="A2531">
        <v>1122</v>
      </c>
      <c r="B2531" s="3" t="s">
        <v>1123</v>
      </c>
      <c r="C2531" s="3" t="s">
        <v>5232</v>
      </c>
      <c r="D2531">
        <v>3200</v>
      </c>
      <c r="E2531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8281</v>
      </c>
      <c r="O2531" s="6">
        <f>KickstarterTable[[#This Row],[pledged]]/KickstarterTable[[#This Row],[goal]]</f>
        <v>0</v>
      </c>
      <c r="P2531" s="8" t="e">
        <f>KickstarterTable[[#This Row],[pledged]]/KickstarterTable[[#This Row],[backers_count]]</f>
        <v>#DIV/0!</v>
      </c>
      <c r="Q2531" t="str">
        <f t="shared" si="234"/>
        <v>games</v>
      </c>
      <c r="R2531" t="str">
        <f t="shared" si="235"/>
        <v>video games</v>
      </c>
      <c r="S2531" s="13">
        <f t="shared" si="236"/>
        <v>41410.370659722219</v>
      </c>
      <c r="T2531" s="13">
        <f t="shared" si="237"/>
        <v>41422.287326388891</v>
      </c>
      <c r="U2531">
        <f t="shared" si="238"/>
        <v>2013</v>
      </c>
      <c r="V2531" s="15" t="str">
        <f t="shared" si="239"/>
        <v>May</v>
      </c>
    </row>
    <row r="2532" spans="1:22" ht="48">
      <c r="A2532">
        <v>1929</v>
      </c>
      <c r="B2532" s="3" t="s">
        <v>1930</v>
      </c>
      <c r="C2532" s="3" t="s">
        <v>6039</v>
      </c>
      <c r="D2532">
        <v>3200</v>
      </c>
      <c r="E2532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8278</v>
      </c>
      <c r="O2532" s="6">
        <f>KickstarterTable[[#This Row],[pledged]]/KickstarterTable[[#This Row],[goal]]</f>
        <v>1.003125</v>
      </c>
      <c r="P2532" s="8">
        <f>KickstarterTable[[#This Row],[pledged]]/KickstarterTable[[#This Row],[backers_count]]</f>
        <v>42.8</v>
      </c>
      <c r="Q2532" t="str">
        <f t="shared" si="234"/>
        <v>music</v>
      </c>
      <c r="R2532" t="str">
        <f t="shared" si="235"/>
        <v>indie rock</v>
      </c>
      <c r="S2532" s="13">
        <f t="shared" si="236"/>
        <v>40686.688263888886</v>
      </c>
      <c r="T2532" s="13">
        <f t="shared" si="237"/>
        <v>40726.604930555557</v>
      </c>
      <c r="U2532">
        <f t="shared" si="238"/>
        <v>2011</v>
      </c>
      <c r="V2532" s="15" t="str">
        <f t="shared" si="239"/>
        <v>May</v>
      </c>
    </row>
    <row r="2533" spans="1:22" ht="48">
      <c r="A2533">
        <v>1994</v>
      </c>
      <c r="B2533" s="3" t="s">
        <v>1995</v>
      </c>
      <c r="C2533" s="3" t="s">
        <v>6104</v>
      </c>
      <c r="D2533">
        <v>3200</v>
      </c>
      <c r="E2533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8295</v>
      </c>
      <c r="O2533" s="6">
        <f>KickstarterTable[[#This Row],[pledged]]/KickstarterTable[[#This Row],[goal]]</f>
        <v>0</v>
      </c>
      <c r="P2533" s="8" t="e">
        <f>KickstarterTable[[#This Row],[pledged]]/KickstarterTable[[#This Row],[backers_count]]</f>
        <v>#DIV/0!</v>
      </c>
      <c r="Q2533" t="str">
        <f t="shared" si="234"/>
        <v>photography</v>
      </c>
      <c r="R2533" t="str">
        <f t="shared" si="235"/>
        <v>people</v>
      </c>
      <c r="S2533" s="13">
        <f t="shared" si="236"/>
        <v>42650.672939814809</v>
      </c>
      <c r="T2533" s="13">
        <f t="shared" si="237"/>
        <v>42708.631273148152</v>
      </c>
      <c r="U2533">
        <f t="shared" si="238"/>
        <v>2016</v>
      </c>
      <c r="V2533" s="15" t="str">
        <f t="shared" si="239"/>
        <v>Oct</v>
      </c>
    </row>
    <row r="2534" spans="1:22" ht="48">
      <c r="A2534">
        <v>2476</v>
      </c>
      <c r="B2534" s="3" t="s">
        <v>2477</v>
      </c>
      <c r="C2534" s="3" t="s">
        <v>6586</v>
      </c>
      <c r="D2534">
        <v>3200</v>
      </c>
      <c r="E2534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8278</v>
      </c>
      <c r="O2534" s="6">
        <f>KickstarterTable[[#This Row],[pledged]]/KickstarterTable[[#This Row],[goal]]</f>
        <v>1.050225</v>
      </c>
      <c r="P2534" s="8">
        <f>KickstarterTable[[#This Row],[pledged]]/KickstarterTable[[#This Row],[backers_count]]</f>
        <v>61.103999999999999</v>
      </c>
      <c r="Q2534" t="str">
        <f t="shared" si="234"/>
        <v>music</v>
      </c>
      <c r="R2534" t="str">
        <f t="shared" si="235"/>
        <v>indie rock</v>
      </c>
      <c r="S2534" s="13">
        <f t="shared" si="236"/>
        <v>41912.995023148142</v>
      </c>
      <c r="T2534" s="13">
        <f t="shared" si="237"/>
        <v>41943.953356481485</v>
      </c>
      <c r="U2534">
        <f t="shared" si="238"/>
        <v>2014</v>
      </c>
      <c r="V2534" s="15" t="str">
        <f t="shared" si="239"/>
        <v>Sep</v>
      </c>
    </row>
    <row r="2535" spans="1:22" ht="48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8270</v>
      </c>
      <c r="O2535" s="6">
        <f>KickstarterTable[[#This Row],[pledged]]/KickstarterTable[[#This Row],[goal]]</f>
        <v>1.0015624999999999</v>
      </c>
      <c r="P2535" s="8">
        <f>KickstarterTable[[#This Row],[pledged]]/KickstarterTable[[#This Row],[backers_count]]</f>
        <v>74.534883720930239</v>
      </c>
      <c r="Q2535" t="str">
        <f t="shared" si="234"/>
        <v>theater</v>
      </c>
      <c r="R2535" t="str">
        <f t="shared" si="235"/>
        <v>plays</v>
      </c>
      <c r="S2535" s="13">
        <f t="shared" si="236"/>
        <v>41852.324976851851</v>
      </c>
      <c r="T2535" s="13">
        <f t="shared" si="237"/>
        <v>41880.241643518522</v>
      </c>
      <c r="U2535">
        <f t="shared" si="238"/>
        <v>2014</v>
      </c>
      <c r="V2535" s="15" t="str">
        <f t="shared" si="239"/>
        <v>Aug</v>
      </c>
    </row>
    <row r="2536" spans="1:22" ht="48">
      <c r="A2536">
        <v>3186</v>
      </c>
      <c r="B2536" s="3" t="s">
        <v>3186</v>
      </c>
      <c r="C2536" s="3" t="s">
        <v>7296</v>
      </c>
      <c r="D2536">
        <v>3200</v>
      </c>
      <c r="E2536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8270</v>
      </c>
      <c r="O2536" s="6">
        <f>KickstarterTable[[#This Row],[pledged]]/KickstarterTable[[#This Row],[goal]]</f>
        <v>1.0218750000000001</v>
      </c>
      <c r="P2536" s="8">
        <f>KickstarterTable[[#This Row],[pledged]]/KickstarterTable[[#This Row],[backers_count]]</f>
        <v>46.714285714285715</v>
      </c>
      <c r="Q2536" t="str">
        <f t="shared" si="234"/>
        <v>theater</v>
      </c>
      <c r="R2536" t="str">
        <f t="shared" si="235"/>
        <v>plays</v>
      </c>
      <c r="S2536" s="13">
        <f t="shared" si="236"/>
        <v>41868.590717592589</v>
      </c>
      <c r="T2536" s="13">
        <f t="shared" si="237"/>
        <v>41896.458333333336</v>
      </c>
      <c r="U2536">
        <f t="shared" si="238"/>
        <v>2014</v>
      </c>
      <c r="V2536" s="15" t="str">
        <f t="shared" si="239"/>
        <v>Aug</v>
      </c>
    </row>
    <row r="2537" spans="1:22" ht="48">
      <c r="A2537">
        <v>3560</v>
      </c>
      <c r="B2537" s="3" t="s">
        <v>3559</v>
      </c>
      <c r="C2537" s="3" t="s">
        <v>7670</v>
      </c>
      <c r="D2537">
        <v>3200</v>
      </c>
      <c r="E253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8270</v>
      </c>
      <c r="O2537" s="6">
        <f>KickstarterTable[[#This Row],[pledged]]/KickstarterTable[[#This Row],[goal]]</f>
        <v>1.0843750000000001</v>
      </c>
      <c r="P2537" s="8">
        <f>KickstarterTable[[#This Row],[pledged]]/KickstarterTable[[#This Row],[backers_count]]</f>
        <v>46.891891891891895</v>
      </c>
      <c r="Q2537" t="str">
        <f t="shared" si="234"/>
        <v>theater</v>
      </c>
      <c r="R2537" t="str">
        <f t="shared" si="235"/>
        <v>plays</v>
      </c>
      <c r="S2537" s="13">
        <f t="shared" si="236"/>
        <v>42115.55631944444</v>
      </c>
      <c r="T2537" s="13">
        <f t="shared" si="237"/>
        <v>42148.697916666664</v>
      </c>
      <c r="U2537">
        <f t="shared" si="238"/>
        <v>2015</v>
      </c>
      <c r="V2537" s="15" t="str">
        <f t="shared" si="239"/>
        <v>Apr</v>
      </c>
    </row>
    <row r="2538" spans="1:22" ht="16">
      <c r="A2538">
        <v>876</v>
      </c>
      <c r="B2538" s="3" t="s">
        <v>877</v>
      </c>
      <c r="C2538" s="3" t="s">
        <v>4986</v>
      </c>
      <c r="D2538">
        <v>3152</v>
      </c>
      <c r="E253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8277</v>
      </c>
      <c r="O2538" s="6">
        <f>KickstarterTable[[#This Row],[pledged]]/KickstarterTable[[#This Row],[goal]]</f>
        <v>0.40799492385786801</v>
      </c>
      <c r="P2538" s="8">
        <f>KickstarterTable[[#This Row],[pledged]]/KickstarterTable[[#This Row],[backers_count]]</f>
        <v>28.577777777777779</v>
      </c>
      <c r="Q2538" t="str">
        <f t="shared" si="234"/>
        <v>music</v>
      </c>
      <c r="R2538" t="str">
        <f t="shared" si="235"/>
        <v>jazz</v>
      </c>
      <c r="S2538" s="13">
        <f t="shared" si="236"/>
        <v>41276.163506944438</v>
      </c>
      <c r="T2538" s="13">
        <f t="shared" si="237"/>
        <v>41307.08017361111</v>
      </c>
      <c r="U2538">
        <f t="shared" si="238"/>
        <v>2013</v>
      </c>
      <c r="V2538" s="15" t="str">
        <f t="shared" si="239"/>
        <v>Jan</v>
      </c>
    </row>
    <row r="2539" spans="1:22" ht="48">
      <c r="A2539">
        <v>2932</v>
      </c>
      <c r="B2539" s="3" t="s">
        <v>2932</v>
      </c>
      <c r="C2539" s="3" t="s">
        <v>7042</v>
      </c>
      <c r="D2539">
        <v>3100</v>
      </c>
      <c r="E2539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8304</v>
      </c>
      <c r="O2539" s="6">
        <f>KickstarterTable[[#This Row],[pledged]]/KickstarterTable[[#This Row],[goal]]</f>
        <v>1.0509677419354839</v>
      </c>
      <c r="P2539" s="8">
        <f>KickstarterTable[[#This Row],[pledged]]/KickstarterTable[[#This Row],[backers_count]]</f>
        <v>85.736842105263165</v>
      </c>
      <c r="Q2539" t="str">
        <f t="shared" si="234"/>
        <v>theater</v>
      </c>
      <c r="R2539" t="str">
        <f t="shared" si="235"/>
        <v>musical</v>
      </c>
      <c r="S2539" s="13">
        <f t="shared" si="236"/>
        <v>42024.831446759257</v>
      </c>
      <c r="T2539" s="13">
        <f t="shared" si="237"/>
        <v>42054.041666666664</v>
      </c>
      <c r="U2539">
        <f t="shared" si="238"/>
        <v>2015</v>
      </c>
      <c r="V2539" s="15" t="str">
        <f t="shared" si="239"/>
        <v>Jan</v>
      </c>
    </row>
    <row r="2540" spans="1:22" ht="32">
      <c r="A2540">
        <v>3223</v>
      </c>
      <c r="B2540" s="3" t="s">
        <v>3223</v>
      </c>
      <c r="C2540" s="3" t="s">
        <v>7333</v>
      </c>
      <c r="D2540">
        <v>3100</v>
      </c>
      <c r="E2540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8270</v>
      </c>
      <c r="O2540" s="6">
        <f>KickstarterTable[[#This Row],[pledged]]/KickstarterTable[[#This Row],[goal]]</f>
        <v>1.0951612903225807</v>
      </c>
      <c r="P2540" s="8">
        <f>KickstarterTable[[#This Row],[pledged]]/KickstarterTable[[#This Row],[backers_count]]</f>
        <v>45.878378378378379</v>
      </c>
      <c r="Q2540" t="str">
        <f t="shared" si="234"/>
        <v>theater</v>
      </c>
      <c r="R2540" t="str">
        <f t="shared" si="235"/>
        <v>plays</v>
      </c>
      <c r="S2540" s="13">
        <f t="shared" si="236"/>
        <v>42206.502037037033</v>
      </c>
      <c r="T2540" s="13">
        <f t="shared" si="237"/>
        <v>42234.418703703712</v>
      </c>
      <c r="U2540">
        <f t="shared" si="238"/>
        <v>2015</v>
      </c>
      <c r="V2540" s="15" t="str">
        <f t="shared" si="239"/>
        <v>Jul</v>
      </c>
    </row>
    <row r="2541" spans="1:22" ht="48">
      <c r="A2541">
        <v>10</v>
      </c>
      <c r="B2541" s="3" t="s">
        <v>12</v>
      </c>
      <c r="C2541" s="3" t="s">
        <v>4121</v>
      </c>
      <c r="D2541">
        <v>3000</v>
      </c>
      <c r="E2541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8264</v>
      </c>
      <c r="O2541" s="6">
        <f>KickstarterTable[[#This Row],[pledged]]/KickstarterTable[[#This Row],[goal]]</f>
        <v>1.0049999999999999</v>
      </c>
      <c r="P2541" s="8">
        <f>KickstarterTable[[#This Row],[pledged]]/KickstarterTable[[#This Row],[backers_count]]</f>
        <v>158.68421052631578</v>
      </c>
      <c r="Q2541" t="str">
        <f t="shared" si="234"/>
        <v>film &amp; video</v>
      </c>
      <c r="R2541" t="str">
        <f t="shared" si="235"/>
        <v>television</v>
      </c>
      <c r="S2541" s="13">
        <f t="shared" si="236"/>
        <v>41779.734710648147</v>
      </c>
      <c r="T2541" s="13">
        <f t="shared" si="237"/>
        <v>41812.651377314818</v>
      </c>
      <c r="U2541">
        <f t="shared" si="238"/>
        <v>2014</v>
      </c>
      <c r="V2541" s="15" t="str">
        <f t="shared" si="239"/>
        <v>May</v>
      </c>
    </row>
    <row r="2542" spans="1:22" ht="48">
      <c r="A2542">
        <v>29</v>
      </c>
      <c r="B2542" s="3" t="s">
        <v>31</v>
      </c>
      <c r="C2542" s="3" t="s">
        <v>4140</v>
      </c>
      <c r="D2542">
        <v>3000</v>
      </c>
      <c r="E2542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8264</v>
      </c>
      <c r="O2542" s="6">
        <f>KickstarterTable[[#This Row],[pledged]]/KickstarterTable[[#This Row],[goal]]</f>
        <v>1.2333333333333334</v>
      </c>
      <c r="P2542" s="8">
        <f>KickstarterTable[[#This Row],[pledged]]/KickstarterTable[[#This Row],[backers_count]]</f>
        <v>31.623931623931625</v>
      </c>
      <c r="Q2542" t="str">
        <f t="shared" si="234"/>
        <v>film &amp; video</v>
      </c>
      <c r="R2542" t="str">
        <f t="shared" si="235"/>
        <v>television</v>
      </c>
      <c r="S2542" s="13">
        <f t="shared" si="236"/>
        <v>41812.339907407404</v>
      </c>
      <c r="T2542" s="13">
        <f t="shared" si="237"/>
        <v>41840.256574074076</v>
      </c>
      <c r="U2542">
        <f t="shared" si="238"/>
        <v>2014</v>
      </c>
      <c r="V2542" s="15" t="str">
        <f t="shared" si="239"/>
        <v>Jun</v>
      </c>
    </row>
    <row r="2543" spans="1:22" ht="32">
      <c r="A2543">
        <v>53</v>
      </c>
      <c r="B2543" s="3" t="s">
        <v>55</v>
      </c>
      <c r="C2543" s="3" t="s">
        <v>4164</v>
      </c>
      <c r="D2543">
        <v>3000</v>
      </c>
      <c r="E2543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8264</v>
      </c>
      <c r="O2543" s="6">
        <f>KickstarterTable[[#This Row],[pledged]]/KickstarterTable[[#This Row],[goal]]</f>
        <v>1.0963333333333334</v>
      </c>
      <c r="P2543" s="8">
        <f>KickstarterTable[[#This Row],[pledged]]/KickstarterTable[[#This Row],[backers_count]]</f>
        <v>28.111111111111111</v>
      </c>
      <c r="Q2543" t="str">
        <f t="shared" si="234"/>
        <v>film &amp; video</v>
      </c>
      <c r="R2543" t="str">
        <f t="shared" si="235"/>
        <v>television</v>
      </c>
      <c r="S2543" s="13">
        <f t="shared" si="236"/>
        <v>41719.215798611105</v>
      </c>
      <c r="T2543" s="13">
        <f t="shared" si="237"/>
        <v>41731.5</v>
      </c>
      <c r="U2543">
        <f t="shared" si="238"/>
        <v>2014</v>
      </c>
      <c r="V2543" s="15" t="str">
        <f t="shared" si="239"/>
        <v>Mar</v>
      </c>
    </row>
    <row r="2544" spans="1:22" ht="48">
      <c r="A2544">
        <v>62</v>
      </c>
      <c r="B2544" s="3" t="s">
        <v>64</v>
      </c>
      <c r="C2544" s="3" t="s">
        <v>4173</v>
      </c>
      <c r="D2544">
        <v>3000</v>
      </c>
      <c r="E2544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8265</v>
      </c>
      <c r="O2544" s="6">
        <f>KickstarterTable[[#This Row],[pledged]]/KickstarterTable[[#This Row],[goal]]</f>
        <v>1.5473333333333332</v>
      </c>
      <c r="P2544" s="8">
        <f>KickstarterTable[[#This Row],[pledged]]/KickstarterTable[[#This Row],[backers_count]]</f>
        <v>96.708333333333329</v>
      </c>
      <c r="Q2544" t="str">
        <f t="shared" si="234"/>
        <v>film &amp; video</v>
      </c>
      <c r="R2544" t="str">
        <f t="shared" si="235"/>
        <v>shorts</v>
      </c>
      <c r="S2544" s="13">
        <f t="shared" si="236"/>
        <v>41311.466180555552</v>
      </c>
      <c r="T2544" s="13">
        <f t="shared" si="237"/>
        <v>41334.382847222223</v>
      </c>
      <c r="U2544">
        <f t="shared" si="238"/>
        <v>2013</v>
      </c>
      <c r="V2544" s="15" t="str">
        <f t="shared" si="239"/>
        <v>Feb</v>
      </c>
    </row>
    <row r="2545" spans="1:22" ht="48">
      <c r="A2545">
        <v>91</v>
      </c>
      <c r="B2545" s="3" t="s">
        <v>93</v>
      </c>
      <c r="C2545" s="3" t="s">
        <v>4202</v>
      </c>
      <c r="D2545">
        <v>3000</v>
      </c>
      <c r="E2545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8265</v>
      </c>
      <c r="O2545" s="6">
        <f>KickstarterTable[[#This Row],[pledged]]/KickstarterTable[[#This Row],[goal]]</f>
        <v>1.2</v>
      </c>
      <c r="P2545" s="8">
        <f>KickstarterTable[[#This Row],[pledged]]/KickstarterTable[[#This Row],[backers_count]]</f>
        <v>78.260869565217391</v>
      </c>
      <c r="Q2545" t="str">
        <f t="shared" si="234"/>
        <v>film &amp; video</v>
      </c>
      <c r="R2545" t="str">
        <f t="shared" si="235"/>
        <v>shorts</v>
      </c>
      <c r="S2545" s="13">
        <f t="shared" si="236"/>
        <v>40619.069027777776</v>
      </c>
      <c r="T2545" s="13">
        <f t="shared" si="237"/>
        <v>40677.985694444447</v>
      </c>
      <c r="U2545">
        <f t="shared" si="238"/>
        <v>2011</v>
      </c>
      <c r="V2545" s="15" t="str">
        <f t="shared" si="239"/>
        <v>Mar</v>
      </c>
    </row>
    <row r="2546" spans="1:22" ht="48">
      <c r="A2546">
        <v>114</v>
      </c>
      <c r="B2546" s="3" t="s">
        <v>116</v>
      </c>
      <c r="C2546" s="3" t="s">
        <v>4225</v>
      </c>
      <c r="D2546">
        <v>3000</v>
      </c>
      <c r="E2546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8265</v>
      </c>
      <c r="O2546" s="6">
        <f>KickstarterTable[[#This Row],[pledged]]/KickstarterTable[[#This Row],[goal]]</f>
        <v>1.0333333333333334</v>
      </c>
      <c r="P2546" s="8">
        <f>KickstarterTable[[#This Row],[pledged]]/KickstarterTable[[#This Row],[backers_count]]</f>
        <v>88.571428571428569</v>
      </c>
      <c r="Q2546" t="str">
        <f t="shared" si="234"/>
        <v>film &amp; video</v>
      </c>
      <c r="R2546" t="str">
        <f t="shared" si="235"/>
        <v>shorts</v>
      </c>
      <c r="S2546" s="13">
        <f t="shared" si="236"/>
        <v>40860.940833333334</v>
      </c>
      <c r="T2546" s="13">
        <f t="shared" si="237"/>
        <v>40918.857500000006</v>
      </c>
      <c r="U2546">
        <f t="shared" si="238"/>
        <v>2012</v>
      </c>
      <c r="V2546" s="15" t="str">
        <f t="shared" si="239"/>
        <v>Nov</v>
      </c>
    </row>
    <row r="2547" spans="1:22" ht="48">
      <c r="A2547">
        <v>121</v>
      </c>
      <c r="B2547" s="3" t="s">
        <v>123</v>
      </c>
      <c r="C2547" s="3" t="s">
        <v>4232</v>
      </c>
      <c r="D2547">
        <v>3000</v>
      </c>
      <c r="E254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8266</v>
      </c>
      <c r="O2547" s="6">
        <f>KickstarterTable[[#This Row],[pledged]]/KickstarterTable[[#This Row],[goal]]</f>
        <v>3.3333333333333332E-4</v>
      </c>
      <c r="P2547" s="8">
        <f>KickstarterTable[[#This Row],[pledged]]/KickstarterTable[[#This Row],[backers_count]]</f>
        <v>1</v>
      </c>
      <c r="Q2547" t="str">
        <f t="shared" si="234"/>
        <v>film &amp; video</v>
      </c>
      <c r="R2547" t="str">
        <f t="shared" si="235"/>
        <v>science fiction</v>
      </c>
      <c r="S2547" s="13">
        <f t="shared" si="236"/>
        <v>42096.371643518512</v>
      </c>
      <c r="T2547" s="13">
        <f t="shared" si="237"/>
        <v>42110.011111111111</v>
      </c>
      <c r="U2547">
        <f t="shared" si="238"/>
        <v>2015</v>
      </c>
      <c r="V2547" s="15" t="str">
        <f t="shared" si="239"/>
        <v>Apr</v>
      </c>
    </row>
    <row r="2548" spans="1:22" ht="48">
      <c r="A2548">
        <v>135</v>
      </c>
      <c r="B2548" s="3" t="s">
        <v>137</v>
      </c>
      <c r="C2548" s="3" t="s">
        <v>4246</v>
      </c>
      <c r="D2548">
        <v>3000</v>
      </c>
      <c r="E254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8266</v>
      </c>
      <c r="O2548" s="6">
        <f>KickstarterTable[[#This Row],[pledged]]/KickstarterTable[[#This Row],[goal]]</f>
        <v>0.13433333333333333</v>
      </c>
      <c r="P2548" s="8">
        <f>KickstarterTable[[#This Row],[pledged]]/KickstarterTable[[#This Row],[backers_count]]</f>
        <v>80.599999999999994</v>
      </c>
      <c r="Q2548" t="str">
        <f t="shared" si="234"/>
        <v>film &amp; video</v>
      </c>
      <c r="R2548" t="str">
        <f t="shared" si="235"/>
        <v>science fiction</v>
      </c>
      <c r="S2548" s="13">
        <f t="shared" si="236"/>
        <v>41788.048576388886</v>
      </c>
      <c r="T2548" s="13">
        <f t="shared" si="237"/>
        <v>41819.375</v>
      </c>
      <c r="U2548">
        <f t="shared" si="238"/>
        <v>2014</v>
      </c>
      <c r="V2548" s="15" t="str">
        <f t="shared" si="239"/>
        <v>May</v>
      </c>
    </row>
    <row r="2549" spans="1:22" ht="48">
      <c r="A2549">
        <v>136</v>
      </c>
      <c r="B2549" s="3" t="s">
        <v>138</v>
      </c>
      <c r="C2549" s="3" t="s">
        <v>4232</v>
      </c>
      <c r="D2549">
        <v>3000</v>
      </c>
      <c r="E2549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8266</v>
      </c>
      <c r="O2549" s="6">
        <f>KickstarterTable[[#This Row],[pledged]]/KickstarterTable[[#This Row],[goal]]</f>
        <v>0</v>
      </c>
      <c r="P2549" s="8" t="e">
        <f>KickstarterTable[[#This Row],[pledged]]/KickstarterTable[[#This Row],[backers_count]]</f>
        <v>#DIV/0!</v>
      </c>
      <c r="Q2549" t="str">
        <f t="shared" si="234"/>
        <v>film &amp; video</v>
      </c>
      <c r="R2549" t="str">
        <f t="shared" si="235"/>
        <v>science fiction</v>
      </c>
      <c r="S2549" s="13">
        <f t="shared" si="236"/>
        <v>42096.076782407406</v>
      </c>
      <c r="T2549" s="13">
        <f t="shared" si="237"/>
        <v>42138.011111111111</v>
      </c>
      <c r="U2549">
        <f t="shared" si="238"/>
        <v>2015</v>
      </c>
      <c r="V2549" s="15" t="str">
        <f t="shared" si="239"/>
        <v>Apr</v>
      </c>
    </row>
    <row r="2550" spans="1:22" ht="48">
      <c r="A2550">
        <v>142</v>
      </c>
      <c r="B2550" s="3" t="s">
        <v>144</v>
      </c>
      <c r="C2550" s="3" t="s">
        <v>4252</v>
      </c>
      <c r="D2550">
        <v>3000</v>
      </c>
      <c r="E2550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8266</v>
      </c>
      <c r="O2550" s="6">
        <f>KickstarterTable[[#This Row],[pledged]]/KickstarterTable[[#This Row],[goal]]</f>
        <v>3.3333333333333335E-3</v>
      </c>
      <c r="P2550" s="8">
        <f>KickstarterTable[[#This Row],[pledged]]/KickstarterTable[[#This Row],[backers_count]]</f>
        <v>10</v>
      </c>
      <c r="Q2550" t="str">
        <f t="shared" si="234"/>
        <v>film &amp; video</v>
      </c>
      <c r="R2550" t="str">
        <f t="shared" si="235"/>
        <v>science fiction</v>
      </c>
      <c r="S2550" s="13">
        <f t="shared" si="236"/>
        <v>41938.559930555552</v>
      </c>
      <c r="T2550" s="13">
        <f t="shared" si="237"/>
        <v>41957.518263888887</v>
      </c>
      <c r="U2550">
        <f t="shared" si="238"/>
        <v>2014</v>
      </c>
      <c r="V2550" s="15" t="str">
        <f t="shared" si="239"/>
        <v>Oct</v>
      </c>
    </row>
    <row r="2551" spans="1:22" ht="48">
      <c r="A2551">
        <v>229</v>
      </c>
      <c r="B2551" s="3" t="s">
        <v>231</v>
      </c>
      <c r="C2551" s="3" t="s">
        <v>4339</v>
      </c>
      <c r="D2551">
        <v>3000</v>
      </c>
      <c r="E2551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8267</v>
      </c>
      <c r="O2551" s="6">
        <f>KickstarterTable[[#This Row],[pledged]]/KickstarterTable[[#This Row],[goal]]</f>
        <v>0</v>
      </c>
      <c r="P2551" s="8" t="e">
        <f>KickstarterTable[[#This Row],[pledged]]/KickstarterTable[[#This Row],[backers_count]]</f>
        <v>#DIV/0!</v>
      </c>
      <c r="Q2551" t="str">
        <f t="shared" si="234"/>
        <v>film &amp; video</v>
      </c>
      <c r="R2551" t="str">
        <f t="shared" si="235"/>
        <v>drama</v>
      </c>
      <c r="S2551" s="13">
        <f t="shared" si="236"/>
        <v>42383.600659722222</v>
      </c>
      <c r="T2551" s="13">
        <f t="shared" si="237"/>
        <v>42411.517326388894</v>
      </c>
      <c r="U2551">
        <f t="shared" si="238"/>
        <v>2016</v>
      </c>
      <c r="V2551" s="15" t="str">
        <f t="shared" si="239"/>
        <v>Jan</v>
      </c>
    </row>
    <row r="2552" spans="1:22" ht="48">
      <c r="A2552">
        <v>272</v>
      </c>
      <c r="B2552" s="3" t="s">
        <v>273</v>
      </c>
      <c r="C2552" s="3" t="s">
        <v>4382</v>
      </c>
      <c r="D2552">
        <v>3000</v>
      </c>
      <c r="E2552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8268</v>
      </c>
      <c r="O2552" s="6">
        <f>KickstarterTable[[#This Row],[pledged]]/KickstarterTable[[#This Row],[goal]]</f>
        <v>1.7743366666666667</v>
      </c>
      <c r="P2552" s="8">
        <f>KickstarterTable[[#This Row],[pledged]]/KickstarterTable[[#This Row],[backers_count]]</f>
        <v>81.892461538461546</v>
      </c>
      <c r="Q2552" t="str">
        <f t="shared" si="234"/>
        <v>film &amp; video</v>
      </c>
      <c r="R2552" t="str">
        <f t="shared" si="235"/>
        <v>documentary</v>
      </c>
      <c r="S2552" s="13">
        <f t="shared" si="236"/>
        <v>40235.567025462959</v>
      </c>
      <c r="T2552" s="13">
        <f t="shared" si="237"/>
        <v>40294.367361111115</v>
      </c>
      <c r="U2552">
        <f t="shared" si="238"/>
        <v>2010</v>
      </c>
      <c r="V2552" s="15" t="str">
        <f t="shared" si="239"/>
        <v>Feb</v>
      </c>
    </row>
    <row r="2553" spans="1:22" ht="48">
      <c r="A2553">
        <v>303</v>
      </c>
      <c r="B2553" s="3" t="s">
        <v>304</v>
      </c>
      <c r="C2553" s="3" t="s">
        <v>4413</v>
      </c>
      <c r="D2553">
        <v>3000</v>
      </c>
      <c r="E2553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8268</v>
      </c>
      <c r="O2553" s="6">
        <f>KickstarterTable[[#This Row],[pledged]]/KickstarterTable[[#This Row],[goal]]</f>
        <v>1.3746666666666667</v>
      </c>
      <c r="P2553" s="8">
        <f>KickstarterTable[[#This Row],[pledged]]/KickstarterTable[[#This Row],[backers_count]]</f>
        <v>50.292682926829265</v>
      </c>
      <c r="Q2553" t="str">
        <f t="shared" si="234"/>
        <v>film &amp; video</v>
      </c>
      <c r="R2553" t="str">
        <f t="shared" si="235"/>
        <v>documentary</v>
      </c>
      <c r="S2553" s="13">
        <f t="shared" si="236"/>
        <v>41031.737800925919</v>
      </c>
      <c r="T2553" s="13">
        <f t="shared" si="237"/>
        <v>41059.654467592598</v>
      </c>
      <c r="U2553">
        <f t="shared" si="238"/>
        <v>2012</v>
      </c>
      <c r="V2553" s="15" t="str">
        <f t="shared" si="239"/>
        <v>May</v>
      </c>
    </row>
    <row r="2554" spans="1:22" ht="48">
      <c r="A2554">
        <v>337</v>
      </c>
      <c r="B2554" s="3" t="s">
        <v>338</v>
      </c>
      <c r="C2554" s="3" t="s">
        <v>4447</v>
      </c>
      <c r="D2554">
        <v>3000</v>
      </c>
      <c r="E2554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8268</v>
      </c>
      <c r="O2554" s="6">
        <f>KickstarterTable[[#This Row],[pledged]]/KickstarterTable[[#This Row],[goal]]</f>
        <v>1.0116833333333335</v>
      </c>
      <c r="P2554" s="8">
        <f>KickstarterTable[[#This Row],[pledged]]/KickstarterTable[[#This Row],[backers_count]]</f>
        <v>97.904838709677421</v>
      </c>
      <c r="Q2554" t="str">
        <f t="shared" si="234"/>
        <v>film &amp; video</v>
      </c>
      <c r="R2554" t="str">
        <f t="shared" si="235"/>
        <v>documentary</v>
      </c>
      <c r="S2554" s="13">
        <f t="shared" si="236"/>
        <v>42046.795231481483</v>
      </c>
      <c r="T2554" s="13">
        <f t="shared" si="237"/>
        <v>42074.670231481483</v>
      </c>
      <c r="U2554">
        <f t="shared" si="238"/>
        <v>2015</v>
      </c>
      <c r="V2554" s="15" t="str">
        <f t="shared" si="239"/>
        <v>Feb</v>
      </c>
    </row>
    <row r="2555" spans="1:22" ht="48">
      <c r="A2555">
        <v>378</v>
      </c>
      <c r="B2555" s="3" t="s">
        <v>379</v>
      </c>
      <c r="C2555" s="3" t="s">
        <v>4488</v>
      </c>
      <c r="D2555">
        <v>3000</v>
      </c>
      <c r="E2555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8268</v>
      </c>
      <c r="O2555" s="6">
        <f>KickstarterTable[[#This Row],[pledged]]/KickstarterTable[[#This Row],[goal]]</f>
        <v>1.1176666666666666</v>
      </c>
      <c r="P2555" s="8">
        <f>KickstarterTable[[#This Row],[pledged]]/KickstarterTable[[#This Row],[backers_count]]</f>
        <v>40.397590361445786</v>
      </c>
      <c r="Q2555" t="str">
        <f t="shared" si="234"/>
        <v>film &amp; video</v>
      </c>
      <c r="R2555" t="str">
        <f t="shared" si="235"/>
        <v>documentary</v>
      </c>
      <c r="S2555" s="13">
        <f t="shared" si="236"/>
        <v>42370.238518518519</v>
      </c>
      <c r="T2555" s="13">
        <f t="shared" si="237"/>
        <v>42392.577777777777</v>
      </c>
      <c r="U2555">
        <f t="shared" si="238"/>
        <v>2016</v>
      </c>
      <c r="V2555" s="15" t="str">
        <f t="shared" si="239"/>
        <v>Jan</v>
      </c>
    </row>
    <row r="2556" spans="1:22" ht="48">
      <c r="A2556">
        <v>424</v>
      </c>
      <c r="B2556" s="3" t="s">
        <v>425</v>
      </c>
      <c r="C2556" s="3" t="s">
        <v>4534</v>
      </c>
      <c r="D2556">
        <v>3000</v>
      </c>
      <c r="E2556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8269</v>
      </c>
      <c r="O2556" s="6">
        <f>KickstarterTable[[#This Row],[pledged]]/KickstarterTable[[#This Row],[goal]]</f>
        <v>6.7966666666666675E-2</v>
      </c>
      <c r="P2556" s="8">
        <f>KickstarterTable[[#This Row],[pledged]]/KickstarterTable[[#This Row],[backers_count]]</f>
        <v>40.78</v>
      </c>
      <c r="Q2556" t="str">
        <f t="shared" si="234"/>
        <v>film &amp; video</v>
      </c>
      <c r="R2556" t="str">
        <f t="shared" si="235"/>
        <v>animation</v>
      </c>
      <c r="S2556" s="13">
        <f t="shared" si="236"/>
        <v>40934.042812499996</v>
      </c>
      <c r="T2556" s="13">
        <f t="shared" si="237"/>
        <v>40991.917812500003</v>
      </c>
      <c r="U2556">
        <f t="shared" si="238"/>
        <v>2012</v>
      </c>
      <c r="V2556" s="15" t="str">
        <f t="shared" si="239"/>
        <v>Jan</v>
      </c>
    </row>
    <row r="2557" spans="1:22" ht="48">
      <c r="A2557">
        <v>431</v>
      </c>
      <c r="B2557" s="3" t="s">
        <v>432</v>
      </c>
      <c r="C2557" s="3" t="s">
        <v>4541</v>
      </c>
      <c r="D2557">
        <v>3000</v>
      </c>
      <c r="E255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8269</v>
      </c>
      <c r="O2557" s="6">
        <f>KickstarterTable[[#This Row],[pledged]]/KickstarterTable[[#This Row],[goal]]</f>
        <v>0.13833333333333334</v>
      </c>
      <c r="P2557" s="8">
        <f>KickstarterTable[[#This Row],[pledged]]/KickstarterTable[[#This Row],[backers_count]]</f>
        <v>51.875</v>
      </c>
      <c r="Q2557" t="str">
        <f t="shared" si="234"/>
        <v>film &amp; video</v>
      </c>
      <c r="R2557" t="str">
        <f t="shared" si="235"/>
        <v>animation</v>
      </c>
      <c r="S2557" s="13">
        <f t="shared" si="236"/>
        <v>42526.537997685184</v>
      </c>
      <c r="T2557" s="13">
        <f t="shared" si="237"/>
        <v>42554.454664351848</v>
      </c>
      <c r="U2557">
        <f t="shared" si="238"/>
        <v>2016</v>
      </c>
      <c r="V2557" s="15" t="str">
        <f t="shared" si="239"/>
        <v>Jun</v>
      </c>
    </row>
    <row r="2558" spans="1:22" ht="64">
      <c r="A2558">
        <v>433</v>
      </c>
      <c r="B2558" s="3" t="s">
        <v>434</v>
      </c>
      <c r="C2558" s="3" t="s">
        <v>4543</v>
      </c>
      <c r="D2558">
        <v>3000</v>
      </c>
      <c r="E255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8269</v>
      </c>
      <c r="O2558" s="6">
        <f>KickstarterTable[[#This Row],[pledged]]/KickstarterTable[[#This Row],[goal]]</f>
        <v>0</v>
      </c>
      <c r="P2558" s="8" t="e">
        <f>KickstarterTable[[#This Row],[pledged]]/KickstarterTable[[#This Row],[backers_count]]</f>
        <v>#DIV/0!</v>
      </c>
      <c r="Q2558" t="str">
        <f t="shared" si="234"/>
        <v>film &amp; video</v>
      </c>
      <c r="R2558" t="str">
        <f t="shared" si="235"/>
        <v>animation</v>
      </c>
      <c r="S2558" s="13">
        <f t="shared" si="236"/>
        <v>42228.296550925923</v>
      </c>
      <c r="T2558" s="13">
        <f t="shared" si="237"/>
        <v>42286.213217592602</v>
      </c>
      <c r="U2558">
        <f t="shared" si="238"/>
        <v>2015</v>
      </c>
      <c r="V2558" s="15" t="str">
        <f t="shared" si="239"/>
        <v>Aug</v>
      </c>
    </row>
    <row r="2559" spans="1:22" ht="48">
      <c r="A2559">
        <v>522</v>
      </c>
      <c r="B2559" s="3" t="s">
        <v>523</v>
      </c>
      <c r="C2559" s="3" t="s">
        <v>4632</v>
      </c>
      <c r="D2559">
        <v>3000</v>
      </c>
      <c r="E2559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8270</v>
      </c>
      <c r="O2559" s="6">
        <f>KickstarterTable[[#This Row],[pledged]]/KickstarterTable[[#This Row],[goal]]</f>
        <v>1.1466666666666667</v>
      </c>
      <c r="P2559" s="8">
        <f>KickstarterTable[[#This Row],[pledged]]/KickstarterTable[[#This Row],[backers_count]]</f>
        <v>110.96774193548387</v>
      </c>
      <c r="Q2559" t="str">
        <f t="shared" si="234"/>
        <v>theater</v>
      </c>
      <c r="R2559" t="str">
        <f t="shared" si="235"/>
        <v>plays</v>
      </c>
      <c r="S2559" s="13">
        <f t="shared" si="236"/>
        <v>42429.707465277774</v>
      </c>
      <c r="T2559" s="13">
        <f t="shared" si="237"/>
        <v>42447.582465277781</v>
      </c>
      <c r="U2559">
        <f t="shared" si="238"/>
        <v>2016</v>
      </c>
      <c r="V2559" s="15" t="str">
        <f t="shared" si="239"/>
        <v>Feb</v>
      </c>
    </row>
    <row r="2560" spans="1:22" ht="48">
      <c r="A2560">
        <v>580</v>
      </c>
      <c r="B2560" s="3" t="s">
        <v>581</v>
      </c>
      <c r="C2560" s="3" t="s">
        <v>4690</v>
      </c>
      <c r="D2560">
        <v>3000</v>
      </c>
      <c r="E2560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8271</v>
      </c>
      <c r="O2560" s="6">
        <f>KickstarterTable[[#This Row],[pledged]]/KickstarterTable[[#This Row],[goal]]</f>
        <v>3.3333333333333332E-4</v>
      </c>
      <c r="P2560" s="8">
        <f>KickstarterTable[[#This Row],[pledged]]/KickstarterTable[[#This Row],[backers_count]]</f>
        <v>1</v>
      </c>
      <c r="Q2560" t="str">
        <f t="shared" si="234"/>
        <v>technology</v>
      </c>
      <c r="R2560" t="str">
        <f t="shared" si="235"/>
        <v>web</v>
      </c>
      <c r="S2560" s="13">
        <f t="shared" si="236"/>
        <v>42605.574849537035</v>
      </c>
      <c r="T2560" s="13">
        <f t="shared" si="237"/>
        <v>42633.491516203707</v>
      </c>
      <c r="U2560">
        <f t="shared" si="238"/>
        <v>2016</v>
      </c>
      <c r="V2560" s="15" t="str">
        <f t="shared" si="239"/>
        <v>Aug</v>
      </c>
    </row>
    <row r="2561" spans="1:22" ht="48">
      <c r="A2561">
        <v>652</v>
      </c>
      <c r="B2561" s="3" t="s">
        <v>653</v>
      </c>
      <c r="C2561" s="3" t="s">
        <v>4762</v>
      </c>
      <c r="D2561">
        <v>3000</v>
      </c>
      <c r="E2561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8272</v>
      </c>
      <c r="O2561" s="6">
        <f>KickstarterTable[[#This Row],[pledged]]/KickstarterTable[[#This Row],[goal]]</f>
        <v>1.0046666666666666</v>
      </c>
      <c r="P2561" s="8">
        <f>KickstarterTable[[#This Row],[pledged]]/KickstarterTable[[#This Row],[backers_count]]</f>
        <v>107.64285714285714</v>
      </c>
      <c r="Q2561" t="str">
        <f t="shared" si="234"/>
        <v>technology</v>
      </c>
      <c r="R2561" t="str">
        <f t="shared" si="235"/>
        <v>wearables</v>
      </c>
      <c r="S2561" s="13">
        <f t="shared" si="236"/>
        <v>42675.357060185182</v>
      </c>
      <c r="T2561" s="13">
        <f t="shared" si="237"/>
        <v>42703.315393518518</v>
      </c>
      <c r="U2561">
        <f t="shared" si="238"/>
        <v>2016</v>
      </c>
      <c r="V2561" s="15" t="str">
        <f t="shared" si="239"/>
        <v>Nov</v>
      </c>
    </row>
    <row r="2562" spans="1:22" ht="16">
      <c r="A2562">
        <v>659</v>
      </c>
      <c r="B2562" s="3" t="s">
        <v>660</v>
      </c>
      <c r="C2562" s="3" t="s">
        <v>4769</v>
      </c>
      <c r="D2562">
        <v>3000</v>
      </c>
      <c r="E2562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8272</v>
      </c>
      <c r="O2562" s="6">
        <f>KickstarterTable[[#This Row],[pledged]]/KickstarterTable[[#This Row],[goal]]</f>
        <v>1.0056666666666667</v>
      </c>
      <c r="P2562" s="8">
        <f>KickstarterTable[[#This Row],[pledged]]/KickstarterTable[[#This Row],[backers_count]]</f>
        <v>143.66666666666666</v>
      </c>
      <c r="Q2562" t="str">
        <f t="shared" ref="Q2562:Q2625" si="240">LEFT(N2562, SEARCH("/",N2562,1) -1)</f>
        <v>technology</v>
      </c>
      <c r="R2562" t="str">
        <f t="shared" ref="R2562:R2625" si="241">MID(N2562,FIND("/",N2562)+1,LEN(N2562))</f>
        <v>wearables</v>
      </c>
      <c r="S2562" s="13">
        <f t="shared" ref="S2562:S2625" si="242">(J2562/86400)+25569+(-8/24)</f>
        <v>42209.260358796295</v>
      </c>
      <c r="T2562" s="13">
        <f t="shared" ref="T2562:T2625" si="243">(((I2562/60)/60)/24)+DATE(1970,1,1)+(-58/24)</f>
        <v>42237.177025462966</v>
      </c>
      <c r="U2562">
        <f t="shared" ref="U2562:U2625" si="244">YEAR(T2562)</f>
        <v>2015</v>
      </c>
      <c r="V2562" s="15" t="str">
        <f t="shared" ref="V2562:V2625" si="245">TEXT(S2562,"mmm")</f>
        <v>Jul</v>
      </c>
    </row>
    <row r="2563" spans="1:22" ht="48">
      <c r="A2563">
        <v>740</v>
      </c>
      <c r="B2563" s="3" t="s">
        <v>741</v>
      </c>
      <c r="C2563" s="3" t="s">
        <v>4850</v>
      </c>
      <c r="D2563">
        <v>3000</v>
      </c>
      <c r="E2563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8273</v>
      </c>
      <c r="O2563" s="6">
        <f>KickstarterTable[[#This Row],[pledged]]/KickstarterTable[[#This Row],[goal]]</f>
        <v>1.0740000000000001</v>
      </c>
      <c r="P2563" s="8">
        <f>KickstarterTable[[#This Row],[pledged]]/KickstarterTable[[#This Row],[backers_count]]</f>
        <v>169.57894736842104</v>
      </c>
      <c r="Q2563" t="str">
        <f t="shared" si="240"/>
        <v>publishing</v>
      </c>
      <c r="R2563" t="str">
        <f t="shared" si="241"/>
        <v>nonfiction</v>
      </c>
      <c r="S2563" s="13">
        <f t="shared" si="242"/>
        <v>42161.81344907407</v>
      </c>
      <c r="T2563" s="13">
        <f t="shared" si="243"/>
        <v>42173.730115740742</v>
      </c>
      <c r="U2563">
        <f t="shared" si="244"/>
        <v>2015</v>
      </c>
      <c r="V2563" s="15" t="str">
        <f t="shared" si="245"/>
        <v>Jun</v>
      </c>
    </row>
    <row r="2564" spans="1:22" ht="48">
      <c r="A2564">
        <v>751</v>
      </c>
      <c r="B2564" s="3" t="s">
        <v>752</v>
      </c>
      <c r="C2564" s="3" t="s">
        <v>4861</v>
      </c>
      <c r="D2564">
        <v>3000</v>
      </c>
      <c r="E2564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8273</v>
      </c>
      <c r="O2564" s="6">
        <f>KickstarterTable[[#This Row],[pledged]]/KickstarterTable[[#This Row],[goal]]</f>
        <v>1.1850000000000001</v>
      </c>
      <c r="P2564" s="8">
        <f>KickstarterTable[[#This Row],[pledged]]/KickstarterTable[[#This Row],[backers_count]]</f>
        <v>57.338709677419352</v>
      </c>
      <c r="Q2564" t="str">
        <f t="shared" si="240"/>
        <v>publishing</v>
      </c>
      <c r="R2564" t="str">
        <f t="shared" si="241"/>
        <v>nonfiction</v>
      </c>
      <c r="S2564" s="13">
        <f t="shared" si="242"/>
        <v>40713.297164351847</v>
      </c>
      <c r="T2564" s="13">
        <f t="shared" si="243"/>
        <v>40757.213831018518</v>
      </c>
      <c r="U2564">
        <f t="shared" si="244"/>
        <v>2011</v>
      </c>
      <c r="V2564" s="15" t="str">
        <f t="shared" si="245"/>
        <v>Jun</v>
      </c>
    </row>
    <row r="2565" spans="1:22" ht="48">
      <c r="A2565">
        <v>777</v>
      </c>
      <c r="B2565" s="3" t="s">
        <v>778</v>
      </c>
      <c r="C2565" s="3" t="s">
        <v>4887</v>
      </c>
      <c r="D2565">
        <v>3000</v>
      </c>
      <c r="E2565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8274</v>
      </c>
      <c r="O2565" s="6">
        <f>KickstarterTable[[#This Row],[pledged]]/KickstarterTable[[#This Row],[goal]]</f>
        <v>7.0000000000000001E-3</v>
      </c>
      <c r="P2565" s="8">
        <f>KickstarterTable[[#This Row],[pledged]]/KickstarterTable[[#This Row],[backers_count]]</f>
        <v>7</v>
      </c>
      <c r="Q2565" t="str">
        <f t="shared" si="240"/>
        <v>publishing</v>
      </c>
      <c r="R2565" t="str">
        <f t="shared" si="241"/>
        <v>fiction</v>
      </c>
      <c r="S2565" s="13">
        <f t="shared" si="242"/>
        <v>41456.647881944438</v>
      </c>
      <c r="T2565" s="13">
        <f t="shared" si="243"/>
        <v>41484.56454861111</v>
      </c>
      <c r="U2565">
        <f t="shared" si="244"/>
        <v>2013</v>
      </c>
      <c r="V2565" s="15" t="str">
        <f t="shared" si="245"/>
        <v>Jul</v>
      </c>
    </row>
    <row r="2566" spans="1:22" ht="48">
      <c r="A2566">
        <v>797</v>
      </c>
      <c r="B2566" s="3" t="s">
        <v>798</v>
      </c>
      <c r="C2566" s="3" t="s">
        <v>4907</v>
      </c>
      <c r="D2566">
        <v>3000</v>
      </c>
      <c r="E2566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8275</v>
      </c>
      <c r="O2566" s="6">
        <f>KickstarterTable[[#This Row],[pledged]]/KickstarterTable[[#This Row],[goal]]</f>
        <v>1.0753333333333333</v>
      </c>
      <c r="P2566" s="8">
        <f>KickstarterTable[[#This Row],[pledged]]/KickstarterTable[[#This Row],[backers_count]]</f>
        <v>45.436619718309856</v>
      </c>
      <c r="Q2566" t="str">
        <f t="shared" si="240"/>
        <v>music</v>
      </c>
      <c r="R2566" t="str">
        <f t="shared" si="241"/>
        <v>rock</v>
      </c>
      <c r="S2566" s="13">
        <f t="shared" si="242"/>
        <v>40996.660740740735</v>
      </c>
      <c r="T2566" s="13">
        <f t="shared" si="243"/>
        <v>41025.75</v>
      </c>
      <c r="U2566">
        <f t="shared" si="244"/>
        <v>2012</v>
      </c>
      <c r="V2566" s="15" t="str">
        <f t="shared" si="245"/>
        <v>Mar</v>
      </c>
    </row>
    <row r="2567" spans="1:22" ht="48">
      <c r="A2567">
        <v>805</v>
      </c>
      <c r="B2567" s="3" t="s">
        <v>806</v>
      </c>
      <c r="C2567" s="3" t="s">
        <v>4915</v>
      </c>
      <c r="D2567">
        <v>3000</v>
      </c>
      <c r="E256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8275</v>
      </c>
      <c r="O2567" s="6">
        <f>KickstarterTable[[#This Row],[pledged]]/KickstarterTable[[#This Row],[goal]]</f>
        <v>1.05</v>
      </c>
      <c r="P2567" s="8">
        <f>KickstarterTable[[#This Row],[pledged]]/KickstarterTable[[#This Row],[backers_count]]</f>
        <v>58.333333333333336</v>
      </c>
      <c r="Q2567" t="str">
        <f t="shared" si="240"/>
        <v>music</v>
      </c>
      <c r="R2567" t="str">
        <f t="shared" si="241"/>
        <v>rock</v>
      </c>
      <c r="S2567" s="13">
        <f t="shared" si="242"/>
        <v>40690.489722222221</v>
      </c>
      <c r="T2567" s="13">
        <f t="shared" si="243"/>
        <v>40738.541666666672</v>
      </c>
      <c r="U2567">
        <f t="shared" si="244"/>
        <v>2011</v>
      </c>
      <c r="V2567" s="15" t="str">
        <f t="shared" si="245"/>
        <v>May</v>
      </c>
    </row>
    <row r="2568" spans="1:22" ht="32">
      <c r="A2568">
        <v>822</v>
      </c>
      <c r="B2568" s="3" t="s">
        <v>823</v>
      </c>
      <c r="C2568" s="3" t="s">
        <v>4932</v>
      </c>
      <c r="D2568">
        <v>3000</v>
      </c>
      <c r="E256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8275</v>
      </c>
      <c r="O2568" s="6">
        <f>KickstarterTable[[#This Row],[pledged]]/KickstarterTable[[#This Row],[goal]]</f>
        <v>1.1916666666666667</v>
      </c>
      <c r="P2568" s="8">
        <f>KickstarterTable[[#This Row],[pledged]]/KickstarterTable[[#This Row],[backers_count]]</f>
        <v>51.811594202898547</v>
      </c>
      <c r="Q2568" t="str">
        <f t="shared" si="240"/>
        <v>music</v>
      </c>
      <c r="R2568" t="str">
        <f t="shared" si="241"/>
        <v>rock</v>
      </c>
      <c r="S2568" s="13">
        <f t="shared" si="242"/>
        <v>41157.614004629628</v>
      </c>
      <c r="T2568" s="13">
        <f t="shared" si="243"/>
        <v>41185.530671296299</v>
      </c>
      <c r="U2568">
        <f t="shared" si="244"/>
        <v>2012</v>
      </c>
      <c r="V2568" s="15" t="str">
        <f t="shared" si="245"/>
        <v>Sep</v>
      </c>
    </row>
    <row r="2569" spans="1:22" ht="48">
      <c r="A2569">
        <v>843</v>
      </c>
      <c r="B2569" s="3" t="s">
        <v>844</v>
      </c>
      <c r="C2569" s="3" t="s">
        <v>4953</v>
      </c>
      <c r="D2569">
        <v>3000</v>
      </c>
      <c r="E2569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8276</v>
      </c>
      <c r="O2569" s="6">
        <f>KickstarterTable[[#This Row],[pledged]]/KickstarterTable[[#This Row],[goal]]</f>
        <v>2.6713333333333331</v>
      </c>
      <c r="P2569" s="8">
        <f>KickstarterTable[[#This Row],[pledged]]/KickstarterTable[[#This Row],[backers_count]]</f>
        <v>63.102362204724407</v>
      </c>
      <c r="Q2569" t="str">
        <f t="shared" si="240"/>
        <v>music</v>
      </c>
      <c r="R2569" t="str">
        <f t="shared" si="241"/>
        <v>metal</v>
      </c>
      <c r="S2569" s="13">
        <f t="shared" si="242"/>
        <v>42694.924537037034</v>
      </c>
      <c r="T2569" s="13">
        <f t="shared" si="243"/>
        <v>42709.916666666664</v>
      </c>
      <c r="U2569">
        <f t="shared" si="244"/>
        <v>2016</v>
      </c>
      <c r="V2569" s="15" t="str">
        <f t="shared" si="245"/>
        <v>Nov</v>
      </c>
    </row>
    <row r="2570" spans="1:22" ht="48">
      <c r="A2570">
        <v>844</v>
      </c>
      <c r="B2570" s="3" t="s">
        <v>845</v>
      </c>
      <c r="C2570" s="3" t="s">
        <v>4954</v>
      </c>
      <c r="D2570">
        <v>3000</v>
      </c>
      <c r="E2570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8276</v>
      </c>
      <c r="O2570" s="6">
        <f>KickstarterTable[[#This Row],[pledged]]/KickstarterTable[[#This Row],[goal]]</f>
        <v>1.9413333333333334</v>
      </c>
      <c r="P2570" s="8">
        <f>KickstarterTable[[#This Row],[pledged]]/KickstarterTable[[#This Row],[backers_count]]</f>
        <v>36.628930817610062</v>
      </c>
      <c r="Q2570" t="str">
        <f t="shared" si="240"/>
        <v>music</v>
      </c>
      <c r="R2570" t="str">
        <f t="shared" si="241"/>
        <v>metal</v>
      </c>
      <c r="S2570" s="13">
        <f t="shared" si="242"/>
        <v>41905.351296296292</v>
      </c>
      <c r="T2570" s="13">
        <f t="shared" si="243"/>
        <v>41941.790972222225</v>
      </c>
      <c r="U2570">
        <f t="shared" si="244"/>
        <v>2014</v>
      </c>
      <c r="V2570" s="15" t="str">
        <f t="shared" si="245"/>
        <v>Sep</v>
      </c>
    </row>
    <row r="2571" spans="1:22" ht="48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8277</v>
      </c>
      <c r="O2571" s="6">
        <f>KickstarterTable[[#This Row],[pledged]]/KickstarterTable[[#This Row],[goal]]</f>
        <v>0.24333333333333335</v>
      </c>
      <c r="P2571" s="8">
        <f>KickstarterTable[[#This Row],[pledged]]/KickstarterTable[[#This Row],[backers_count]]</f>
        <v>34.761904761904759</v>
      </c>
      <c r="Q2571" t="str">
        <f t="shared" si="240"/>
        <v>music</v>
      </c>
      <c r="R2571" t="str">
        <f t="shared" si="241"/>
        <v>jazz</v>
      </c>
      <c r="S2571" s="13">
        <f t="shared" si="242"/>
        <v>41368.250393518516</v>
      </c>
      <c r="T2571" s="13">
        <f t="shared" si="243"/>
        <v>41396.167060185187</v>
      </c>
      <c r="U2571">
        <f t="shared" si="244"/>
        <v>2013</v>
      </c>
      <c r="V2571" s="15" t="str">
        <f t="shared" si="245"/>
        <v>Apr</v>
      </c>
    </row>
    <row r="2572" spans="1:22" ht="48">
      <c r="A2572">
        <v>890</v>
      </c>
      <c r="B2572" s="3" t="s">
        <v>891</v>
      </c>
      <c r="C2572" s="3" t="s">
        <v>5000</v>
      </c>
      <c r="D2572">
        <v>3000</v>
      </c>
      <c r="E2572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8278</v>
      </c>
      <c r="O2572" s="6">
        <f>KickstarterTable[[#This Row],[pledged]]/KickstarterTable[[#This Row],[goal]]</f>
        <v>4.1666666666666664E-2</v>
      </c>
      <c r="P2572" s="8">
        <f>KickstarterTable[[#This Row],[pledged]]/KickstarterTable[[#This Row],[backers_count]]</f>
        <v>31.25</v>
      </c>
      <c r="Q2572" t="str">
        <f t="shared" si="240"/>
        <v>music</v>
      </c>
      <c r="R2572" t="str">
        <f t="shared" si="241"/>
        <v>indie rock</v>
      </c>
      <c r="S2572" s="13">
        <f t="shared" si="242"/>
        <v>41569.365497685183</v>
      </c>
      <c r="T2572" s="13">
        <f t="shared" si="243"/>
        <v>41597.323831018519</v>
      </c>
      <c r="U2572">
        <f t="shared" si="244"/>
        <v>2013</v>
      </c>
      <c r="V2572" s="15" t="str">
        <f t="shared" si="245"/>
        <v>Oct</v>
      </c>
    </row>
    <row r="2573" spans="1:22" ht="48">
      <c r="A2573">
        <v>897</v>
      </c>
      <c r="B2573" s="3" t="s">
        <v>898</v>
      </c>
      <c r="C2573" s="3" t="s">
        <v>5007</v>
      </c>
      <c r="D2573">
        <v>3000</v>
      </c>
      <c r="E2573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8278</v>
      </c>
      <c r="O2573" s="6">
        <f>KickstarterTable[[#This Row],[pledged]]/KickstarterTable[[#This Row],[goal]]</f>
        <v>0</v>
      </c>
      <c r="P2573" s="8" t="e">
        <f>KickstarterTable[[#This Row],[pledged]]/KickstarterTable[[#This Row],[backers_count]]</f>
        <v>#DIV/0!</v>
      </c>
      <c r="Q2573" t="str">
        <f t="shared" si="240"/>
        <v>music</v>
      </c>
      <c r="R2573" t="str">
        <f t="shared" si="241"/>
        <v>indie rock</v>
      </c>
      <c r="S2573" s="13">
        <f t="shared" si="242"/>
        <v>41211.355416666665</v>
      </c>
      <c r="T2573" s="13">
        <f t="shared" si="243"/>
        <v>41239.313750000001</v>
      </c>
      <c r="U2573">
        <f t="shared" si="244"/>
        <v>2012</v>
      </c>
      <c r="V2573" s="15" t="str">
        <f t="shared" si="245"/>
        <v>Oct</v>
      </c>
    </row>
    <row r="2574" spans="1:22" ht="48">
      <c r="A2574">
        <v>924</v>
      </c>
      <c r="B2574" s="3" t="s">
        <v>925</v>
      </c>
      <c r="C2574" s="3" t="s">
        <v>5034</v>
      </c>
      <c r="D2574">
        <v>3000</v>
      </c>
      <c r="E2574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8277</v>
      </c>
      <c r="O2574" s="6">
        <f>KickstarterTable[[#This Row],[pledged]]/KickstarterTable[[#This Row],[goal]]</f>
        <v>0.109</v>
      </c>
      <c r="P2574" s="8">
        <f>KickstarterTable[[#This Row],[pledged]]/KickstarterTable[[#This Row],[backers_count]]</f>
        <v>21.8</v>
      </c>
      <c r="Q2574" t="str">
        <f t="shared" si="240"/>
        <v>music</v>
      </c>
      <c r="R2574" t="str">
        <f t="shared" si="241"/>
        <v>jazz</v>
      </c>
      <c r="S2574" s="13">
        <f t="shared" si="242"/>
        <v>41288.609594907401</v>
      </c>
      <c r="T2574" s="13">
        <f t="shared" si="243"/>
        <v>41316.526261574079</v>
      </c>
      <c r="U2574">
        <f t="shared" si="244"/>
        <v>2013</v>
      </c>
      <c r="V2574" s="15" t="str">
        <f t="shared" si="245"/>
        <v>Jan</v>
      </c>
    </row>
    <row r="2575" spans="1:22" ht="32">
      <c r="A2575">
        <v>943</v>
      </c>
      <c r="B2575" s="3" t="s">
        <v>944</v>
      </c>
      <c r="C2575" s="3" t="s">
        <v>5053</v>
      </c>
      <c r="D2575">
        <v>3000</v>
      </c>
      <c r="E2575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8272</v>
      </c>
      <c r="O2575" s="6">
        <f>KickstarterTable[[#This Row],[pledged]]/KickstarterTable[[#This Row],[goal]]</f>
        <v>9.633333333333334E-2</v>
      </c>
      <c r="P2575" s="8">
        <f>KickstarterTable[[#This Row],[pledged]]/KickstarterTable[[#This Row],[backers_count]]</f>
        <v>24.083333333333332</v>
      </c>
      <c r="Q2575" t="str">
        <f t="shared" si="240"/>
        <v>technology</v>
      </c>
      <c r="R2575" t="str">
        <f t="shared" si="241"/>
        <v>wearables</v>
      </c>
      <c r="S2575" s="13">
        <f t="shared" si="242"/>
        <v>42673.334548611114</v>
      </c>
      <c r="T2575" s="13">
        <f t="shared" si="243"/>
        <v>42701.292881944442</v>
      </c>
      <c r="U2575">
        <f t="shared" si="244"/>
        <v>2016</v>
      </c>
      <c r="V2575" s="15" t="str">
        <f t="shared" si="245"/>
        <v>Oct</v>
      </c>
    </row>
    <row r="2576" spans="1:22" ht="48">
      <c r="A2576">
        <v>1021</v>
      </c>
      <c r="B2576" s="3" t="s">
        <v>1022</v>
      </c>
      <c r="C2576" s="3" t="s">
        <v>5131</v>
      </c>
      <c r="D2576">
        <v>3000</v>
      </c>
      <c r="E2576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8279</v>
      </c>
      <c r="O2576" s="6">
        <f>KickstarterTable[[#This Row],[pledged]]/KickstarterTable[[#This Row],[goal]]</f>
        <v>3.5180366666666667</v>
      </c>
      <c r="P2576" s="8">
        <f>KickstarterTable[[#This Row],[pledged]]/KickstarterTable[[#This Row],[backers_count]]</f>
        <v>22.079728033472804</v>
      </c>
      <c r="Q2576" t="str">
        <f t="shared" si="240"/>
        <v>music</v>
      </c>
      <c r="R2576" t="str">
        <f t="shared" si="241"/>
        <v>electronic music</v>
      </c>
      <c r="S2576" s="13">
        <f t="shared" si="242"/>
        <v>42270.918645833335</v>
      </c>
      <c r="T2576" s="13">
        <f t="shared" si="243"/>
        <v>42291.750000000007</v>
      </c>
      <c r="U2576">
        <f t="shared" si="244"/>
        <v>2015</v>
      </c>
      <c r="V2576" s="15" t="str">
        <f t="shared" si="245"/>
        <v>Sep</v>
      </c>
    </row>
    <row r="2577" spans="1:22" ht="48">
      <c r="A2577">
        <v>1046</v>
      </c>
      <c r="B2577" s="3" t="s">
        <v>1047</v>
      </c>
      <c r="C2577" s="3" t="s">
        <v>5156</v>
      </c>
      <c r="D2577">
        <v>3000</v>
      </c>
      <c r="E257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8280</v>
      </c>
      <c r="O2577" s="6">
        <f>KickstarterTable[[#This Row],[pledged]]/KickstarterTable[[#This Row],[goal]]</f>
        <v>0</v>
      </c>
      <c r="P2577" s="8" t="e">
        <f>KickstarterTable[[#This Row],[pledged]]/KickstarterTable[[#This Row],[backers_count]]</f>
        <v>#DIV/0!</v>
      </c>
      <c r="Q2577" t="str">
        <f t="shared" si="240"/>
        <v>journalism</v>
      </c>
      <c r="R2577" t="str">
        <f t="shared" si="241"/>
        <v>audio</v>
      </c>
      <c r="S2577" s="13">
        <f t="shared" si="242"/>
        <v>42319.518055555549</v>
      </c>
      <c r="T2577" s="13">
        <f t="shared" si="243"/>
        <v>42362.43472222222</v>
      </c>
      <c r="U2577">
        <f t="shared" si="244"/>
        <v>2015</v>
      </c>
      <c r="V2577" s="15" t="str">
        <f t="shared" si="245"/>
        <v>Nov</v>
      </c>
    </row>
    <row r="2578" spans="1:22" ht="48">
      <c r="A2578">
        <v>1065</v>
      </c>
      <c r="B2578" s="3" t="s">
        <v>1066</v>
      </c>
      <c r="C2578" s="3" t="s">
        <v>5175</v>
      </c>
      <c r="D2578">
        <v>3000</v>
      </c>
      <c r="E257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8281</v>
      </c>
      <c r="O2578" s="6">
        <f>KickstarterTable[[#This Row],[pledged]]/KickstarterTable[[#This Row],[goal]]</f>
        <v>2.7E-2</v>
      </c>
      <c r="P2578" s="8">
        <f>KickstarterTable[[#This Row],[pledged]]/KickstarterTable[[#This Row],[backers_count]]</f>
        <v>16.2</v>
      </c>
      <c r="Q2578" t="str">
        <f t="shared" si="240"/>
        <v>games</v>
      </c>
      <c r="R2578" t="str">
        <f t="shared" si="241"/>
        <v>video games</v>
      </c>
      <c r="S2578" s="13">
        <f t="shared" si="242"/>
        <v>41661.047708333332</v>
      </c>
      <c r="T2578" s="13">
        <f t="shared" si="243"/>
        <v>41686.964375000003</v>
      </c>
      <c r="U2578">
        <f t="shared" si="244"/>
        <v>2014</v>
      </c>
      <c r="V2578" s="15" t="str">
        <f t="shared" si="245"/>
        <v>Jan</v>
      </c>
    </row>
    <row r="2579" spans="1:22" ht="48">
      <c r="A2579">
        <v>1125</v>
      </c>
      <c r="B2579" s="3" t="s">
        <v>1126</v>
      </c>
      <c r="C2579" s="3" t="s">
        <v>5235</v>
      </c>
      <c r="D2579">
        <v>3000</v>
      </c>
      <c r="E2579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8282</v>
      </c>
      <c r="O2579" s="6">
        <f>KickstarterTable[[#This Row],[pledged]]/KickstarterTable[[#This Row],[goal]]</f>
        <v>0</v>
      </c>
      <c r="P2579" s="8" t="e">
        <f>KickstarterTable[[#This Row],[pledged]]/KickstarterTable[[#This Row],[backers_count]]</f>
        <v>#DIV/0!</v>
      </c>
      <c r="Q2579" t="str">
        <f t="shared" si="240"/>
        <v>games</v>
      </c>
      <c r="R2579" t="str">
        <f t="shared" si="241"/>
        <v>mobile games</v>
      </c>
      <c r="S2579" s="13">
        <f t="shared" si="242"/>
        <v>42212.290856481479</v>
      </c>
      <c r="T2579" s="13">
        <f t="shared" si="243"/>
        <v>42270.20752314815</v>
      </c>
      <c r="U2579">
        <f t="shared" si="244"/>
        <v>2015</v>
      </c>
      <c r="V2579" s="15" t="str">
        <f t="shared" si="245"/>
        <v>Jul</v>
      </c>
    </row>
    <row r="2580" spans="1:22" ht="48">
      <c r="A2580">
        <v>1133</v>
      </c>
      <c r="B2580" s="3" t="s">
        <v>1134</v>
      </c>
      <c r="C2580" s="3" t="s">
        <v>5243</v>
      </c>
      <c r="D2580">
        <v>3000</v>
      </c>
      <c r="E2580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8282</v>
      </c>
      <c r="O2580" s="6">
        <f>KickstarterTable[[#This Row],[pledged]]/KickstarterTable[[#This Row],[goal]]</f>
        <v>6.6666666666666671E-3</v>
      </c>
      <c r="P2580" s="8">
        <f>KickstarterTable[[#This Row],[pledged]]/KickstarterTable[[#This Row],[backers_count]]</f>
        <v>20</v>
      </c>
      <c r="Q2580" t="str">
        <f t="shared" si="240"/>
        <v>games</v>
      </c>
      <c r="R2580" t="str">
        <f t="shared" si="241"/>
        <v>mobile games</v>
      </c>
      <c r="S2580" s="13">
        <f t="shared" si="242"/>
        <v>41821.073854166665</v>
      </c>
      <c r="T2580" s="13">
        <f t="shared" si="243"/>
        <v>41848.990520833337</v>
      </c>
      <c r="U2580">
        <f t="shared" si="244"/>
        <v>2014</v>
      </c>
      <c r="V2580" s="15" t="str">
        <f t="shared" si="245"/>
        <v>Jul</v>
      </c>
    </row>
    <row r="2581" spans="1:22" ht="48">
      <c r="A2581">
        <v>1225</v>
      </c>
      <c r="B2581" s="3" t="s">
        <v>1226</v>
      </c>
      <c r="C2581" s="3" t="s">
        <v>5335</v>
      </c>
      <c r="D2581">
        <v>3000</v>
      </c>
      <c r="E2581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8285</v>
      </c>
      <c r="O2581" s="6">
        <f>KickstarterTable[[#This Row],[pledged]]/KickstarterTable[[#This Row],[goal]]</f>
        <v>4.3999999999999997E-2</v>
      </c>
      <c r="P2581" s="8">
        <f>KickstarterTable[[#This Row],[pledged]]/KickstarterTable[[#This Row],[backers_count]]</f>
        <v>44</v>
      </c>
      <c r="Q2581" t="str">
        <f t="shared" si="240"/>
        <v>music</v>
      </c>
      <c r="R2581" t="str">
        <f t="shared" si="241"/>
        <v>world music</v>
      </c>
      <c r="S2581" s="13">
        <f t="shared" si="242"/>
        <v>41509.572662037033</v>
      </c>
      <c r="T2581" s="13">
        <f t="shared" si="243"/>
        <v>41567.489328703705</v>
      </c>
      <c r="U2581">
        <f t="shared" si="244"/>
        <v>2013</v>
      </c>
      <c r="V2581" s="15" t="str">
        <f t="shared" si="245"/>
        <v>Aug</v>
      </c>
    </row>
    <row r="2582" spans="1:22" ht="48">
      <c r="A2582">
        <v>1255</v>
      </c>
      <c r="B2582" s="3" t="s">
        <v>1256</v>
      </c>
      <c r="C2582" s="3" t="s">
        <v>5365</v>
      </c>
      <c r="D2582">
        <v>3000</v>
      </c>
      <c r="E2582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8275</v>
      </c>
      <c r="O2582" s="6">
        <f>KickstarterTable[[#This Row],[pledged]]/KickstarterTable[[#This Row],[goal]]</f>
        <v>2.0236666666666667</v>
      </c>
      <c r="P2582" s="8">
        <f>KickstarterTable[[#This Row],[pledged]]/KickstarterTable[[#This Row],[backers_count]]</f>
        <v>55.697247706422019</v>
      </c>
      <c r="Q2582" t="str">
        <f t="shared" si="240"/>
        <v>music</v>
      </c>
      <c r="R2582" t="str">
        <f t="shared" si="241"/>
        <v>rock</v>
      </c>
      <c r="S2582" s="13">
        <f t="shared" si="242"/>
        <v>41579.512175925927</v>
      </c>
      <c r="T2582" s="13">
        <f t="shared" si="243"/>
        <v>41607.470509259263</v>
      </c>
      <c r="U2582">
        <f t="shared" si="244"/>
        <v>2013</v>
      </c>
      <c r="V2582" s="15" t="str">
        <f t="shared" si="245"/>
        <v>Nov</v>
      </c>
    </row>
    <row r="2583" spans="1:22" ht="32">
      <c r="A2583">
        <v>1276</v>
      </c>
      <c r="B2583" s="3" t="s">
        <v>1277</v>
      </c>
      <c r="C2583" s="3" t="s">
        <v>5386</v>
      </c>
      <c r="D2583">
        <v>3000</v>
      </c>
      <c r="E2583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8275</v>
      </c>
      <c r="O2583" s="6">
        <f>KickstarterTable[[#This Row],[pledged]]/KickstarterTable[[#This Row],[goal]]</f>
        <v>1.0442100000000001</v>
      </c>
      <c r="P2583" s="8">
        <f>KickstarterTable[[#This Row],[pledged]]/KickstarterTable[[#This Row],[backers_count]]</f>
        <v>46.06808823529412</v>
      </c>
      <c r="Q2583" t="str">
        <f t="shared" si="240"/>
        <v>music</v>
      </c>
      <c r="R2583" t="str">
        <f t="shared" si="241"/>
        <v>rock</v>
      </c>
      <c r="S2583" s="13">
        <f t="shared" si="242"/>
        <v>40007.37091435185</v>
      </c>
      <c r="T2583" s="13">
        <f t="shared" si="243"/>
        <v>40054.75</v>
      </c>
      <c r="U2583">
        <f t="shared" si="244"/>
        <v>2009</v>
      </c>
      <c r="V2583" s="15" t="str">
        <f t="shared" si="245"/>
        <v>Jul</v>
      </c>
    </row>
    <row r="2584" spans="1:22" ht="48">
      <c r="A2584">
        <v>1291</v>
      </c>
      <c r="B2584" s="3" t="s">
        <v>1292</v>
      </c>
      <c r="C2584" s="3" t="s">
        <v>5401</v>
      </c>
      <c r="D2584">
        <v>3000</v>
      </c>
      <c r="E2584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8270</v>
      </c>
      <c r="O2584" s="6">
        <f>KickstarterTable[[#This Row],[pledged]]/KickstarterTable[[#This Row],[goal]]</f>
        <v>1.4570000000000001</v>
      </c>
      <c r="P2584" s="8">
        <f>KickstarterTable[[#This Row],[pledged]]/KickstarterTable[[#This Row],[backers_count]]</f>
        <v>104.07142857142857</v>
      </c>
      <c r="Q2584" t="str">
        <f t="shared" si="240"/>
        <v>theater</v>
      </c>
      <c r="R2584" t="str">
        <f t="shared" si="241"/>
        <v>plays</v>
      </c>
      <c r="S2584" s="13">
        <f t="shared" si="242"/>
        <v>42064.319340277776</v>
      </c>
      <c r="T2584" s="13">
        <f t="shared" si="243"/>
        <v>42098.875000000007</v>
      </c>
      <c r="U2584">
        <f t="shared" si="244"/>
        <v>2015</v>
      </c>
      <c r="V2584" s="15" t="str">
        <f t="shared" si="245"/>
        <v>Mar</v>
      </c>
    </row>
    <row r="2585" spans="1:22" ht="48">
      <c r="A2585">
        <v>1300</v>
      </c>
      <c r="B2585" s="3" t="s">
        <v>1301</v>
      </c>
      <c r="C2585" s="3" t="s">
        <v>5410</v>
      </c>
      <c r="D2585">
        <v>3000</v>
      </c>
      <c r="E2585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8270</v>
      </c>
      <c r="O2585" s="6">
        <f>KickstarterTable[[#This Row],[pledged]]/KickstarterTable[[#This Row],[goal]]</f>
        <v>1.35</v>
      </c>
      <c r="P2585" s="8">
        <f>KickstarterTable[[#This Row],[pledged]]/KickstarterTable[[#This Row],[backers_count]]</f>
        <v>168.75</v>
      </c>
      <c r="Q2585" t="str">
        <f t="shared" si="240"/>
        <v>theater</v>
      </c>
      <c r="R2585" t="str">
        <f t="shared" si="241"/>
        <v>plays</v>
      </c>
      <c r="S2585" s="13">
        <f t="shared" si="242"/>
        <v>42483.341874999998</v>
      </c>
      <c r="T2585" s="13">
        <f t="shared" si="243"/>
        <v>42520.372916666667</v>
      </c>
      <c r="U2585">
        <f t="shared" si="244"/>
        <v>2016</v>
      </c>
      <c r="V2585" s="15" t="str">
        <f t="shared" si="245"/>
        <v>Apr</v>
      </c>
    </row>
    <row r="2586" spans="1:22" ht="48">
      <c r="A2586">
        <v>1358</v>
      </c>
      <c r="B2586" s="3" t="s">
        <v>1359</v>
      </c>
      <c r="C2586" s="3" t="s">
        <v>5468</v>
      </c>
      <c r="D2586">
        <v>3000</v>
      </c>
      <c r="E2586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8273</v>
      </c>
      <c r="O2586" s="6">
        <f>KickstarterTable[[#This Row],[pledged]]/KickstarterTable[[#This Row],[goal]]</f>
        <v>1.1166666666666667</v>
      </c>
      <c r="P2586" s="8">
        <f>KickstarterTable[[#This Row],[pledged]]/KickstarterTable[[#This Row],[backers_count]]</f>
        <v>68.367346938775512</v>
      </c>
      <c r="Q2586" t="str">
        <f t="shared" si="240"/>
        <v>publishing</v>
      </c>
      <c r="R2586" t="str">
        <f t="shared" si="241"/>
        <v>nonfiction</v>
      </c>
      <c r="S2586" s="13">
        <f t="shared" si="242"/>
        <v>40689.237534722219</v>
      </c>
      <c r="T2586" s="13">
        <f t="shared" si="243"/>
        <v>40717.15420138889</v>
      </c>
      <c r="U2586">
        <f t="shared" si="244"/>
        <v>2011</v>
      </c>
      <c r="V2586" s="15" t="str">
        <f t="shared" si="245"/>
        <v>May</v>
      </c>
    </row>
    <row r="2587" spans="1:22" ht="48">
      <c r="A2587">
        <v>1407</v>
      </c>
      <c r="B2587" s="3" t="s">
        <v>1408</v>
      </c>
      <c r="C2587" s="3" t="s">
        <v>5517</v>
      </c>
      <c r="D2587">
        <v>3000</v>
      </c>
      <c r="E258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8286</v>
      </c>
      <c r="O2587" s="6">
        <f>KickstarterTable[[#This Row],[pledged]]/KickstarterTable[[#This Row],[goal]]</f>
        <v>5.0000000000000001E-3</v>
      </c>
      <c r="P2587" s="8">
        <f>KickstarterTable[[#This Row],[pledged]]/KickstarterTable[[#This Row],[backers_count]]</f>
        <v>7.5</v>
      </c>
      <c r="Q2587" t="str">
        <f t="shared" si="240"/>
        <v>publishing</v>
      </c>
      <c r="R2587" t="str">
        <f t="shared" si="241"/>
        <v>translations</v>
      </c>
      <c r="S2587" s="13">
        <f t="shared" si="242"/>
        <v>41838.20344907407</v>
      </c>
      <c r="T2587" s="13">
        <f t="shared" si="243"/>
        <v>41861.120115740741</v>
      </c>
      <c r="U2587">
        <f t="shared" si="244"/>
        <v>2014</v>
      </c>
      <c r="V2587" s="15" t="str">
        <f t="shared" si="245"/>
        <v>Jul</v>
      </c>
    </row>
    <row r="2588" spans="1:22" ht="48">
      <c r="A2588">
        <v>1411</v>
      </c>
      <c r="B2588" s="3" t="s">
        <v>1412</v>
      </c>
      <c r="C2588" s="3" t="s">
        <v>5521</v>
      </c>
      <c r="D2588">
        <v>3000</v>
      </c>
      <c r="E258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8286</v>
      </c>
      <c r="O2588" s="6">
        <f>KickstarterTable[[#This Row],[pledged]]/KickstarterTable[[#This Row],[goal]]</f>
        <v>2.3333333333333335E-3</v>
      </c>
      <c r="P2588" s="8">
        <f>KickstarterTable[[#This Row],[pledged]]/KickstarterTable[[#This Row],[backers_count]]</f>
        <v>2.3333333333333335</v>
      </c>
      <c r="Q2588" t="str">
        <f t="shared" si="240"/>
        <v>publishing</v>
      </c>
      <c r="R2588" t="str">
        <f t="shared" si="241"/>
        <v>translations</v>
      </c>
      <c r="S2588" s="13">
        <f t="shared" si="242"/>
        <v>42012.725694444445</v>
      </c>
      <c r="T2588" s="13">
        <f t="shared" si="243"/>
        <v>42038.642361111117</v>
      </c>
      <c r="U2588">
        <f t="shared" si="244"/>
        <v>2015</v>
      </c>
      <c r="V2588" s="15" t="str">
        <f t="shared" si="245"/>
        <v>Jan</v>
      </c>
    </row>
    <row r="2589" spans="1:22" ht="64">
      <c r="A2589">
        <v>1418</v>
      </c>
      <c r="B2589" s="3" t="s">
        <v>1419</v>
      </c>
      <c r="C2589" s="3" t="s">
        <v>5528</v>
      </c>
      <c r="D2589">
        <v>3000</v>
      </c>
      <c r="E2589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8286</v>
      </c>
      <c r="O2589" s="6">
        <f>KickstarterTable[[#This Row],[pledged]]/KickstarterTable[[#This Row],[goal]]</f>
        <v>2E-3</v>
      </c>
      <c r="P2589" s="8">
        <f>KickstarterTable[[#This Row],[pledged]]/KickstarterTable[[#This Row],[backers_count]]</f>
        <v>6</v>
      </c>
      <c r="Q2589" t="str">
        <f t="shared" si="240"/>
        <v>publishing</v>
      </c>
      <c r="R2589" t="str">
        <f t="shared" si="241"/>
        <v>translations</v>
      </c>
      <c r="S2589" s="13">
        <f t="shared" si="242"/>
        <v>42395.123078703698</v>
      </c>
      <c r="T2589" s="13">
        <f t="shared" si="243"/>
        <v>42423.03974537037</v>
      </c>
      <c r="U2589">
        <f t="shared" si="244"/>
        <v>2016</v>
      </c>
      <c r="V2589" s="15" t="str">
        <f t="shared" si="245"/>
        <v>Jan</v>
      </c>
    </row>
    <row r="2590" spans="1:22" ht="48">
      <c r="A2590">
        <v>1437</v>
      </c>
      <c r="B2590" s="3" t="s">
        <v>1438</v>
      </c>
      <c r="C2590" s="3" t="s">
        <v>5547</v>
      </c>
      <c r="D2590">
        <v>3000</v>
      </c>
      <c r="E2590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8286</v>
      </c>
      <c r="O2590" s="6">
        <f>KickstarterTable[[#This Row],[pledged]]/KickstarterTable[[#This Row],[goal]]</f>
        <v>0.26900000000000002</v>
      </c>
      <c r="P2590" s="8">
        <f>KickstarterTable[[#This Row],[pledged]]/KickstarterTable[[#This Row],[backers_count]]</f>
        <v>36.68181818181818</v>
      </c>
      <c r="Q2590" t="str">
        <f t="shared" si="240"/>
        <v>publishing</v>
      </c>
      <c r="R2590" t="str">
        <f t="shared" si="241"/>
        <v>translations</v>
      </c>
      <c r="S2590" s="13">
        <f t="shared" si="242"/>
        <v>41796.19836805555</v>
      </c>
      <c r="T2590" s="13">
        <f t="shared" si="243"/>
        <v>41830.790972222225</v>
      </c>
      <c r="U2590">
        <f t="shared" si="244"/>
        <v>2014</v>
      </c>
      <c r="V2590" s="15" t="str">
        <f t="shared" si="245"/>
        <v>Jun</v>
      </c>
    </row>
    <row r="2591" spans="1:22" ht="48">
      <c r="A2591">
        <v>1474</v>
      </c>
      <c r="B2591" s="3" t="s">
        <v>1475</v>
      </c>
      <c r="C2591" s="3" t="s">
        <v>5584</v>
      </c>
      <c r="D2591">
        <v>3000</v>
      </c>
      <c r="E2591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8287</v>
      </c>
      <c r="O2591" s="6">
        <f>KickstarterTable[[#This Row],[pledged]]/KickstarterTable[[#This Row],[goal]]</f>
        <v>1.1226666666666667</v>
      </c>
      <c r="P2591" s="8">
        <f>KickstarterTable[[#This Row],[pledged]]/KickstarterTable[[#This Row],[backers_count]]</f>
        <v>44.315789473684212</v>
      </c>
      <c r="Q2591" t="str">
        <f t="shared" si="240"/>
        <v>publishing</v>
      </c>
      <c r="R2591" t="str">
        <f t="shared" si="241"/>
        <v>radio &amp; podcasts</v>
      </c>
      <c r="S2591" s="13">
        <f t="shared" si="242"/>
        <v>41500.394583333335</v>
      </c>
      <c r="T2591" s="13">
        <f t="shared" si="243"/>
        <v>41528.311249999999</v>
      </c>
      <c r="U2591">
        <f t="shared" si="244"/>
        <v>2013</v>
      </c>
      <c r="V2591" s="15" t="str">
        <f t="shared" si="245"/>
        <v>Aug</v>
      </c>
    </row>
    <row r="2592" spans="1:22" ht="48">
      <c r="A2592">
        <v>1498</v>
      </c>
      <c r="B2592" s="3" t="s">
        <v>1499</v>
      </c>
      <c r="C2592" s="3" t="s">
        <v>5608</v>
      </c>
      <c r="D2592">
        <v>3000</v>
      </c>
      <c r="E2592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8274</v>
      </c>
      <c r="O2592" s="6">
        <f>KickstarterTable[[#This Row],[pledged]]/KickstarterTable[[#This Row],[goal]]</f>
        <v>1.9E-2</v>
      </c>
      <c r="P2592" s="8">
        <f>KickstarterTable[[#This Row],[pledged]]/KickstarterTable[[#This Row],[backers_count]]</f>
        <v>19</v>
      </c>
      <c r="Q2592" t="str">
        <f t="shared" si="240"/>
        <v>publishing</v>
      </c>
      <c r="R2592" t="str">
        <f t="shared" si="241"/>
        <v>fiction</v>
      </c>
      <c r="S2592" s="13">
        <f t="shared" si="242"/>
        <v>41840.650208333333</v>
      </c>
      <c r="T2592" s="13">
        <f t="shared" si="243"/>
        <v>41883.566875000004</v>
      </c>
      <c r="U2592">
        <f t="shared" si="244"/>
        <v>2014</v>
      </c>
      <c r="V2592" s="15" t="str">
        <f t="shared" si="245"/>
        <v>Jul</v>
      </c>
    </row>
    <row r="2593" spans="1:22" ht="48">
      <c r="A2593">
        <v>1524</v>
      </c>
      <c r="B2593" s="3" t="s">
        <v>1525</v>
      </c>
      <c r="C2593" s="3" t="s">
        <v>5634</v>
      </c>
      <c r="D2593">
        <v>3000</v>
      </c>
      <c r="E2593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8284</v>
      </c>
      <c r="O2593" s="6">
        <f>KickstarterTable[[#This Row],[pledged]]/KickstarterTable[[#This Row],[goal]]</f>
        <v>2.0699999999999998</v>
      </c>
      <c r="P2593" s="8">
        <f>KickstarterTable[[#This Row],[pledged]]/KickstarterTable[[#This Row],[backers_count]]</f>
        <v>221.78571428571428</v>
      </c>
      <c r="Q2593" t="str">
        <f t="shared" si="240"/>
        <v>photography</v>
      </c>
      <c r="R2593" t="str">
        <f t="shared" si="241"/>
        <v>photobooks</v>
      </c>
      <c r="S2593" s="13">
        <f t="shared" si="242"/>
        <v>42756.167708333327</v>
      </c>
      <c r="T2593" s="13">
        <f t="shared" si="243"/>
        <v>42784.084374999999</v>
      </c>
      <c r="U2593">
        <f t="shared" si="244"/>
        <v>2017</v>
      </c>
      <c r="V2593" s="15" t="str">
        <f t="shared" si="245"/>
        <v>Jan</v>
      </c>
    </row>
    <row r="2594" spans="1:22" ht="32">
      <c r="A2594">
        <v>1528</v>
      </c>
      <c r="B2594" s="3" t="s">
        <v>1529</v>
      </c>
      <c r="C2594" s="3" t="s">
        <v>5638</v>
      </c>
      <c r="D2594">
        <v>3000</v>
      </c>
      <c r="E2594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8284</v>
      </c>
      <c r="O2594" s="6">
        <f>KickstarterTable[[#This Row],[pledged]]/KickstarterTable[[#This Row],[goal]]</f>
        <v>2.8156666666666665</v>
      </c>
      <c r="P2594" s="8">
        <f>KickstarterTable[[#This Row],[pledged]]/KickstarterTable[[#This Row],[backers_count]]</f>
        <v>52.793750000000003</v>
      </c>
      <c r="Q2594" t="str">
        <f t="shared" si="240"/>
        <v>photography</v>
      </c>
      <c r="R2594" t="str">
        <f t="shared" si="241"/>
        <v>photobooks</v>
      </c>
      <c r="S2594" s="13">
        <f t="shared" si="242"/>
        <v>42736.399560185186</v>
      </c>
      <c r="T2594" s="13">
        <f t="shared" si="243"/>
        <v>42764.583333333336</v>
      </c>
      <c r="U2594">
        <f t="shared" si="244"/>
        <v>2017</v>
      </c>
      <c r="V2594" s="15" t="str">
        <f t="shared" si="245"/>
        <v>Jan</v>
      </c>
    </row>
    <row r="2595" spans="1:22" ht="48">
      <c r="A2595">
        <v>1545</v>
      </c>
      <c r="B2595" s="3" t="s">
        <v>1546</v>
      </c>
      <c r="C2595" s="3" t="s">
        <v>5655</v>
      </c>
      <c r="D2595">
        <v>3000</v>
      </c>
      <c r="E2595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8288</v>
      </c>
      <c r="O2595" s="6">
        <f>KickstarterTable[[#This Row],[pledged]]/KickstarterTable[[#This Row],[goal]]</f>
        <v>3.3333333333333332E-4</v>
      </c>
      <c r="P2595" s="8">
        <f>KickstarterTable[[#This Row],[pledged]]/KickstarterTable[[#This Row],[backers_count]]</f>
        <v>1</v>
      </c>
      <c r="Q2595" t="str">
        <f t="shared" si="240"/>
        <v>photography</v>
      </c>
      <c r="R2595" t="str">
        <f t="shared" si="241"/>
        <v>nature</v>
      </c>
      <c r="S2595" s="13">
        <f t="shared" si="242"/>
        <v>42031.551319444443</v>
      </c>
      <c r="T2595" s="13">
        <f t="shared" si="243"/>
        <v>42063.469444444447</v>
      </c>
      <c r="U2595">
        <f t="shared" si="244"/>
        <v>2015</v>
      </c>
      <c r="V2595" s="15" t="str">
        <f t="shared" si="245"/>
        <v>Jan</v>
      </c>
    </row>
    <row r="2596" spans="1:22" ht="32">
      <c r="A2596">
        <v>1676</v>
      </c>
      <c r="B2596" s="3" t="s">
        <v>1677</v>
      </c>
      <c r="C2596" s="3" t="s">
        <v>5786</v>
      </c>
      <c r="D2596">
        <v>3000</v>
      </c>
      <c r="E2596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8291</v>
      </c>
      <c r="O2596" s="6">
        <f>KickstarterTable[[#This Row],[pledged]]/KickstarterTable[[#This Row],[goal]]</f>
        <v>1.1533333333333333</v>
      </c>
      <c r="P2596" s="8">
        <f>KickstarterTable[[#This Row],[pledged]]/KickstarterTable[[#This Row],[backers_count]]</f>
        <v>82.38095238095238</v>
      </c>
      <c r="Q2596" t="str">
        <f t="shared" si="240"/>
        <v>music</v>
      </c>
      <c r="R2596" t="str">
        <f t="shared" si="241"/>
        <v>pop</v>
      </c>
      <c r="S2596" s="13">
        <f t="shared" si="242"/>
        <v>40973.392905092587</v>
      </c>
      <c r="T2596" s="13">
        <f t="shared" si="243"/>
        <v>41017.749305555561</v>
      </c>
      <c r="U2596">
        <f t="shared" si="244"/>
        <v>2012</v>
      </c>
      <c r="V2596" s="15" t="str">
        <f t="shared" si="245"/>
        <v>Mar</v>
      </c>
    </row>
    <row r="2597" spans="1:22" ht="48">
      <c r="A2597">
        <v>1693</v>
      </c>
      <c r="B2597" s="3" t="s">
        <v>1694</v>
      </c>
      <c r="C2597" s="3" t="s">
        <v>5803</v>
      </c>
      <c r="D2597">
        <v>3000</v>
      </c>
      <c r="E259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8292</v>
      </c>
      <c r="O2597" s="6">
        <f>KickstarterTable[[#This Row],[pledged]]/KickstarterTable[[#This Row],[goal]]</f>
        <v>9.3333333333333338E-2</v>
      </c>
      <c r="P2597" s="8">
        <f>KickstarterTable[[#This Row],[pledged]]/KickstarterTable[[#This Row],[backers_count]]</f>
        <v>35</v>
      </c>
      <c r="Q2597" t="str">
        <f t="shared" si="240"/>
        <v>music</v>
      </c>
      <c r="R2597" t="str">
        <f t="shared" si="241"/>
        <v>faith</v>
      </c>
      <c r="S2597" s="13">
        <f t="shared" si="242"/>
        <v>42803.586944444447</v>
      </c>
      <c r="T2597" s="13">
        <f t="shared" si="243"/>
        <v>42832.416666666664</v>
      </c>
      <c r="U2597">
        <f t="shared" si="244"/>
        <v>2017</v>
      </c>
      <c r="V2597" s="15" t="str">
        <f t="shared" si="245"/>
        <v>Mar</v>
      </c>
    </row>
    <row r="2598" spans="1:22" ht="48">
      <c r="A2598">
        <v>1713</v>
      </c>
      <c r="B2598" s="3" t="s">
        <v>1714</v>
      </c>
      <c r="C2598" s="3" t="s">
        <v>5823</v>
      </c>
      <c r="D2598">
        <v>3000</v>
      </c>
      <c r="E259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8292</v>
      </c>
      <c r="O2598" s="6">
        <f>KickstarterTable[[#This Row],[pledged]]/KickstarterTable[[#This Row],[goal]]</f>
        <v>1.6666666666666666E-2</v>
      </c>
      <c r="P2598" s="8">
        <f>KickstarterTable[[#This Row],[pledged]]/KickstarterTable[[#This Row],[backers_count]]</f>
        <v>50</v>
      </c>
      <c r="Q2598" t="str">
        <f t="shared" si="240"/>
        <v>music</v>
      </c>
      <c r="R2598" t="str">
        <f t="shared" si="241"/>
        <v>faith</v>
      </c>
      <c r="S2598" s="13">
        <f t="shared" si="242"/>
        <v>41887.467731481483</v>
      </c>
      <c r="T2598" s="13">
        <f t="shared" si="243"/>
        <v>41915.384398148155</v>
      </c>
      <c r="U2598">
        <f t="shared" si="244"/>
        <v>2014</v>
      </c>
      <c r="V2598" s="15" t="str">
        <f t="shared" si="245"/>
        <v>Sep</v>
      </c>
    </row>
    <row r="2599" spans="1:22" ht="48">
      <c r="A2599">
        <v>1727</v>
      </c>
      <c r="B2599" s="3" t="s">
        <v>1728</v>
      </c>
      <c r="C2599" s="3" t="s">
        <v>5837</v>
      </c>
      <c r="D2599">
        <v>3000</v>
      </c>
      <c r="E2599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8292</v>
      </c>
      <c r="O2599" s="6">
        <f>KickstarterTable[[#This Row],[pledged]]/KickstarterTable[[#This Row],[goal]]</f>
        <v>3.3333333333333332E-4</v>
      </c>
      <c r="P2599" s="8">
        <f>KickstarterTable[[#This Row],[pledged]]/KickstarterTable[[#This Row],[backers_count]]</f>
        <v>1</v>
      </c>
      <c r="Q2599" t="str">
        <f t="shared" si="240"/>
        <v>music</v>
      </c>
      <c r="R2599" t="str">
        <f t="shared" si="241"/>
        <v>faith</v>
      </c>
      <c r="S2599" s="13">
        <f t="shared" si="242"/>
        <v>42044.594641203701</v>
      </c>
      <c r="T2599" s="13">
        <f t="shared" si="243"/>
        <v>42097.041666666664</v>
      </c>
      <c r="U2599">
        <f t="shared" si="244"/>
        <v>2015</v>
      </c>
      <c r="V2599" s="15" t="str">
        <f t="shared" si="245"/>
        <v>Feb</v>
      </c>
    </row>
    <row r="2600" spans="1:22" ht="48">
      <c r="A2600">
        <v>1730</v>
      </c>
      <c r="B2600" s="3" t="s">
        <v>1731</v>
      </c>
      <c r="C2600" s="3" t="s">
        <v>5840</v>
      </c>
      <c r="D2600">
        <v>3000</v>
      </c>
      <c r="E2600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8292</v>
      </c>
      <c r="O2600" s="6">
        <f>KickstarterTable[[#This Row],[pledged]]/KickstarterTable[[#This Row],[goal]]</f>
        <v>0</v>
      </c>
      <c r="P2600" s="8" t="e">
        <f>KickstarterTable[[#This Row],[pledged]]/KickstarterTable[[#This Row],[backers_count]]</f>
        <v>#DIV/0!</v>
      </c>
      <c r="Q2600" t="str">
        <f t="shared" si="240"/>
        <v>music</v>
      </c>
      <c r="R2600" t="str">
        <f t="shared" si="241"/>
        <v>faith</v>
      </c>
      <c r="S2600" s="13">
        <f t="shared" si="242"/>
        <v>42271.754432870366</v>
      </c>
      <c r="T2600" s="13">
        <f t="shared" si="243"/>
        <v>42299.671099537045</v>
      </c>
      <c r="U2600">
        <f t="shared" si="244"/>
        <v>2015</v>
      </c>
      <c r="V2600" s="15" t="str">
        <f t="shared" si="245"/>
        <v>Sep</v>
      </c>
    </row>
    <row r="2601" spans="1:22" ht="32">
      <c r="A2601">
        <v>1736</v>
      </c>
      <c r="B2601" s="3" t="s">
        <v>1737</v>
      </c>
      <c r="C2601" s="3" t="s">
        <v>5846</v>
      </c>
      <c r="D2601">
        <v>3000</v>
      </c>
      <c r="E2601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8292</v>
      </c>
      <c r="O2601" s="6">
        <f>KickstarterTable[[#This Row],[pledged]]/KickstarterTable[[#This Row],[goal]]</f>
        <v>7.3333333333333332E-3</v>
      </c>
      <c r="P2601" s="8">
        <f>KickstarterTable[[#This Row],[pledged]]/KickstarterTable[[#This Row],[backers_count]]</f>
        <v>22</v>
      </c>
      <c r="Q2601" t="str">
        <f t="shared" si="240"/>
        <v>music</v>
      </c>
      <c r="R2601" t="str">
        <f t="shared" si="241"/>
        <v>faith</v>
      </c>
      <c r="S2601" s="13">
        <f t="shared" si="242"/>
        <v>42286.52815972222</v>
      </c>
      <c r="T2601" s="13">
        <f t="shared" si="243"/>
        <v>42314.486493055556</v>
      </c>
      <c r="U2601">
        <f t="shared" si="244"/>
        <v>2015</v>
      </c>
      <c r="V2601" s="15" t="str">
        <f t="shared" si="245"/>
        <v>Oct</v>
      </c>
    </row>
    <row r="2602" spans="1:22" ht="48">
      <c r="A2602">
        <v>1740</v>
      </c>
      <c r="B2602" s="3" t="s">
        <v>1741</v>
      </c>
      <c r="C2602" s="3" t="s">
        <v>5850</v>
      </c>
      <c r="D2602">
        <v>3000</v>
      </c>
      <c r="E2602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8292</v>
      </c>
      <c r="O2602" s="6">
        <f>KickstarterTable[[#This Row],[pledged]]/KickstarterTable[[#This Row],[goal]]</f>
        <v>0</v>
      </c>
      <c r="P2602" s="8" t="e">
        <f>KickstarterTable[[#This Row],[pledged]]/KickstarterTable[[#This Row],[backers_count]]</f>
        <v>#DIV/0!</v>
      </c>
      <c r="Q2602" t="str">
        <f t="shared" si="240"/>
        <v>music</v>
      </c>
      <c r="R2602" t="str">
        <f t="shared" si="241"/>
        <v>faith</v>
      </c>
      <c r="S2602" s="13">
        <f t="shared" si="242"/>
        <v>42171.484050925923</v>
      </c>
      <c r="T2602" s="13">
        <f t="shared" si="243"/>
        <v>42199.400717592602</v>
      </c>
      <c r="U2602">
        <f t="shared" si="244"/>
        <v>2015</v>
      </c>
      <c r="V2602" s="15" t="str">
        <f t="shared" si="245"/>
        <v>Jun</v>
      </c>
    </row>
    <row r="2603" spans="1:22" ht="32">
      <c r="A2603">
        <v>1791</v>
      </c>
      <c r="B2603" s="3" t="s">
        <v>1792</v>
      </c>
      <c r="C2603" s="3" t="s">
        <v>5901</v>
      </c>
      <c r="D2603">
        <v>3000</v>
      </c>
      <c r="E2603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8284</v>
      </c>
      <c r="O2603" s="6">
        <f>KickstarterTable[[#This Row],[pledged]]/KickstarterTable[[#This Row],[goal]]</f>
        <v>3.5666666666666666E-2</v>
      </c>
      <c r="P2603" s="8">
        <f>KickstarterTable[[#This Row],[pledged]]/KickstarterTable[[#This Row],[backers_count]]</f>
        <v>26.75</v>
      </c>
      <c r="Q2603" t="str">
        <f t="shared" si="240"/>
        <v>photography</v>
      </c>
      <c r="R2603" t="str">
        <f t="shared" si="241"/>
        <v>photobooks</v>
      </c>
      <c r="S2603" s="13">
        <f t="shared" si="242"/>
        <v>41973.407002314816</v>
      </c>
      <c r="T2603" s="13">
        <f t="shared" si="243"/>
        <v>42031.323668981488</v>
      </c>
      <c r="U2603">
        <f t="shared" si="244"/>
        <v>2015</v>
      </c>
      <c r="V2603" s="15" t="str">
        <f t="shared" si="245"/>
        <v>Nov</v>
      </c>
    </row>
    <row r="2604" spans="1:22" ht="48">
      <c r="A2604">
        <v>1793</v>
      </c>
      <c r="B2604" s="3" t="s">
        <v>1794</v>
      </c>
      <c r="C2604" s="3" t="s">
        <v>5903</v>
      </c>
      <c r="D2604">
        <v>3000</v>
      </c>
      <c r="E2604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8284</v>
      </c>
      <c r="O2604" s="6">
        <f>KickstarterTable[[#This Row],[pledged]]/KickstarterTable[[#This Row],[goal]]</f>
        <v>1.3333333333333334E-2</v>
      </c>
      <c r="P2604" s="8">
        <f>KickstarterTable[[#This Row],[pledged]]/KickstarterTable[[#This Row],[backers_count]]</f>
        <v>20</v>
      </c>
      <c r="Q2604" t="str">
        <f t="shared" si="240"/>
        <v>photography</v>
      </c>
      <c r="R2604" t="str">
        <f t="shared" si="241"/>
        <v>photobooks</v>
      </c>
      <c r="S2604" s="13">
        <f t="shared" si="242"/>
        <v>41940.558333333327</v>
      </c>
      <c r="T2604" s="13">
        <f t="shared" si="243"/>
        <v>41968.51666666667</v>
      </c>
      <c r="U2604">
        <f t="shared" si="244"/>
        <v>2014</v>
      </c>
      <c r="V2604" s="15" t="str">
        <f t="shared" si="245"/>
        <v>Oct</v>
      </c>
    </row>
    <row r="2605" spans="1:22" ht="48">
      <c r="A2605">
        <v>1815</v>
      </c>
      <c r="B2605" s="3" t="s">
        <v>1816</v>
      </c>
      <c r="C2605" s="3" t="s">
        <v>5925</v>
      </c>
      <c r="D2605">
        <v>3000</v>
      </c>
      <c r="E2605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8284</v>
      </c>
      <c r="O2605" s="6">
        <f>KickstarterTable[[#This Row],[pledged]]/KickstarterTable[[#This Row],[goal]]</f>
        <v>0</v>
      </c>
      <c r="P2605" s="8" t="e">
        <f>KickstarterTable[[#This Row],[pledged]]/KickstarterTable[[#This Row],[backers_count]]</f>
        <v>#DIV/0!</v>
      </c>
      <c r="Q2605" t="str">
        <f t="shared" si="240"/>
        <v>photography</v>
      </c>
      <c r="R2605" t="str">
        <f t="shared" si="241"/>
        <v>photobooks</v>
      </c>
      <c r="S2605" s="13">
        <f t="shared" si="242"/>
        <v>42172.573344907403</v>
      </c>
      <c r="T2605" s="13">
        <f t="shared" si="243"/>
        <v>42184.490011574082</v>
      </c>
      <c r="U2605">
        <f t="shared" si="244"/>
        <v>2015</v>
      </c>
      <c r="V2605" s="15" t="str">
        <f t="shared" si="245"/>
        <v>Jun</v>
      </c>
    </row>
    <row r="2606" spans="1:22" ht="16">
      <c r="A2606">
        <v>1824</v>
      </c>
      <c r="B2606" s="3" t="s">
        <v>1825</v>
      </c>
      <c r="C2606" s="3" t="s">
        <v>5934</v>
      </c>
      <c r="D2606">
        <v>3000</v>
      </c>
      <c r="E2606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8275</v>
      </c>
      <c r="O2606" s="6">
        <f>KickstarterTable[[#This Row],[pledged]]/KickstarterTable[[#This Row],[goal]]</f>
        <v>1.0006666666666666</v>
      </c>
      <c r="P2606" s="8">
        <f>KickstarterTable[[#This Row],[pledged]]/KickstarterTable[[#This Row],[backers_count]]</f>
        <v>75.05</v>
      </c>
      <c r="Q2606" t="str">
        <f t="shared" si="240"/>
        <v>music</v>
      </c>
      <c r="R2606" t="str">
        <f t="shared" si="241"/>
        <v>rock</v>
      </c>
      <c r="S2606" s="13">
        <f t="shared" si="242"/>
        <v>41626.582951388882</v>
      </c>
      <c r="T2606" s="13">
        <f t="shared" si="243"/>
        <v>41644.672222222223</v>
      </c>
      <c r="U2606">
        <f t="shared" si="244"/>
        <v>2014</v>
      </c>
      <c r="V2606" s="15" t="str">
        <f t="shared" si="245"/>
        <v>Dec</v>
      </c>
    </row>
    <row r="2607" spans="1:22" ht="48">
      <c r="A2607">
        <v>1848</v>
      </c>
      <c r="B2607" s="3" t="s">
        <v>1849</v>
      </c>
      <c r="C2607" s="3" t="s">
        <v>5958</v>
      </c>
      <c r="D2607">
        <v>3000</v>
      </c>
      <c r="E260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8275</v>
      </c>
      <c r="O2607" s="6">
        <f>KickstarterTable[[#This Row],[pledged]]/KickstarterTable[[#This Row],[goal]]</f>
        <v>1.0736666666666668</v>
      </c>
      <c r="P2607" s="8">
        <f>KickstarterTable[[#This Row],[pledged]]/KickstarterTable[[#This Row],[backers_count]]</f>
        <v>134.20833333333334</v>
      </c>
      <c r="Q2607" t="str">
        <f t="shared" si="240"/>
        <v>music</v>
      </c>
      <c r="R2607" t="str">
        <f t="shared" si="241"/>
        <v>rock</v>
      </c>
      <c r="S2607" s="13">
        <f t="shared" si="242"/>
        <v>40691.454722222217</v>
      </c>
      <c r="T2607" s="13">
        <f t="shared" si="243"/>
        <v>40752.874305555561</v>
      </c>
      <c r="U2607">
        <f t="shared" si="244"/>
        <v>2011</v>
      </c>
      <c r="V2607" s="15" t="str">
        <f t="shared" si="245"/>
        <v>May</v>
      </c>
    </row>
    <row r="2608" spans="1:22" ht="48">
      <c r="A2608">
        <v>1857</v>
      </c>
      <c r="B2608" s="3" t="s">
        <v>1858</v>
      </c>
      <c r="C2608" s="3" t="s">
        <v>5967</v>
      </c>
      <c r="D2608">
        <v>3000</v>
      </c>
      <c r="E260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8275</v>
      </c>
      <c r="O2608" s="6">
        <f>KickstarterTable[[#This Row],[pledged]]/KickstarterTable[[#This Row],[goal]]</f>
        <v>1</v>
      </c>
      <c r="P2608" s="8">
        <f>KickstarterTable[[#This Row],[pledged]]/KickstarterTable[[#This Row],[backers_count]]</f>
        <v>136.36363636363637</v>
      </c>
      <c r="Q2608" t="str">
        <f t="shared" si="240"/>
        <v>music</v>
      </c>
      <c r="R2608" t="str">
        <f t="shared" si="241"/>
        <v>rock</v>
      </c>
      <c r="S2608" s="13">
        <f t="shared" si="242"/>
        <v>41864.435335648144</v>
      </c>
      <c r="T2608" s="13">
        <f t="shared" si="243"/>
        <v>41892.352002314816</v>
      </c>
      <c r="U2608">
        <f t="shared" si="244"/>
        <v>2014</v>
      </c>
      <c r="V2608" s="15" t="str">
        <f t="shared" si="245"/>
        <v>Aug</v>
      </c>
    </row>
    <row r="2609" spans="1:22" ht="32">
      <c r="A2609">
        <v>1859</v>
      </c>
      <c r="B2609" s="3" t="s">
        <v>1860</v>
      </c>
      <c r="C2609" s="3" t="s">
        <v>5969</v>
      </c>
      <c r="D2609">
        <v>3000</v>
      </c>
      <c r="E2609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8275</v>
      </c>
      <c r="O2609" s="6">
        <f>KickstarterTable[[#This Row],[pledged]]/KickstarterTable[[#This Row],[goal]]</f>
        <v>1.3183333333333334</v>
      </c>
      <c r="P2609" s="8">
        <f>KickstarterTable[[#This Row],[pledged]]/KickstarterTable[[#This Row],[backers_count]]</f>
        <v>70.625</v>
      </c>
      <c r="Q2609" t="str">
        <f t="shared" si="240"/>
        <v>music</v>
      </c>
      <c r="R2609" t="str">
        <f t="shared" si="241"/>
        <v>rock</v>
      </c>
      <c r="S2609" s="13">
        <f t="shared" si="242"/>
        <v>40778.436678240738</v>
      </c>
      <c r="T2609" s="13">
        <f t="shared" si="243"/>
        <v>40806.353344907409</v>
      </c>
      <c r="U2609">
        <f t="shared" si="244"/>
        <v>2011</v>
      </c>
      <c r="V2609" s="15" t="str">
        <f t="shared" si="245"/>
        <v>Aug</v>
      </c>
    </row>
    <row r="2610" spans="1:22" ht="48">
      <c r="A2610">
        <v>1887</v>
      </c>
      <c r="B2610" s="3" t="s">
        <v>1888</v>
      </c>
      <c r="C2610" s="3" t="s">
        <v>5997</v>
      </c>
      <c r="D2610">
        <v>3000</v>
      </c>
      <c r="E2610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8278</v>
      </c>
      <c r="O2610" s="6">
        <f>KickstarterTable[[#This Row],[pledged]]/KickstarterTable[[#This Row],[goal]]</f>
        <v>1.1116666666666666</v>
      </c>
      <c r="P2610" s="8">
        <f>KickstarterTable[[#This Row],[pledged]]/KickstarterTable[[#This Row],[backers_count]]</f>
        <v>416.875</v>
      </c>
      <c r="Q2610" t="str">
        <f t="shared" si="240"/>
        <v>music</v>
      </c>
      <c r="R2610" t="str">
        <f t="shared" si="241"/>
        <v>indie rock</v>
      </c>
      <c r="S2610" s="13">
        <f t="shared" si="242"/>
        <v>42323.466805555552</v>
      </c>
      <c r="T2610" s="13">
        <f t="shared" si="243"/>
        <v>42339.479166666664</v>
      </c>
      <c r="U2610">
        <f t="shared" si="244"/>
        <v>2015</v>
      </c>
      <c r="V2610" s="15" t="str">
        <f t="shared" si="245"/>
        <v>Nov</v>
      </c>
    </row>
    <row r="2611" spans="1:22" ht="48">
      <c r="A2611">
        <v>1903</v>
      </c>
      <c r="B2611" s="3" t="s">
        <v>1904</v>
      </c>
      <c r="C2611" s="3" t="s">
        <v>6013</v>
      </c>
      <c r="D2611">
        <v>3000</v>
      </c>
      <c r="E2611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8293</v>
      </c>
      <c r="O2611" s="6">
        <f>KickstarterTable[[#This Row],[pledged]]/KickstarterTable[[#This Row],[goal]]</f>
        <v>0.46600000000000003</v>
      </c>
      <c r="P2611" s="8">
        <f>KickstarterTable[[#This Row],[pledged]]/KickstarterTable[[#This Row],[backers_count]]</f>
        <v>34.097560975609753</v>
      </c>
      <c r="Q2611" t="str">
        <f t="shared" si="240"/>
        <v>technology</v>
      </c>
      <c r="R2611" t="str">
        <f t="shared" si="241"/>
        <v>gadgets</v>
      </c>
      <c r="S2611" s="13">
        <f t="shared" si="242"/>
        <v>42702.437395833331</v>
      </c>
      <c r="T2611" s="13">
        <f t="shared" si="243"/>
        <v>42760.354062500002</v>
      </c>
      <c r="U2611">
        <f t="shared" si="244"/>
        <v>2017</v>
      </c>
      <c r="V2611" s="15" t="str">
        <f t="shared" si="245"/>
        <v>Nov</v>
      </c>
    </row>
    <row r="2612" spans="1:22" ht="48">
      <c r="A2612">
        <v>1924</v>
      </c>
      <c r="B2612" s="3" t="s">
        <v>1925</v>
      </c>
      <c r="C2612" s="3" t="s">
        <v>6034</v>
      </c>
      <c r="D2612">
        <v>3000</v>
      </c>
      <c r="E2612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8278</v>
      </c>
      <c r="O2612" s="6">
        <f>KickstarterTable[[#This Row],[pledged]]/KickstarterTable[[#This Row],[goal]]</f>
        <v>1.1439999999999999</v>
      </c>
      <c r="P2612" s="8">
        <f>KickstarterTable[[#This Row],[pledged]]/KickstarterTable[[#This Row],[backers_count]]</f>
        <v>104</v>
      </c>
      <c r="Q2612" t="str">
        <f t="shared" si="240"/>
        <v>music</v>
      </c>
      <c r="R2612" t="str">
        <f t="shared" si="241"/>
        <v>indie rock</v>
      </c>
      <c r="S2612" s="13">
        <f t="shared" si="242"/>
        <v>41626.427719907406</v>
      </c>
      <c r="T2612" s="13">
        <f t="shared" si="243"/>
        <v>41652.397916666669</v>
      </c>
      <c r="U2612">
        <f t="shared" si="244"/>
        <v>2014</v>
      </c>
      <c r="V2612" s="15" t="str">
        <f t="shared" si="245"/>
        <v>Dec</v>
      </c>
    </row>
    <row r="2613" spans="1:22" ht="48">
      <c r="A2613">
        <v>1990</v>
      </c>
      <c r="B2613" s="3" t="s">
        <v>1991</v>
      </c>
      <c r="C2613" s="3" t="s">
        <v>6100</v>
      </c>
      <c r="D2613">
        <v>3000</v>
      </c>
      <c r="E2613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8295</v>
      </c>
      <c r="O2613" s="6">
        <f>KickstarterTable[[#This Row],[pledged]]/KickstarterTable[[#This Row],[goal]]</f>
        <v>0.16966666666666666</v>
      </c>
      <c r="P2613" s="8">
        <f>KickstarterTable[[#This Row],[pledged]]/KickstarterTable[[#This Row],[backers_count]]</f>
        <v>101.8</v>
      </c>
      <c r="Q2613" t="str">
        <f t="shared" si="240"/>
        <v>photography</v>
      </c>
      <c r="R2613" t="str">
        <f t="shared" si="241"/>
        <v>people</v>
      </c>
      <c r="S2613" s="13">
        <f t="shared" si="242"/>
        <v>42397.862638888888</v>
      </c>
      <c r="T2613" s="13">
        <f t="shared" si="243"/>
        <v>42410.779305555559</v>
      </c>
      <c r="U2613">
        <f t="shared" si="244"/>
        <v>2016</v>
      </c>
      <c r="V2613" s="15" t="str">
        <f t="shared" si="245"/>
        <v>Jan</v>
      </c>
    </row>
    <row r="2614" spans="1:22" ht="32">
      <c r="A2614">
        <v>2028</v>
      </c>
      <c r="B2614" s="3" t="s">
        <v>2029</v>
      </c>
      <c r="C2614" s="3" t="s">
        <v>6138</v>
      </c>
      <c r="D2614">
        <v>3000</v>
      </c>
      <c r="E2614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8294</v>
      </c>
      <c r="O2614" s="6">
        <f>KickstarterTable[[#This Row],[pledged]]/KickstarterTable[[#This Row],[goal]]</f>
        <v>1.2616666666666667</v>
      </c>
      <c r="P2614" s="8">
        <f>KickstarterTable[[#This Row],[pledged]]/KickstarterTable[[#This Row],[backers_count]]</f>
        <v>47.911392405063289</v>
      </c>
      <c r="Q2614" t="str">
        <f t="shared" si="240"/>
        <v>technology</v>
      </c>
      <c r="R2614" t="str">
        <f t="shared" si="241"/>
        <v>hardware</v>
      </c>
      <c r="S2614" s="13">
        <f t="shared" si="242"/>
        <v>40215.585717592592</v>
      </c>
      <c r="T2614" s="13">
        <f t="shared" si="243"/>
        <v>40250.496527777781</v>
      </c>
      <c r="U2614">
        <f t="shared" si="244"/>
        <v>2010</v>
      </c>
      <c r="V2614" s="15" t="str">
        <f t="shared" si="245"/>
        <v>Feb</v>
      </c>
    </row>
    <row r="2615" spans="1:22" ht="32">
      <c r="A2615">
        <v>2040</v>
      </c>
      <c r="B2615" s="3" t="s">
        <v>2041</v>
      </c>
      <c r="C2615" s="3" t="s">
        <v>6150</v>
      </c>
      <c r="D2615">
        <v>3000</v>
      </c>
      <c r="E2615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8294</v>
      </c>
      <c r="O2615" s="6">
        <f>KickstarterTable[[#This Row],[pledged]]/KickstarterTable[[#This Row],[goal]]</f>
        <v>2.4817133333333334</v>
      </c>
      <c r="P2615" s="8">
        <f>KickstarterTable[[#This Row],[pledged]]/KickstarterTable[[#This Row],[backers_count]]</f>
        <v>27.472841328413285</v>
      </c>
      <c r="Q2615" t="str">
        <f t="shared" si="240"/>
        <v>technology</v>
      </c>
      <c r="R2615" t="str">
        <f t="shared" si="241"/>
        <v>hardware</v>
      </c>
      <c r="S2615" s="13">
        <f t="shared" si="242"/>
        <v>41578.593784722216</v>
      </c>
      <c r="T2615" s="13">
        <f t="shared" si="243"/>
        <v>41591.552118055559</v>
      </c>
      <c r="U2615">
        <f t="shared" si="244"/>
        <v>2013</v>
      </c>
      <c r="V2615" s="15" t="str">
        <f t="shared" si="245"/>
        <v>Oct</v>
      </c>
    </row>
    <row r="2616" spans="1:22" ht="48">
      <c r="A2616">
        <v>2084</v>
      </c>
      <c r="B2616" s="3" t="s">
        <v>2085</v>
      </c>
      <c r="C2616" s="3" t="s">
        <v>6194</v>
      </c>
      <c r="D2616">
        <v>3000</v>
      </c>
      <c r="E2616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8278</v>
      </c>
      <c r="O2616" s="6">
        <f>KickstarterTable[[#This Row],[pledged]]/KickstarterTable[[#This Row],[goal]]</f>
        <v>1.0833333333333333</v>
      </c>
      <c r="P2616" s="8">
        <f>KickstarterTable[[#This Row],[pledged]]/KickstarterTable[[#This Row],[backers_count]]</f>
        <v>70.652173913043484</v>
      </c>
      <c r="Q2616" t="str">
        <f t="shared" si="240"/>
        <v>music</v>
      </c>
      <c r="R2616" t="str">
        <f t="shared" si="241"/>
        <v>indie rock</v>
      </c>
      <c r="S2616" s="13">
        <f t="shared" si="242"/>
        <v>41731.499791666662</v>
      </c>
      <c r="T2616" s="13">
        <f t="shared" si="243"/>
        <v>41760.874305555561</v>
      </c>
      <c r="U2616">
        <f t="shared" si="244"/>
        <v>2014</v>
      </c>
      <c r="V2616" s="15" t="str">
        <f t="shared" si="245"/>
        <v>Apr</v>
      </c>
    </row>
    <row r="2617" spans="1:22" ht="48">
      <c r="A2617">
        <v>2088</v>
      </c>
      <c r="B2617" s="3" t="s">
        <v>2089</v>
      </c>
      <c r="C2617" s="3" t="s">
        <v>6198</v>
      </c>
      <c r="D2617">
        <v>3000</v>
      </c>
      <c r="E261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8278</v>
      </c>
      <c r="O2617" s="6">
        <f>KickstarterTable[[#This Row],[pledged]]/KickstarterTable[[#This Row],[goal]]</f>
        <v>1.1551066666666667</v>
      </c>
      <c r="P2617" s="8">
        <f>KickstarterTable[[#This Row],[pledged]]/KickstarterTable[[#This Row],[backers_count]]</f>
        <v>46.204266666666669</v>
      </c>
      <c r="Q2617" t="str">
        <f t="shared" si="240"/>
        <v>music</v>
      </c>
      <c r="R2617" t="str">
        <f t="shared" si="241"/>
        <v>indie rock</v>
      </c>
      <c r="S2617" s="13">
        <f t="shared" si="242"/>
        <v>40395.381388888891</v>
      </c>
      <c r="T2617" s="13">
        <f t="shared" si="243"/>
        <v>40429.749305555561</v>
      </c>
      <c r="U2617">
        <f t="shared" si="244"/>
        <v>2010</v>
      </c>
      <c r="V2617" s="15" t="str">
        <f t="shared" si="245"/>
        <v>Aug</v>
      </c>
    </row>
    <row r="2618" spans="1:22" ht="48">
      <c r="A2618">
        <v>2097</v>
      </c>
      <c r="B2618" s="3" t="s">
        <v>2098</v>
      </c>
      <c r="C2618" s="3" t="s">
        <v>6207</v>
      </c>
      <c r="D2618">
        <v>3000</v>
      </c>
      <c r="E261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8278</v>
      </c>
      <c r="O2618" s="6">
        <f>KickstarterTable[[#This Row],[pledged]]/KickstarterTable[[#This Row],[goal]]</f>
        <v>1</v>
      </c>
      <c r="P2618" s="8">
        <f>KickstarterTable[[#This Row],[pledged]]/KickstarterTable[[#This Row],[backers_count]]</f>
        <v>78.94736842105263</v>
      </c>
      <c r="Q2618" t="str">
        <f t="shared" si="240"/>
        <v>music</v>
      </c>
      <c r="R2618" t="str">
        <f t="shared" si="241"/>
        <v>indie rock</v>
      </c>
      <c r="S2618" s="13">
        <f t="shared" si="242"/>
        <v>40818.251562500001</v>
      </c>
      <c r="T2618" s="13">
        <f t="shared" si="243"/>
        <v>40876.209895833337</v>
      </c>
      <c r="U2618">
        <f t="shared" si="244"/>
        <v>2011</v>
      </c>
      <c r="V2618" s="15" t="str">
        <f t="shared" si="245"/>
        <v>Oct</v>
      </c>
    </row>
    <row r="2619" spans="1:22" ht="16">
      <c r="A2619">
        <v>2099</v>
      </c>
      <c r="B2619" s="3" t="s">
        <v>2100</v>
      </c>
      <c r="C2619" s="3" t="s">
        <v>6209</v>
      </c>
      <c r="D2619">
        <v>3000</v>
      </c>
      <c r="E2619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8278</v>
      </c>
      <c r="O2619" s="6">
        <f>KickstarterTable[[#This Row],[pledged]]/KickstarterTable[[#This Row],[goal]]</f>
        <v>1.3236666666666668</v>
      </c>
      <c r="P2619" s="8">
        <f>KickstarterTable[[#This Row],[pledged]]/KickstarterTable[[#This Row],[backers_count]]</f>
        <v>63.031746031746032</v>
      </c>
      <c r="Q2619" t="str">
        <f t="shared" si="240"/>
        <v>music</v>
      </c>
      <c r="R2619" t="str">
        <f t="shared" si="241"/>
        <v>indie rock</v>
      </c>
      <c r="S2619" s="13">
        <f t="shared" si="242"/>
        <v>42173.41300925926</v>
      </c>
      <c r="T2619" s="13">
        <f t="shared" si="243"/>
        <v>42184.736111111117</v>
      </c>
      <c r="U2619">
        <f t="shared" si="244"/>
        <v>2015</v>
      </c>
      <c r="V2619" s="15" t="str">
        <f t="shared" si="245"/>
        <v>Jun</v>
      </c>
    </row>
    <row r="2620" spans="1:22" ht="32">
      <c r="A2620">
        <v>2182</v>
      </c>
      <c r="B2620" s="3" t="s">
        <v>2183</v>
      </c>
      <c r="C2620" s="3" t="s">
        <v>6292</v>
      </c>
      <c r="D2620">
        <v>3000</v>
      </c>
      <c r="E2620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8296</v>
      </c>
      <c r="O2620" s="6">
        <f>KickstarterTable[[#This Row],[pledged]]/KickstarterTable[[#This Row],[goal]]</f>
        <v>5.2416666666666663</v>
      </c>
      <c r="P2620" s="8">
        <f>KickstarterTable[[#This Row],[pledged]]/KickstarterTable[[#This Row],[backers_count]]</f>
        <v>44.171348314606739</v>
      </c>
      <c r="Q2620" t="str">
        <f t="shared" si="240"/>
        <v>games</v>
      </c>
      <c r="R2620" t="str">
        <f t="shared" si="241"/>
        <v>tabletop games</v>
      </c>
      <c r="S2620" s="13">
        <f t="shared" si="242"/>
        <v>41879.567418981482</v>
      </c>
      <c r="T2620" s="13">
        <f t="shared" si="243"/>
        <v>41912.484085648153</v>
      </c>
      <c r="U2620">
        <f t="shared" si="244"/>
        <v>2014</v>
      </c>
      <c r="V2620" s="15" t="str">
        <f t="shared" si="245"/>
        <v>Aug</v>
      </c>
    </row>
    <row r="2621" spans="1:22" ht="48">
      <c r="A2621">
        <v>2283</v>
      </c>
      <c r="B2621" s="3" t="s">
        <v>2284</v>
      </c>
      <c r="C2621" s="3" t="s">
        <v>6393</v>
      </c>
      <c r="D2621">
        <v>3000</v>
      </c>
      <c r="E2621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8275</v>
      </c>
      <c r="O2621" s="6">
        <f>KickstarterTable[[#This Row],[pledged]]/KickstarterTable[[#This Row],[goal]]</f>
        <v>1.0085533333333332</v>
      </c>
      <c r="P2621" s="8">
        <f>KickstarterTable[[#This Row],[pledged]]/KickstarterTable[[#This Row],[backers_count]]</f>
        <v>63.03458333333333</v>
      </c>
      <c r="Q2621" t="str">
        <f t="shared" si="240"/>
        <v>music</v>
      </c>
      <c r="R2621" t="str">
        <f t="shared" si="241"/>
        <v>rock</v>
      </c>
      <c r="S2621" s="13">
        <f t="shared" si="242"/>
        <v>40977.791712962957</v>
      </c>
      <c r="T2621" s="13">
        <f t="shared" si="243"/>
        <v>41035.666712962964</v>
      </c>
      <c r="U2621">
        <f t="shared" si="244"/>
        <v>2012</v>
      </c>
      <c r="V2621" s="15" t="str">
        <f t="shared" si="245"/>
        <v>Mar</v>
      </c>
    </row>
    <row r="2622" spans="1:22" ht="48">
      <c r="A2622">
        <v>2285</v>
      </c>
      <c r="B2622" s="3" t="s">
        <v>2286</v>
      </c>
      <c r="C2622" s="3" t="s">
        <v>6395</v>
      </c>
      <c r="D2622">
        <v>3000</v>
      </c>
      <c r="E2622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8275</v>
      </c>
      <c r="O2622" s="6">
        <f>KickstarterTable[[#This Row],[pledged]]/KickstarterTable[[#This Row],[goal]]</f>
        <v>1.2136666666666667</v>
      </c>
      <c r="P2622" s="8">
        <f>KickstarterTable[[#This Row],[pledged]]/KickstarterTable[[#This Row],[backers_count]]</f>
        <v>46.088607594936711</v>
      </c>
      <c r="Q2622" t="str">
        <f t="shared" si="240"/>
        <v>music</v>
      </c>
      <c r="R2622" t="str">
        <f t="shared" si="241"/>
        <v>rock</v>
      </c>
      <c r="S2622" s="13">
        <f t="shared" si="242"/>
        <v>41058.852349537039</v>
      </c>
      <c r="T2622" s="13">
        <f t="shared" si="243"/>
        <v>41086.769016203703</v>
      </c>
      <c r="U2622">
        <f t="shared" si="244"/>
        <v>2012</v>
      </c>
      <c r="V2622" s="15" t="str">
        <f t="shared" si="245"/>
        <v>May</v>
      </c>
    </row>
    <row r="2623" spans="1:22" ht="48">
      <c r="A2623">
        <v>2312</v>
      </c>
      <c r="B2623" s="3" t="s">
        <v>2313</v>
      </c>
      <c r="C2623" s="3" t="s">
        <v>6422</v>
      </c>
      <c r="D2623">
        <v>3000</v>
      </c>
      <c r="E2623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8278</v>
      </c>
      <c r="O2623" s="6">
        <f>KickstarterTable[[#This Row],[pledged]]/KickstarterTable[[#This Row],[goal]]</f>
        <v>1.0786666666666667</v>
      </c>
      <c r="P2623" s="8">
        <f>KickstarterTable[[#This Row],[pledged]]/KickstarterTable[[#This Row],[backers_count]]</f>
        <v>40.962025316455694</v>
      </c>
      <c r="Q2623" t="str">
        <f t="shared" si="240"/>
        <v>music</v>
      </c>
      <c r="R2623" t="str">
        <f t="shared" si="241"/>
        <v>indie rock</v>
      </c>
      <c r="S2623" s="13">
        <f t="shared" si="242"/>
        <v>41716.299513888887</v>
      </c>
      <c r="T2623" s="13">
        <f t="shared" si="243"/>
        <v>41745.541666666672</v>
      </c>
      <c r="U2623">
        <f t="shared" si="244"/>
        <v>2014</v>
      </c>
      <c r="V2623" s="15" t="str">
        <f t="shared" si="245"/>
        <v>Mar</v>
      </c>
    </row>
    <row r="2624" spans="1:22" ht="48">
      <c r="A2624">
        <v>2319</v>
      </c>
      <c r="B2624" s="3" t="s">
        <v>2320</v>
      </c>
      <c r="C2624" s="3" t="s">
        <v>6429</v>
      </c>
      <c r="D2624">
        <v>3000</v>
      </c>
      <c r="E2624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8278</v>
      </c>
      <c r="O2624" s="6">
        <f>KickstarterTable[[#This Row],[pledged]]/KickstarterTable[[#This Row],[goal]]</f>
        <v>1.077</v>
      </c>
      <c r="P2624" s="8">
        <f>KickstarterTable[[#This Row],[pledged]]/KickstarterTable[[#This Row],[backers_count]]</f>
        <v>41.961038961038959</v>
      </c>
      <c r="Q2624" t="str">
        <f t="shared" si="240"/>
        <v>music</v>
      </c>
      <c r="R2624" t="str">
        <f t="shared" si="241"/>
        <v>indie rock</v>
      </c>
      <c r="S2624" s="13">
        <f t="shared" si="242"/>
        <v>41592.748668981476</v>
      </c>
      <c r="T2624" s="13">
        <f t="shared" si="243"/>
        <v>41620.665335648147</v>
      </c>
      <c r="U2624">
        <f t="shared" si="244"/>
        <v>2013</v>
      </c>
      <c r="V2624" s="15" t="str">
        <f t="shared" si="245"/>
        <v>Nov</v>
      </c>
    </row>
    <row r="2625" spans="1:22" ht="48">
      <c r="A2625">
        <v>2345</v>
      </c>
      <c r="B2625" s="3" t="s">
        <v>2346</v>
      </c>
      <c r="C2625" s="3" t="s">
        <v>6455</v>
      </c>
      <c r="D2625">
        <v>3000</v>
      </c>
      <c r="E2625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8271</v>
      </c>
      <c r="O2625" s="6">
        <f>KickstarterTable[[#This Row],[pledged]]/KickstarterTable[[#This Row],[goal]]</f>
        <v>0</v>
      </c>
      <c r="P2625" s="8" t="e">
        <f>KickstarterTable[[#This Row],[pledged]]/KickstarterTable[[#This Row],[backers_count]]</f>
        <v>#DIV/0!</v>
      </c>
      <c r="Q2625" t="str">
        <f t="shared" si="240"/>
        <v>technology</v>
      </c>
      <c r="R2625" t="str">
        <f t="shared" si="241"/>
        <v>web</v>
      </c>
      <c r="S2625" s="13">
        <f t="shared" si="242"/>
        <v>42059.66847222222</v>
      </c>
      <c r="T2625" s="13">
        <f t="shared" si="243"/>
        <v>42092.568749999999</v>
      </c>
      <c r="U2625">
        <f t="shared" si="244"/>
        <v>2015</v>
      </c>
      <c r="V2625" s="15" t="str">
        <f t="shared" si="245"/>
        <v>Feb</v>
      </c>
    </row>
    <row r="2626" spans="1:22" ht="48">
      <c r="A2626">
        <v>2376</v>
      </c>
      <c r="B2626" s="3" t="s">
        <v>2377</v>
      </c>
      <c r="C2626" s="3" t="s">
        <v>6486</v>
      </c>
      <c r="D2626">
        <v>3000</v>
      </c>
      <c r="E2626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8271</v>
      </c>
      <c r="O2626" s="6">
        <f>KickstarterTable[[#This Row],[pledged]]/KickstarterTable[[#This Row],[goal]]</f>
        <v>0.10877666666666666</v>
      </c>
      <c r="P2626" s="8">
        <f>KickstarterTable[[#This Row],[pledged]]/KickstarterTable[[#This Row],[backers_count]]</f>
        <v>81.582499999999996</v>
      </c>
      <c r="Q2626" t="str">
        <f t="shared" ref="Q2626:Q2689" si="246">LEFT(N2626, SEARCH("/",N2626,1) -1)</f>
        <v>technology</v>
      </c>
      <c r="R2626" t="str">
        <f t="shared" ref="R2626:R2689" si="247">MID(N2626,FIND("/",N2626)+1,LEN(N2626))</f>
        <v>web</v>
      </c>
      <c r="S2626" s="13">
        <f t="shared" ref="S2626:S2689" si="248">(J2626/86400)+25569+(-8/24)</f>
        <v>42318.592199074068</v>
      </c>
      <c r="T2626" s="13">
        <f t="shared" ref="T2626:T2689" si="249">(((I2626/60)/60)/24)+DATE(1970,1,1)+(-58/24)</f>
        <v>42346.50886574074</v>
      </c>
      <c r="U2626">
        <f t="shared" ref="U2626:U2689" si="250">YEAR(T2626)</f>
        <v>2015</v>
      </c>
      <c r="V2626" s="15" t="str">
        <f t="shared" ref="V2626:V2689" si="251">TEXT(S2626,"mmm")</f>
        <v>Nov</v>
      </c>
    </row>
    <row r="2627" spans="1:22" ht="64">
      <c r="A2627">
        <v>2382</v>
      </c>
      <c r="B2627" s="3" t="s">
        <v>2383</v>
      </c>
      <c r="C2627" s="3" t="s">
        <v>6492</v>
      </c>
      <c r="D2627">
        <v>3000</v>
      </c>
      <c r="E262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8271</v>
      </c>
      <c r="O2627" s="6">
        <f>KickstarterTable[[#This Row],[pledged]]/KickstarterTable[[#This Row],[goal]]</f>
        <v>2.5000000000000001E-2</v>
      </c>
      <c r="P2627" s="8">
        <f>KickstarterTable[[#This Row],[pledged]]/KickstarterTable[[#This Row],[backers_count]]</f>
        <v>37.5</v>
      </c>
      <c r="Q2627" t="str">
        <f t="shared" si="246"/>
        <v>technology</v>
      </c>
      <c r="R2627" t="str">
        <f t="shared" si="247"/>
        <v>web</v>
      </c>
      <c r="S2627" s="13">
        <f t="shared" si="248"/>
        <v>42194.854201388887</v>
      </c>
      <c r="T2627" s="13">
        <f t="shared" si="249"/>
        <v>42217.770868055559</v>
      </c>
      <c r="U2627">
        <f t="shared" si="250"/>
        <v>2015</v>
      </c>
      <c r="V2627" s="15" t="str">
        <f t="shared" si="251"/>
        <v>Jul</v>
      </c>
    </row>
    <row r="2628" spans="1:22" ht="48">
      <c r="A2628">
        <v>2413</v>
      </c>
      <c r="B2628" s="3" t="s">
        <v>2414</v>
      </c>
      <c r="C2628" s="3" t="s">
        <v>6523</v>
      </c>
      <c r="D2628">
        <v>3000</v>
      </c>
      <c r="E262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8283</v>
      </c>
      <c r="O2628" s="6">
        <f>KickstarterTable[[#This Row],[pledged]]/KickstarterTable[[#This Row],[goal]]</f>
        <v>8.3333333333333332E-3</v>
      </c>
      <c r="P2628" s="8">
        <f>KickstarterTable[[#This Row],[pledged]]/KickstarterTable[[#This Row],[backers_count]]</f>
        <v>8.3333333333333339</v>
      </c>
      <c r="Q2628" t="str">
        <f t="shared" si="246"/>
        <v>food</v>
      </c>
      <c r="R2628" t="str">
        <f t="shared" si="247"/>
        <v>food trucks</v>
      </c>
      <c r="S2628" s="13">
        <f t="shared" si="248"/>
        <v>41759.776412037034</v>
      </c>
      <c r="T2628" s="13">
        <f t="shared" si="249"/>
        <v>41788.5625</v>
      </c>
      <c r="U2628">
        <f t="shared" si="250"/>
        <v>2014</v>
      </c>
      <c r="V2628" s="15" t="str">
        <f t="shared" si="251"/>
        <v>Apr</v>
      </c>
    </row>
    <row r="2629" spans="1:22" ht="48">
      <c r="A2629">
        <v>2419</v>
      </c>
      <c r="B2629" s="3" t="s">
        <v>2420</v>
      </c>
      <c r="C2629" s="3" t="s">
        <v>6529</v>
      </c>
      <c r="D2629">
        <v>3000</v>
      </c>
      <c r="E2629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8283</v>
      </c>
      <c r="O2629" s="6">
        <f>KickstarterTable[[#This Row],[pledged]]/KickstarterTable[[#This Row],[goal]]</f>
        <v>0</v>
      </c>
      <c r="P2629" s="8" t="e">
        <f>KickstarterTable[[#This Row],[pledged]]/KickstarterTable[[#This Row],[backers_count]]</f>
        <v>#DIV/0!</v>
      </c>
      <c r="Q2629" t="str">
        <f t="shared" si="246"/>
        <v>food</v>
      </c>
      <c r="R2629" t="str">
        <f t="shared" si="247"/>
        <v>food trucks</v>
      </c>
      <c r="S2629" s="13">
        <f t="shared" si="248"/>
        <v>41993.404965277776</v>
      </c>
      <c r="T2629" s="13">
        <f t="shared" si="249"/>
        <v>42051.32163194444</v>
      </c>
      <c r="U2629">
        <f t="shared" si="250"/>
        <v>2015</v>
      </c>
      <c r="V2629" s="15" t="str">
        <f t="shared" si="251"/>
        <v>Dec</v>
      </c>
    </row>
    <row r="2630" spans="1:22" ht="48">
      <c r="A2630">
        <v>2430</v>
      </c>
      <c r="B2630" s="3" t="s">
        <v>2431</v>
      </c>
      <c r="C2630" s="3" t="s">
        <v>6540</v>
      </c>
      <c r="D2630">
        <v>3000</v>
      </c>
      <c r="E2630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8283</v>
      </c>
      <c r="O2630" s="6">
        <f>KickstarterTable[[#This Row],[pledged]]/KickstarterTable[[#This Row],[goal]]</f>
        <v>7.0000000000000001E-3</v>
      </c>
      <c r="P2630" s="8">
        <f>KickstarterTable[[#This Row],[pledged]]/KickstarterTable[[#This Row],[backers_count]]</f>
        <v>10.5</v>
      </c>
      <c r="Q2630" t="str">
        <f t="shared" si="246"/>
        <v>food</v>
      </c>
      <c r="R2630" t="str">
        <f t="shared" si="247"/>
        <v>food trucks</v>
      </c>
      <c r="S2630" s="13">
        <f t="shared" si="248"/>
        <v>42381.797499999993</v>
      </c>
      <c r="T2630" s="13">
        <f t="shared" si="249"/>
        <v>42409.714166666665</v>
      </c>
      <c r="U2630">
        <f t="shared" si="250"/>
        <v>2016</v>
      </c>
      <c r="V2630" s="15" t="str">
        <f t="shared" si="251"/>
        <v>Jan</v>
      </c>
    </row>
    <row r="2631" spans="1:22" ht="48">
      <c r="A2631">
        <v>2444</v>
      </c>
      <c r="B2631" s="3" t="s">
        <v>2445</v>
      </c>
      <c r="C2631" s="3" t="s">
        <v>6554</v>
      </c>
      <c r="D2631">
        <v>3000</v>
      </c>
      <c r="E2631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8297</v>
      </c>
      <c r="O2631" s="6">
        <f>KickstarterTable[[#This Row],[pledged]]/KickstarterTable[[#This Row],[goal]]</f>
        <v>1.0860000000000001</v>
      </c>
      <c r="P2631" s="8">
        <f>KickstarterTable[[#This Row],[pledged]]/KickstarterTable[[#This Row],[backers_count]]</f>
        <v>53.409836065573771</v>
      </c>
      <c r="Q2631" t="str">
        <f t="shared" si="246"/>
        <v>food</v>
      </c>
      <c r="R2631" t="str">
        <f t="shared" si="247"/>
        <v>small batch</v>
      </c>
      <c r="S2631" s="13">
        <f t="shared" si="248"/>
        <v>42485.42119212963</v>
      </c>
      <c r="T2631" s="13">
        <f t="shared" si="249"/>
        <v>42513.337858796302</v>
      </c>
      <c r="U2631">
        <f t="shared" si="250"/>
        <v>2016</v>
      </c>
      <c r="V2631" s="15" t="str">
        <f t="shared" si="251"/>
        <v>Apr</v>
      </c>
    </row>
    <row r="2632" spans="1:22" ht="48">
      <c r="A2632">
        <v>2453</v>
      </c>
      <c r="B2632" s="3" t="s">
        <v>2454</v>
      </c>
      <c r="C2632" s="3" t="s">
        <v>6563</v>
      </c>
      <c r="D2632">
        <v>3000</v>
      </c>
      <c r="E2632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8297</v>
      </c>
      <c r="O2632" s="6">
        <f>KickstarterTable[[#This Row],[pledged]]/KickstarterTable[[#This Row],[goal]]</f>
        <v>1.5469999999999999</v>
      </c>
      <c r="P2632" s="8">
        <f>KickstarterTable[[#This Row],[pledged]]/KickstarterTable[[#This Row],[backers_count]]</f>
        <v>69.268656716417908</v>
      </c>
      <c r="Q2632" t="str">
        <f t="shared" si="246"/>
        <v>food</v>
      </c>
      <c r="R2632" t="str">
        <f t="shared" si="247"/>
        <v>small batch</v>
      </c>
      <c r="S2632" s="13">
        <f t="shared" si="248"/>
        <v>42738.358900462961</v>
      </c>
      <c r="T2632" s="13">
        <f t="shared" si="249"/>
        <v>42766.275567129633</v>
      </c>
      <c r="U2632">
        <f t="shared" si="250"/>
        <v>2017</v>
      </c>
      <c r="V2632" s="15" t="str">
        <f t="shared" si="251"/>
        <v>Jan</v>
      </c>
    </row>
    <row r="2633" spans="1:22" ht="48">
      <c r="A2633">
        <v>2462</v>
      </c>
      <c r="B2633" s="3" t="s">
        <v>2463</v>
      </c>
      <c r="C2633" s="3" t="s">
        <v>6572</v>
      </c>
      <c r="D2633">
        <v>3000</v>
      </c>
      <c r="E2633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8278</v>
      </c>
      <c r="O2633" s="6">
        <f>KickstarterTable[[#This Row],[pledged]]/KickstarterTable[[#This Row],[goal]]</f>
        <v>1.1070833333333334</v>
      </c>
      <c r="P2633" s="8">
        <f>KickstarterTable[[#This Row],[pledged]]/KickstarterTable[[#This Row],[backers_count]]</f>
        <v>28.880434782608695</v>
      </c>
      <c r="Q2633" t="str">
        <f t="shared" si="246"/>
        <v>music</v>
      </c>
      <c r="R2633" t="str">
        <f t="shared" si="247"/>
        <v>indie rock</v>
      </c>
      <c r="S2633" s="13">
        <f t="shared" si="248"/>
        <v>41088.852962962963</v>
      </c>
      <c r="T2633" s="13">
        <f t="shared" si="249"/>
        <v>41106.769629629634</v>
      </c>
      <c r="U2633">
        <f t="shared" si="250"/>
        <v>2012</v>
      </c>
      <c r="V2633" s="15" t="str">
        <f t="shared" si="251"/>
        <v>Jun</v>
      </c>
    </row>
    <row r="2634" spans="1:22" ht="48">
      <c r="A2634">
        <v>2488</v>
      </c>
      <c r="B2634" s="3" t="s">
        <v>2488</v>
      </c>
      <c r="C2634" s="3" t="s">
        <v>6598</v>
      </c>
      <c r="D2634">
        <v>3000</v>
      </c>
      <c r="E2634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8278</v>
      </c>
      <c r="O2634" s="6">
        <f>KickstarterTable[[#This Row],[pledged]]/KickstarterTable[[#This Row],[goal]]</f>
        <v>1.0669999999999999</v>
      </c>
      <c r="P2634" s="8">
        <f>KickstarterTable[[#This Row],[pledged]]/KickstarterTable[[#This Row],[backers_count]]</f>
        <v>49.246153846153845</v>
      </c>
      <c r="Q2634" t="str">
        <f t="shared" si="246"/>
        <v>music</v>
      </c>
      <c r="R2634" t="str">
        <f t="shared" si="247"/>
        <v>indie rock</v>
      </c>
      <c r="S2634" s="13">
        <f t="shared" si="248"/>
        <v>40833.299861111111</v>
      </c>
      <c r="T2634" s="13">
        <f t="shared" si="249"/>
        <v>40861.258194444446</v>
      </c>
      <c r="U2634">
        <f t="shared" si="250"/>
        <v>2011</v>
      </c>
      <c r="V2634" s="15" t="str">
        <f t="shared" si="251"/>
        <v>Oct</v>
      </c>
    </row>
    <row r="2635" spans="1:22" ht="48">
      <c r="A2635">
        <v>2552</v>
      </c>
      <c r="B2635" s="3" t="s">
        <v>2552</v>
      </c>
      <c r="C2635" s="3" t="s">
        <v>6662</v>
      </c>
      <c r="D2635">
        <v>3000</v>
      </c>
      <c r="E2635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8299</v>
      </c>
      <c r="O2635" s="6">
        <f>KickstarterTable[[#This Row],[pledged]]/KickstarterTable[[#This Row],[goal]]</f>
        <v>1.0649999999999999</v>
      </c>
      <c r="P2635" s="8">
        <f>KickstarterTable[[#This Row],[pledged]]/KickstarterTable[[#This Row],[backers_count]]</f>
        <v>177.5</v>
      </c>
      <c r="Q2635" t="str">
        <f t="shared" si="246"/>
        <v>music</v>
      </c>
      <c r="R2635" t="str">
        <f t="shared" si="247"/>
        <v>classical music</v>
      </c>
      <c r="S2635" s="13">
        <f t="shared" si="248"/>
        <v>42769.476631944439</v>
      </c>
      <c r="T2635" s="13">
        <f t="shared" si="249"/>
        <v>42797.39329861111</v>
      </c>
      <c r="U2635">
        <f t="shared" si="250"/>
        <v>2017</v>
      </c>
      <c r="V2635" s="15" t="str">
        <f t="shared" si="251"/>
        <v>Feb</v>
      </c>
    </row>
    <row r="2636" spans="1:22" ht="48">
      <c r="A2636">
        <v>2554</v>
      </c>
      <c r="B2636" s="3" t="s">
        <v>2554</v>
      </c>
      <c r="C2636" s="3" t="s">
        <v>6664</v>
      </c>
      <c r="D2636">
        <v>3000</v>
      </c>
      <c r="E2636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8299</v>
      </c>
      <c r="O2636" s="6">
        <f>KickstarterTable[[#This Row],[pledged]]/KickstarterTable[[#This Row],[goal]]</f>
        <v>1.228</v>
      </c>
      <c r="P2636" s="8">
        <f>KickstarterTable[[#This Row],[pledged]]/KickstarterTable[[#This Row],[backers_count]]</f>
        <v>54.985074626865675</v>
      </c>
      <c r="Q2636" t="str">
        <f t="shared" si="246"/>
        <v>music</v>
      </c>
      <c r="R2636" t="str">
        <f t="shared" si="247"/>
        <v>classical music</v>
      </c>
      <c r="S2636" s="13">
        <f t="shared" si="248"/>
        <v>42124.744942129626</v>
      </c>
      <c r="T2636" s="13">
        <f t="shared" si="249"/>
        <v>42153.749305555561</v>
      </c>
      <c r="U2636">
        <f t="shared" si="250"/>
        <v>2015</v>
      </c>
      <c r="V2636" s="15" t="str">
        <f t="shared" si="251"/>
        <v>Apr</v>
      </c>
    </row>
    <row r="2637" spans="1:22" ht="48">
      <c r="A2637">
        <v>2560</v>
      </c>
      <c r="B2637" s="3" t="s">
        <v>2560</v>
      </c>
      <c r="C2637" s="3" t="s">
        <v>6670</v>
      </c>
      <c r="D2637">
        <v>3000</v>
      </c>
      <c r="E263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8299</v>
      </c>
      <c r="O2637" s="6">
        <f>KickstarterTable[[#This Row],[pledged]]/KickstarterTable[[#This Row],[goal]]</f>
        <v>1.0009999999999999</v>
      </c>
      <c r="P2637" s="8">
        <f>KickstarterTable[[#This Row],[pledged]]/KickstarterTable[[#This Row],[backers_count]]</f>
        <v>143</v>
      </c>
      <c r="Q2637" t="str">
        <f t="shared" si="246"/>
        <v>music</v>
      </c>
      <c r="R2637" t="str">
        <f t="shared" si="247"/>
        <v>classical music</v>
      </c>
      <c r="S2637" s="13">
        <f t="shared" si="248"/>
        <v>42039.617754629631</v>
      </c>
      <c r="T2637" s="13">
        <f t="shared" si="249"/>
        <v>42067.534421296303</v>
      </c>
      <c r="U2637">
        <f t="shared" si="250"/>
        <v>2015</v>
      </c>
      <c r="V2637" s="15" t="str">
        <f t="shared" si="251"/>
        <v>Feb</v>
      </c>
    </row>
    <row r="2638" spans="1:22" ht="32">
      <c r="A2638">
        <v>2586</v>
      </c>
      <c r="B2638" s="3" t="s">
        <v>2586</v>
      </c>
      <c r="C2638" s="3" t="s">
        <v>6696</v>
      </c>
      <c r="D2638">
        <v>3000</v>
      </c>
      <c r="E263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8283</v>
      </c>
      <c r="O2638" s="6">
        <f>KickstarterTable[[#This Row],[pledged]]/KickstarterTable[[#This Row],[goal]]</f>
        <v>1.6666666666666668E-3</v>
      </c>
      <c r="P2638" s="8">
        <f>KickstarterTable[[#This Row],[pledged]]/KickstarterTable[[#This Row],[backers_count]]</f>
        <v>5</v>
      </c>
      <c r="Q2638" t="str">
        <f t="shared" si="246"/>
        <v>food</v>
      </c>
      <c r="R2638" t="str">
        <f t="shared" si="247"/>
        <v>food trucks</v>
      </c>
      <c r="S2638" s="13">
        <f t="shared" si="248"/>
        <v>42332.996944444443</v>
      </c>
      <c r="T2638" s="13">
        <f t="shared" si="249"/>
        <v>42360.913611111115</v>
      </c>
      <c r="U2638">
        <f t="shared" si="250"/>
        <v>2015</v>
      </c>
      <c r="V2638" s="15" t="str">
        <f t="shared" si="251"/>
        <v>Nov</v>
      </c>
    </row>
    <row r="2639" spans="1:22" ht="48">
      <c r="A2639">
        <v>2590</v>
      </c>
      <c r="B2639" s="3" t="s">
        <v>2590</v>
      </c>
      <c r="C2639" s="3" t="s">
        <v>6700</v>
      </c>
      <c r="D2639">
        <v>3000</v>
      </c>
      <c r="E2639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8283</v>
      </c>
      <c r="O2639" s="6">
        <f>KickstarterTable[[#This Row],[pledged]]/KickstarterTable[[#This Row],[goal]]</f>
        <v>0</v>
      </c>
      <c r="P2639" s="8" t="e">
        <f>KickstarterTable[[#This Row],[pledged]]/KickstarterTable[[#This Row],[backers_count]]</f>
        <v>#DIV/0!</v>
      </c>
      <c r="Q2639" t="str">
        <f t="shared" si="246"/>
        <v>food</v>
      </c>
      <c r="R2639" t="str">
        <f t="shared" si="247"/>
        <v>food trucks</v>
      </c>
      <c r="S2639" s="13">
        <f t="shared" si="248"/>
        <v>42388.255752314813</v>
      </c>
      <c r="T2639" s="13">
        <f t="shared" si="249"/>
        <v>42393.172418981485</v>
      </c>
      <c r="U2639">
        <f t="shared" si="250"/>
        <v>2016</v>
      </c>
      <c r="V2639" s="15" t="str">
        <f t="shared" si="251"/>
        <v>Jan</v>
      </c>
    </row>
    <row r="2640" spans="1:22" ht="32">
      <c r="A2640">
        <v>2598</v>
      </c>
      <c r="B2640" s="3" t="s">
        <v>2598</v>
      </c>
      <c r="C2640" s="3" t="s">
        <v>6708</v>
      </c>
      <c r="D2640">
        <v>3000</v>
      </c>
      <c r="E2640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8283</v>
      </c>
      <c r="O2640" s="6">
        <f>KickstarterTable[[#This Row],[pledged]]/KickstarterTable[[#This Row],[goal]]</f>
        <v>0.39</v>
      </c>
      <c r="P2640" s="8">
        <f>KickstarterTable[[#This Row],[pledged]]/KickstarterTable[[#This Row],[backers_count]]</f>
        <v>83.571428571428569</v>
      </c>
      <c r="Q2640" t="str">
        <f t="shared" si="246"/>
        <v>food</v>
      </c>
      <c r="R2640" t="str">
        <f t="shared" si="247"/>
        <v>food trucks</v>
      </c>
      <c r="S2640" s="13">
        <f t="shared" si="248"/>
        <v>42240.506956018515</v>
      </c>
      <c r="T2640" s="13">
        <f t="shared" si="249"/>
        <v>42268.423622685186</v>
      </c>
      <c r="U2640">
        <f t="shared" si="250"/>
        <v>2015</v>
      </c>
      <c r="V2640" s="15" t="str">
        <f t="shared" si="251"/>
        <v>Aug</v>
      </c>
    </row>
    <row r="2641" spans="1:22" ht="64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8300</v>
      </c>
      <c r="O2641" s="6">
        <f>KickstarterTable[[#This Row],[pledged]]/KickstarterTable[[#This Row],[goal]]</f>
        <v>1.0566666666666666</v>
      </c>
      <c r="P2641" s="8">
        <f>KickstarterTable[[#This Row],[pledged]]/KickstarterTable[[#This Row],[backers_count]]</f>
        <v>45.94202898550725</v>
      </c>
      <c r="Q2641" t="str">
        <f t="shared" si="246"/>
        <v>technology</v>
      </c>
      <c r="R2641" t="str">
        <f t="shared" si="247"/>
        <v>space exploration</v>
      </c>
      <c r="S2641" s="13">
        <f t="shared" si="248"/>
        <v>42102.827245370368</v>
      </c>
      <c r="T2641" s="13">
        <f t="shared" si="249"/>
        <v>42160.74391203704</v>
      </c>
      <c r="U2641">
        <f t="shared" si="250"/>
        <v>2015</v>
      </c>
      <c r="V2641" s="15" t="str">
        <f t="shared" si="251"/>
        <v>Apr</v>
      </c>
    </row>
    <row r="2642" spans="1:22" ht="48">
      <c r="A2642">
        <v>2746</v>
      </c>
      <c r="B2642" s="3" t="s">
        <v>2746</v>
      </c>
      <c r="C2642" s="3" t="s">
        <v>6856</v>
      </c>
      <c r="D2642">
        <v>3000</v>
      </c>
      <c r="E2642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8303</v>
      </c>
      <c r="O2642" s="6">
        <f>KickstarterTable[[#This Row],[pledged]]/KickstarterTable[[#This Row],[goal]]</f>
        <v>0.26700000000000002</v>
      </c>
      <c r="P2642" s="8">
        <f>KickstarterTable[[#This Row],[pledged]]/KickstarterTable[[#This Row],[backers_count]]</f>
        <v>42.157894736842103</v>
      </c>
      <c r="Q2642" t="str">
        <f t="shared" si="246"/>
        <v>publishing</v>
      </c>
      <c r="R2642" t="str">
        <f t="shared" si="247"/>
        <v>children's books</v>
      </c>
      <c r="S2642" s="13">
        <f t="shared" si="248"/>
        <v>41850.44804398148</v>
      </c>
      <c r="T2642" s="13">
        <f t="shared" si="249"/>
        <v>41878.364710648151</v>
      </c>
      <c r="U2642">
        <f t="shared" si="250"/>
        <v>2014</v>
      </c>
      <c r="V2642" s="15" t="str">
        <f t="shared" si="251"/>
        <v>Jul</v>
      </c>
    </row>
    <row r="2643" spans="1:22" ht="48">
      <c r="A2643">
        <v>2777</v>
      </c>
      <c r="B2643" s="3" t="s">
        <v>2777</v>
      </c>
      <c r="C2643" s="3" t="s">
        <v>6887</v>
      </c>
      <c r="D2643">
        <v>3000</v>
      </c>
      <c r="E2643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8303</v>
      </c>
      <c r="O2643" s="6">
        <f>KickstarterTable[[#This Row],[pledged]]/KickstarterTable[[#This Row],[goal]]</f>
        <v>3.3333333333333335E-3</v>
      </c>
      <c r="P2643" s="8">
        <f>KickstarterTable[[#This Row],[pledged]]/KickstarterTable[[#This Row],[backers_count]]</f>
        <v>10</v>
      </c>
      <c r="Q2643" t="str">
        <f t="shared" si="246"/>
        <v>publishing</v>
      </c>
      <c r="R2643" t="str">
        <f t="shared" si="247"/>
        <v>children's books</v>
      </c>
      <c r="S2643" s="13">
        <f t="shared" si="248"/>
        <v>42172.335694444446</v>
      </c>
      <c r="T2643" s="13">
        <f t="shared" si="249"/>
        <v>42200.252361111117</v>
      </c>
      <c r="U2643">
        <f t="shared" si="250"/>
        <v>2015</v>
      </c>
      <c r="V2643" s="15" t="str">
        <f t="shared" si="251"/>
        <v>Jun</v>
      </c>
    </row>
    <row r="2644" spans="1:22" ht="32">
      <c r="A2644">
        <v>2789</v>
      </c>
      <c r="B2644" s="3" t="s">
        <v>2789</v>
      </c>
      <c r="C2644" s="3" t="s">
        <v>6899</v>
      </c>
      <c r="D2644">
        <v>3000</v>
      </c>
      <c r="E2644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8270</v>
      </c>
      <c r="O2644" s="6">
        <f>KickstarterTable[[#This Row],[pledged]]/KickstarterTable[[#This Row],[goal]]</f>
        <v>1.0116666666666667</v>
      </c>
      <c r="P2644" s="8">
        <f>KickstarterTable[[#This Row],[pledged]]/KickstarterTable[[#This Row],[backers_count]]</f>
        <v>126.45833333333333</v>
      </c>
      <c r="Q2644" t="str">
        <f t="shared" si="246"/>
        <v>theater</v>
      </c>
      <c r="R2644" t="str">
        <f t="shared" si="247"/>
        <v>plays</v>
      </c>
      <c r="S2644" s="13">
        <f t="shared" si="248"/>
        <v>42055.679791666662</v>
      </c>
      <c r="T2644" s="13">
        <f t="shared" si="249"/>
        <v>42072.750000000007</v>
      </c>
      <c r="U2644">
        <f t="shared" si="250"/>
        <v>2015</v>
      </c>
      <c r="V2644" s="15" t="str">
        <f t="shared" si="251"/>
        <v>Feb</v>
      </c>
    </row>
    <row r="2645" spans="1:22" ht="48">
      <c r="A2645">
        <v>2790</v>
      </c>
      <c r="B2645" s="3" t="s">
        <v>2790</v>
      </c>
      <c r="C2645" s="3" t="s">
        <v>6900</v>
      </c>
      <c r="D2645">
        <v>3000</v>
      </c>
      <c r="E2645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8270</v>
      </c>
      <c r="O2645" s="6">
        <f>KickstarterTable[[#This Row],[pledged]]/KickstarterTable[[#This Row],[goal]]</f>
        <v>1.0533333333333332</v>
      </c>
      <c r="P2645" s="8">
        <f>KickstarterTable[[#This Row],[pledged]]/KickstarterTable[[#This Row],[backers_count]]</f>
        <v>47.878787878787875</v>
      </c>
      <c r="Q2645" t="str">
        <f t="shared" si="246"/>
        <v>theater</v>
      </c>
      <c r="R2645" t="str">
        <f t="shared" si="247"/>
        <v>plays</v>
      </c>
      <c r="S2645" s="13">
        <f t="shared" si="248"/>
        <v>42016.605358796289</v>
      </c>
      <c r="T2645" s="13">
        <f t="shared" si="249"/>
        <v>42044.52202546296</v>
      </c>
      <c r="U2645">
        <f t="shared" si="250"/>
        <v>2015</v>
      </c>
      <c r="V2645" s="15" t="str">
        <f t="shared" si="251"/>
        <v>Jan</v>
      </c>
    </row>
    <row r="2646" spans="1:22" ht="48">
      <c r="A2646">
        <v>2802</v>
      </c>
      <c r="B2646" s="3" t="s">
        <v>2802</v>
      </c>
      <c r="C2646" s="3" t="s">
        <v>6912</v>
      </c>
      <c r="D2646">
        <v>3000</v>
      </c>
      <c r="E2646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8270</v>
      </c>
      <c r="O2646" s="6">
        <f>KickstarterTable[[#This Row],[pledged]]/KickstarterTable[[#This Row],[goal]]</f>
        <v>1.0183333333333333</v>
      </c>
      <c r="P2646" s="8">
        <f>KickstarterTable[[#This Row],[pledged]]/KickstarterTable[[#This Row],[backers_count]]</f>
        <v>33.944444444444443</v>
      </c>
      <c r="Q2646" t="str">
        <f t="shared" si="246"/>
        <v>theater</v>
      </c>
      <c r="R2646" t="str">
        <f t="shared" si="247"/>
        <v>plays</v>
      </c>
      <c r="S2646" s="13">
        <f t="shared" si="248"/>
        <v>42192.313738425924</v>
      </c>
      <c r="T2646" s="13">
        <f t="shared" si="249"/>
        <v>42220.230405092596</v>
      </c>
      <c r="U2646">
        <f t="shared" si="250"/>
        <v>2015</v>
      </c>
      <c r="V2646" s="15" t="str">
        <f t="shared" si="251"/>
        <v>Jul</v>
      </c>
    </row>
    <row r="2647" spans="1:22" ht="48">
      <c r="A2647">
        <v>2806</v>
      </c>
      <c r="B2647" s="3" t="s">
        <v>2806</v>
      </c>
      <c r="C2647" s="3" t="s">
        <v>6916</v>
      </c>
      <c r="D2647">
        <v>3000</v>
      </c>
      <c r="E264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8270</v>
      </c>
      <c r="O2647" s="6">
        <f>KickstarterTable[[#This Row],[pledged]]/KickstarterTable[[#This Row],[goal]]</f>
        <v>1.121</v>
      </c>
      <c r="P2647" s="8">
        <f>KickstarterTable[[#This Row],[pledged]]/KickstarterTable[[#This Row],[backers_count]]</f>
        <v>44.25</v>
      </c>
      <c r="Q2647" t="str">
        <f t="shared" si="246"/>
        <v>theater</v>
      </c>
      <c r="R2647" t="str">
        <f t="shared" si="247"/>
        <v>plays</v>
      </c>
      <c r="S2647" s="13">
        <f t="shared" si="248"/>
        <v>42184.933912037035</v>
      </c>
      <c r="T2647" s="13">
        <f t="shared" si="249"/>
        <v>42219.041666666664</v>
      </c>
      <c r="U2647">
        <f t="shared" si="250"/>
        <v>2015</v>
      </c>
      <c r="V2647" s="15" t="str">
        <f t="shared" si="251"/>
        <v>Jun</v>
      </c>
    </row>
    <row r="2648" spans="1:22" ht="48">
      <c r="A2648">
        <v>2816</v>
      </c>
      <c r="B2648" s="3" t="s">
        <v>2816</v>
      </c>
      <c r="C2648" s="3" t="s">
        <v>6926</v>
      </c>
      <c r="D2648">
        <v>3000</v>
      </c>
      <c r="E264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8270</v>
      </c>
      <c r="O2648" s="6">
        <f>KickstarterTable[[#This Row],[pledged]]/KickstarterTable[[#This Row],[goal]]</f>
        <v>1.4156666666666666</v>
      </c>
      <c r="P2648" s="8">
        <f>KickstarterTable[[#This Row],[pledged]]/KickstarterTable[[#This Row],[backers_count]]</f>
        <v>25.130177514792898</v>
      </c>
      <c r="Q2648" t="str">
        <f t="shared" si="246"/>
        <v>theater</v>
      </c>
      <c r="R2648" t="str">
        <f t="shared" si="247"/>
        <v>plays</v>
      </c>
      <c r="S2648" s="13">
        <f t="shared" si="248"/>
        <v>42188.134166666663</v>
      </c>
      <c r="T2648" s="13">
        <f t="shared" si="249"/>
        <v>42216.250000000007</v>
      </c>
      <c r="U2648">
        <f t="shared" si="250"/>
        <v>2015</v>
      </c>
      <c r="V2648" s="15" t="str">
        <f t="shared" si="251"/>
        <v>Jul</v>
      </c>
    </row>
    <row r="2649" spans="1:22" ht="48">
      <c r="A2649">
        <v>2825</v>
      </c>
      <c r="B2649" s="3" t="s">
        <v>2825</v>
      </c>
      <c r="C2649" s="3" t="s">
        <v>6935</v>
      </c>
      <c r="D2649">
        <v>3000</v>
      </c>
      <c r="E2649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8270</v>
      </c>
      <c r="O2649" s="6">
        <f>KickstarterTable[[#This Row],[pledged]]/KickstarterTable[[#This Row],[goal]]</f>
        <v>1.0333333333333334</v>
      </c>
      <c r="P2649" s="8">
        <f>KickstarterTable[[#This Row],[pledged]]/KickstarterTable[[#This Row],[backers_count]]</f>
        <v>60.784313725490193</v>
      </c>
      <c r="Q2649" t="str">
        <f t="shared" si="246"/>
        <v>theater</v>
      </c>
      <c r="R2649" t="str">
        <f t="shared" si="247"/>
        <v>plays</v>
      </c>
      <c r="S2649" s="13">
        <f t="shared" si="248"/>
        <v>42312.459328703706</v>
      </c>
      <c r="T2649" s="13">
        <f t="shared" si="249"/>
        <v>42340.375995370377</v>
      </c>
      <c r="U2649">
        <f t="shared" si="250"/>
        <v>2015</v>
      </c>
      <c r="V2649" s="15" t="str">
        <f t="shared" si="251"/>
        <v>Nov</v>
      </c>
    </row>
    <row r="2650" spans="1:22" ht="32">
      <c r="A2650">
        <v>2830</v>
      </c>
      <c r="B2650" s="3" t="s">
        <v>2830</v>
      </c>
      <c r="C2650" s="3" t="s">
        <v>6940</v>
      </c>
      <c r="D2650">
        <v>3000</v>
      </c>
      <c r="E2650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8270</v>
      </c>
      <c r="O2650" s="6">
        <f>KickstarterTable[[#This Row],[pledged]]/KickstarterTable[[#This Row],[goal]]</f>
        <v>1</v>
      </c>
      <c r="P2650" s="8">
        <f>KickstarterTable[[#This Row],[pledged]]/KickstarterTable[[#This Row],[backers_count]]</f>
        <v>272.72727272727275</v>
      </c>
      <c r="Q2650" t="str">
        <f t="shared" si="246"/>
        <v>theater</v>
      </c>
      <c r="R2650" t="str">
        <f t="shared" si="247"/>
        <v>plays</v>
      </c>
      <c r="S2650" s="13">
        <f t="shared" si="248"/>
        <v>41758.506342592591</v>
      </c>
      <c r="T2650" s="13">
        <f t="shared" si="249"/>
        <v>41768.749305555561</v>
      </c>
      <c r="U2650">
        <f t="shared" si="250"/>
        <v>2014</v>
      </c>
      <c r="V2650" s="15" t="str">
        <f t="shared" si="251"/>
        <v>Apr</v>
      </c>
    </row>
    <row r="2651" spans="1:22" ht="32">
      <c r="A2651">
        <v>2831</v>
      </c>
      <c r="B2651" s="3" t="s">
        <v>2831</v>
      </c>
      <c r="C2651" s="3" t="s">
        <v>6941</v>
      </c>
      <c r="D2651">
        <v>3000</v>
      </c>
      <c r="E2651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8270</v>
      </c>
      <c r="O2651" s="6">
        <f>KickstarterTable[[#This Row],[pledged]]/KickstarterTable[[#This Row],[goal]]</f>
        <v>1.1066666666666667</v>
      </c>
      <c r="P2651" s="8">
        <f>KickstarterTable[[#This Row],[pledged]]/KickstarterTable[[#This Row],[backers_count]]</f>
        <v>63.846153846153847</v>
      </c>
      <c r="Q2651" t="str">
        <f t="shared" si="246"/>
        <v>theater</v>
      </c>
      <c r="R2651" t="str">
        <f t="shared" si="247"/>
        <v>plays</v>
      </c>
      <c r="S2651" s="13">
        <f t="shared" si="248"/>
        <v>42171.491550925923</v>
      </c>
      <c r="T2651" s="13">
        <f t="shared" si="249"/>
        <v>42199.408217592594</v>
      </c>
      <c r="U2651">
        <f t="shared" si="250"/>
        <v>2015</v>
      </c>
      <c r="V2651" s="15" t="str">
        <f t="shared" si="251"/>
        <v>Jun</v>
      </c>
    </row>
    <row r="2652" spans="1:22" ht="48">
      <c r="A2652">
        <v>2856</v>
      </c>
      <c r="B2652" s="3" t="s">
        <v>2856</v>
      </c>
      <c r="C2652" s="3" t="s">
        <v>6966</v>
      </c>
      <c r="D2652">
        <v>3000</v>
      </c>
      <c r="E2652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8270</v>
      </c>
      <c r="O2652" s="6">
        <f>KickstarterTable[[#This Row],[pledged]]/KickstarterTable[[#This Row],[goal]]</f>
        <v>4.8666666666666664E-2</v>
      </c>
      <c r="P2652" s="8">
        <f>KickstarterTable[[#This Row],[pledged]]/KickstarterTable[[#This Row],[backers_count]]</f>
        <v>24.333333333333332</v>
      </c>
      <c r="Q2652" t="str">
        <f t="shared" si="246"/>
        <v>theater</v>
      </c>
      <c r="R2652" t="str">
        <f t="shared" si="247"/>
        <v>plays</v>
      </c>
      <c r="S2652" s="13">
        <f t="shared" si="248"/>
        <v>42164.704247685186</v>
      </c>
      <c r="T2652" s="13">
        <f t="shared" si="249"/>
        <v>42222.481944444451</v>
      </c>
      <c r="U2652">
        <f t="shared" si="250"/>
        <v>2015</v>
      </c>
      <c r="V2652" s="15" t="str">
        <f t="shared" si="251"/>
        <v>Jun</v>
      </c>
    </row>
    <row r="2653" spans="1:22" ht="32">
      <c r="A2653">
        <v>2872</v>
      </c>
      <c r="B2653" s="3" t="s">
        <v>2872</v>
      </c>
      <c r="C2653" s="3" t="s">
        <v>6982</v>
      </c>
      <c r="D2653">
        <v>3000</v>
      </c>
      <c r="E2653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8270</v>
      </c>
      <c r="O2653" s="6">
        <f>KickstarterTable[[#This Row],[pledged]]/KickstarterTable[[#This Row],[goal]]</f>
        <v>0</v>
      </c>
      <c r="P2653" s="8" t="e">
        <f>KickstarterTable[[#This Row],[pledged]]/KickstarterTable[[#This Row],[backers_count]]</f>
        <v>#DIV/0!</v>
      </c>
      <c r="Q2653" t="str">
        <f t="shared" si="246"/>
        <v>theater</v>
      </c>
      <c r="R2653" t="str">
        <f t="shared" si="247"/>
        <v>plays</v>
      </c>
      <c r="S2653" s="13">
        <f t="shared" si="248"/>
        <v>42114.782847222225</v>
      </c>
      <c r="T2653" s="13">
        <f t="shared" si="249"/>
        <v>42172.699513888896</v>
      </c>
      <c r="U2653">
        <f t="shared" si="250"/>
        <v>2015</v>
      </c>
      <c r="V2653" s="15" t="str">
        <f t="shared" si="251"/>
        <v>Apr</v>
      </c>
    </row>
    <row r="2654" spans="1:22" ht="48">
      <c r="A2654">
        <v>2878</v>
      </c>
      <c r="B2654" s="3" t="s">
        <v>2878</v>
      </c>
      <c r="C2654" s="3" t="s">
        <v>6988</v>
      </c>
      <c r="D2654">
        <v>3000</v>
      </c>
      <c r="E2654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8270</v>
      </c>
      <c r="O2654" s="6">
        <f>KickstarterTable[[#This Row],[pledged]]/KickstarterTable[[#This Row],[goal]]</f>
        <v>2.1000000000000001E-2</v>
      </c>
      <c r="P2654" s="8">
        <f>KickstarterTable[[#This Row],[pledged]]/KickstarterTable[[#This Row],[backers_count]]</f>
        <v>15.75</v>
      </c>
      <c r="Q2654" t="str">
        <f t="shared" si="246"/>
        <v>theater</v>
      </c>
      <c r="R2654" t="str">
        <f t="shared" si="247"/>
        <v>plays</v>
      </c>
      <c r="S2654" s="13">
        <f t="shared" si="248"/>
        <v>42128.282349537032</v>
      </c>
      <c r="T2654" s="13">
        <f t="shared" si="249"/>
        <v>42186.199016203704</v>
      </c>
      <c r="U2654">
        <f t="shared" si="250"/>
        <v>2015</v>
      </c>
      <c r="V2654" s="15" t="str">
        <f t="shared" si="251"/>
        <v>May</v>
      </c>
    </row>
    <row r="2655" spans="1:22" ht="48">
      <c r="A2655">
        <v>2887</v>
      </c>
      <c r="B2655" s="3" t="s">
        <v>2887</v>
      </c>
      <c r="C2655" s="3" t="s">
        <v>6997</v>
      </c>
      <c r="D2655">
        <v>3000</v>
      </c>
      <c r="E2655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8270</v>
      </c>
      <c r="O2655" s="6">
        <f>KickstarterTable[[#This Row],[pledged]]/KickstarterTable[[#This Row],[goal]]</f>
        <v>1.6666666666666668E-3</v>
      </c>
      <c r="P2655" s="8">
        <f>KickstarterTable[[#This Row],[pledged]]/KickstarterTable[[#This Row],[backers_count]]</f>
        <v>5</v>
      </c>
      <c r="Q2655" t="str">
        <f t="shared" si="246"/>
        <v>theater</v>
      </c>
      <c r="R2655" t="str">
        <f t="shared" si="247"/>
        <v>plays</v>
      </c>
      <c r="S2655" s="13">
        <f t="shared" si="248"/>
        <v>41985.094027777777</v>
      </c>
      <c r="T2655" s="13">
        <f t="shared" si="249"/>
        <v>42013.010694444449</v>
      </c>
      <c r="U2655">
        <f t="shared" si="250"/>
        <v>2015</v>
      </c>
      <c r="V2655" s="15" t="str">
        <f t="shared" si="251"/>
        <v>Dec</v>
      </c>
    </row>
    <row r="2656" spans="1:22" ht="48">
      <c r="A2656">
        <v>2889</v>
      </c>
      <c r="B2656" s="3" t="s">
        <v>2889</v>
      </c>
      <c r="C2656" s="3" t="s">
        <v>6999</v>
      </c>
      <c r="D2656">
        <v>3000</v>
      </c>
      <c r="E2656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8270</v>
      </c>
      <c r="O2656" s="6">
        <f>KickstarterTable[[#This Row],[pledged]]/KickstarterTable[[#This Row],[goal]]</f>
        <v>0.38066666666666665</v>
      </c>
      <c r="P2656" s="8">
        <f>KickstarterTable[[#This Row],[pledged]]/KickstarterTable[[#This Row],[backers_count]]</f>
        <v>81.571428571428569</v>
      </c>
      <c r="Q2656" t="str">
        <f t="shared" si="246"/>
        <v>theater</v>
      </c>
      <c r="R2656" t="str">
        <f t="shared" si="247"/>
        <v>plays</v>
      </c>
      <c r="S2656" s="13">
        <f t="shared" si="248"/>
        <v>41850.529918981476</v>
      </c>
      <c r="T2656" s="13">
        <f t="shared" si="249"/>
        <v>41878.446585648147</v>
      </c>
      <c r="U2656">
        <f t="shared" si="250"/>
        <v>2014</v>
      </c>
      <c r="V2656" s="15" t="str">
        <f t="shared" si="251"/>
        <v>Jul</v>
      </c>
    </row>
    <row r="2657" spans="1:22" ht="48">
      <c r="A2657">
        <v>2896</v>
      </c>
      <c r="B2657" s="3" t="s">
        <v>2896</v>
      </c>
      <c r="C2657" s="3" t="s">
        <v>7006</v>
      </c>
      <c r="D2657">
        <v>3000</v>
      </c>
      <c r="E265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8270</v>
      </c>
      <c r="O2657" s="6">
        <f>KickstarterTable[[#This Row],[pledged]]/KickstarterTable[[#This Row],[goal]]</f>
        <v>0.20833333333333334</v>
      </c>
      <c r="P2657" s="8">
        <f>KickstarterTable[[#This Row],[pledged]]/KickstarterTable[[#This Row],[backers_count]]</f>
        <v>52.083333333333336</v>
      </c>
      <c r="Q2657" t="str">
        <f t="shared" si="246"/>
        <v>theater</v>
      </c>
      <c r="R2657" t="str">
        <f t="shared" si="247"/>
        <v>plays</v>
      </c>
      <c r="S2657" s="13">
        <f t="shared" si="248"/>
        <v>42701.575474537036</v>
      </c>
      <c r="T2657" s="13">
        <f t="shared" si="249"/>
        <v>42713.833333333336</v>
      </c>
      <c r="U2657">
        <f t="shared" si="250"/>
        <v>2016</v>
      </c>
      <c r="V2657" s="15" t="str">
        <f t="shared" si="251"/>
        <v>Nov</v>
      </c>
    </row>
    <row r="2658" spans="1:22" ht="48">
      <c r="A2658">
        <v>2926</v>
      </c>
      <c r="B2658" s="3" t="s">
        <v>2926</v>
      </c>
      <c r="C2658" s="3" t="s">
        <v>7036</v>
      </c>
      <c r="D2658">
        <v>3000</v>
      </c>
      <c r="E265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8304</v>
      </c>
      <c r="O2658" s="6">
        <f>KickstarterTable[[#This Row],[pledged]]/KickstarterTable[[#This Row],[goal]]</f>
        <v>1.25</v>
      </c>
      <c r="P2658" s="8">
        <f>KickstarterTable[[#This Row],[pledged]]/KickstarterTable[[#This Row],[backers_count]]</f>
        <v>75</v>
      </c>
      <c r="Q2658" t="str">
        <f t="shared" si="246"/>
        <v>theater</v>
      </c>
      <c r="R2658" t="str">
        <f t="shared" si="247"/>
        <v>musical</v>
      </c>
      <c r="S2658" s="13">
        <f t="shared" si="248"/>
        <v>42044.432627314811</v>
      </c>
      <c r="T2658" s="13">
        <f t="shared" si="249"/>
        <v>42056.349293981482</v>
      </c>
      <c r="U2658">
        <f t="shared" si="250"/>
        <v>2015</v>
      </c>
      <c r="V2658" s="15" t="str">
        <f t="shared" si="251"/>
        <v>Feb</v>
      </c>
    </row>
    <row r="2659" spans="1:22" ht="48">
      <c r="A2659">
        <v>2943</v>
      </c>
      <c r="B2659" s="3" t="s">
        <v>2943</v>
      </c>
      <c r="C2659" s="3" t="s">
        <v>7053</v>
      </c>
      <c r="D2659">
        <v>3000</v>
      </c>
      <c r="E2659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8302</v>
      </c>
      <c r="O2659" s="6">
        <f>KickstarterTable[[#This Row],[pledged]]/KickstarterTable[[#This Row],[goal]]</f>
        <v>0</v>
      </c>
      <c r="P2659" s="8" t="e">
        <f>KickstarterTable[[#This Row],[pledged]]/KickstarterTable[[#This Row],[backers_count]]</f>
        <v>#DIV/0!</v>
      </c>
      <c r="Q2659" t="str">
        <f t="shared" si="246"/>
        <v>theater</v>
      </c>
      <c r="R2659" t="str">
        <f t="shared" si="247"/>
        <v>spaces</v>
      </c>
      <c r="S2659" s="13">
        <f t="shared" si="248"/>
        <v>42076.796064814807</v>
      </c>
      <c r="T2659" s="13">
        <f t="shared" si="249"/>
        <v>42104.712731481479</v>
      </c>
      <c r="U2659">
        <f t="shared" si="250"/>
        <v>2015</v>
      </c>
      <c r="V2659" s="15" t="str">
        <f t="shared" si="251"/>
        <v>Mar</v>
      </c>
    </row>
    <row r="2660" spans="1:22" ht="64">
      <c r="A2660">
        <v>2977</v>
      </c>
      <c r="B2660" s="3" t="s">
        <v>2977</v>
      </c>
      <c r="C2660" s="3" t="s">
        <v>7087</v>
      </c>
      <c r="D2660">
        <v>3000</v>
      </c>
      <c r="E2660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8270</v>
      </c>
      <c r="O2660" s="6">
        <f>KickstarterTable[[#This Row],[pledged]]/KickstarterTable[[#This Row],[goal]]</f>
        <v>1.1356666666666666</v>
      </c>
      <c r="P2660" s="8">
        <f>KickstarterTable[[#This Row],[pledged]]/KickstarterTable[[#This Row],[backers_count]]</f>
        <v>113.56666666666666</v>
      </c>
      <c r="Q2660" t="str">
        <f t="shared" si="246"/>
        <v>theater</v>
      </c>
      <c r="R2660" t="str">
        <f t="shared" si="247"/>
        <v>plays</v>
      </c>
      <c r="S2660" s="13">
        <f t="shared" si="248"/>
        <v>42026.547847222224</v>
      </c>
      <c r="T2660" s="13">
        <f t="shared" si="249"/>
        <v>42083.676388888889</v>
      </c>
      <c r="U2660">
        <f t="shared" si="250"/>
        <v>2015</v>
      </c>
      <c r="V2660" s="15" t="str">
        <f t="shared" si="251"/>
        <v>Jan</v>
      </c>
    </row>
    <row r="2661" spans="1:22" ht="48">
      <c r="A2661">
        <v>2980</v>
      </c>
      <c r="B2661" s="3" t="s">
        <v>2980</v>
      </c>
      <c r="C2661" s="3" t="s">
        <v>7090</v>
      </c>
      <c r="D2661">
        <v>3000</v>
      </c>
      <c r="E2661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8270</v>
      </c>
      <c r="O2661" s="6">
        <f>KickstarterTable[[#This Row],[pledged]]/KickstarterTable[[#This Row],[goal]]</f>
        <v>1.0916666666666666</v>
      </c>
      <c r="P2661" s="8">
        <f>KickstarterTable[[#This Row],[pledged]]/KickstarterTable[[#This Row],[backers_count]]</f>
        <v>136.45833333333334</v>
      </c>
      <c r="Q2661" t="str">
        <f t="shared" si="246"/>
        <v>theater</v>
      </c>
      <c r="R2661" t="str">
        <f t="shared" si="247"/>
        <v>plays</v>
      </c>
      <c r="S2661" s="13">
        <f t="shared" si="248"/>
        <v>42219.58252314815</v>
      </c>
      <c r="T2661" s="13">
        <f t="shared" si="249"/>
        <v>42237.666666666664</v>
      </c>
      <c r="U2661">
        <f t="shared" si="250"/>
        <v>2015</v>
      </c>
      <c r="V2661" s="15" t="str">
        <f t="shared" si="251"/>
        <v>Aug</v>
      </c>
    </row>
    <row r="2662" spans="1:22" ht="48">
      <c r="A2662">
        <v>2992</v>
      </c>
      <c r="B2662" s="3" t="s">
        <v>2992</v>
      </c>
      <c r="C2662" s="3" t="s">
        <v>7102</v>
      </c>
      <c r="D2662">
        <v>3000</v>
      </c>
      <c r="E2662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8302</v>
      </c>
      <c r="O2662" s="6">
        <f>KickstarterTable[[#This Row],[pledged]]/KickstarterTable[[#This Row],[goal]]</f>
        <v>1.0449999999999999</v>
      </c>
      <c r="P2662" s="8">
        <f>KickstarterTable[[#This Row],[pledged]]/KickstarterTable[[#This Row],[backers_count]]</f>
        <v>48.984375</v>
      </c>
      <c r="Q2662" t="str">
        <f t="shared" si="246"/>
        <v>theater</v>
      </c>
      <c r="R2662" t="str">
        <f t="shared" si="247"/>
        <v>spaces</v>
      </c>
      <c r="S2662" s="13">
        <f t="shared" si="248"/>
        <v>42622.434143518512</v>
      </c>
      <c r="T2662" s="13">
        <f t="shared" si="249"/>
        <v>42650.350810185184</v>
      </c>
      <c r="U2662">
        <f t="shared" si="250"/>
        <v>2016</v>
      </c>
      <c r="V2662" s="15" t="str">
        <f t="shared" si="251"/>
        <v>Sep</v>
      </c>
    </row>
    <row r="2663" spans="1:22" ht="48">
      <c r="A2663">
        <v>3003</v>
      </c>
      <c r="B2663" s="3" t="s">
        <v>3003</v>
      </c>
      <c r="C2663" s="3" t="s">
        <v>7113</v>
      </c>
      <c r="D2663">
        <v>3000</v>
      </c>
      <c r="E2663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8302</v>
      </c>
      <c r="O2663" s="6">
        <f>KickstarterTable[[#This Row],[pledged]]/KickstarterTable[[#This Row],[goal]]</f>
        <v>1.0116666666666667</v>
      </c>
      <c r="P2663" s="8">
        <f>KickstarterTable[[#This Row],[pledged]]/KickstarterTable[[#This Row],[backers_count]]</f>
        <v>178.52941176470588</v>
      </c>
      <c r="Q2663" t="str">
        <f t="shared" si="246"/>
        <v>theater</v>
      </c>
      <c r="R2663" t="str">
        <f t="shared" si="247"/>
        <v>spaces</v>
      </c>
      <c r="S2663" s="13">
        <f t="shared" si="248"/>
        <v>42398.515925925924</v>
      </c>
      <c r="T2663" s="13">
        <f t="shared" si="249"/>
        <v>42427.832638888889</v>
      </c>
      <c r="U2663">
        <f t="shared" si="250"/>
        <v>2016</v>
      </c>
      <c r="V2663" s="15" t="str">
        <f t="shared" si="251"/>
        <v>Jan</v>
      </c>
    </row>
    <row r="2664" spans="1:22" ht="48">
      <c r="A2664">
        <v>3008</v>
      </c>
      <c r="B2664" s="3" t="s">
        <v>3008</v>
      </c>
      <c r="C2664" s="3" t="s">
        <v>7118</v>
      </c>
      <c r="D2664">
        <v>3000</v>
      </c>
      <c r="E2664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8302</v>
      </c>
      <c r="O2664" s="6">
        <f>KickstarterTable[[#This Row],[pledged]]/KickstarterTable[[#This Row],[goal]]</f>
        <v>1.0116666666666667</v>
      </c>
      <c r="P2664" s="8">
        <f>KickstarterTable[[#This Row],[pledged]]/KickstarterTable[[#This Row],[backers_count]]</f>
        <v>116.73076923076923</v>
      </c>
      <c r="Q2664" t="str">
        <f t="shared" si="246"/>
        <v>theater</v>
      </c>
      <c r="R2664" t="str">
        <f t="shared" si="247"/>
        <v>spaces</v>
      </c>
      <c r="S2664" s="13">
        <f t="shared" si="248"/>
        <v>42359.878692129627</v>
      </c>
      <c r="T2664" s="13">
        <f t="shared" si="249"/>
        <v>42387.795358796298</v>
      </c>
      <c r="U2664">
        <f t="shared" si="250"/>
        <v>2016</v>
      </c>
      <c r="V2664" s="15" t="str">
        <f t="shared" si="251"/>
        <v>Dec</v>
      </c>
    </row>
    <row r="2665" spans="1:22" ht="48">
      <c r="A2665">
        <v>3033</v>
      </c>
      <c r="B2665" s="3" t="s">
        <v>3033</v>
      </c>
      <c r="C2665" s="3" t="s">
        <v>7143</v>
      </c>
      <c r="D2665">
        <v>3000</v>
      </c>
      <c r="E2665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8302</v>
      </c>
      <c r="O2665" s="6">
        <f>KickstarterTable[[#This Row],[pledged]]/KickstarterTable[[#This Row],[goal]]</f>
        <v>1.4653333333333334</v>
      </c>
      <c r="P2665" s="8">
        <f>KickstarterTable[[#This Row],[pledged]]/KickstarterTable[[#This Row],[backers_count]]</f>
        <v>191.13043478260869</v>
      </c>
      <c r="Q2665" t="str">
        <f t="shared" si="246"/>
        <v>theater</v>
      </c>
      <c r="R2665" t="str">
        <f t="shared" si="247"/>
        <v>spaces</v>
      </c>
      <c r="S2665" s="13">
        <f t="shared" si="248"/>
        <v>42569.776909722219</v>
      </c>
      <c r="T2665" s="13">
        <f t="shared" si="249"/>
        <v>42597.693576388891</v>
      </c>
      <c r="U2665">
        <f t="shared" si="250"/>
        <v>2016</v>
      </c>
      <c r="V2665" s="15" t="str">
        <f t="shared" si="251"/>
        <v>Jul</v>
      </c>
    </row>
    <row r="2666" spans="1:22" ht="48">
      <c r="A2666">
        <v>3040</v>
      </c>
      <c r="B2666" s="3" t="s">
        <v>3040</v>
      </c>
      <c r="C2666" s="3" t="s">
        <v>7150</v>
      </c>
      <c r="D2666">
        <v>3000</v>
      </c>
      <c r="E2666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8302</v>
      </c>
      <c r="O2666" s="6">
        <f>KickstarterTable[[#This Row],[pledged]]/KickstarterTable[[#This Row],[goal]]</f>
        <v>1.075</v>
      </c>
      <c r="P2666" s="8">
        <f>KickstarterTable[[#This Row],[pledged]]/KickstarterTable[[#This Row],[backers_count]]</f>
        <v>76.785714285714292</v>
      </c>
      <c r="Q2666" t="str">
        <f t="shared" si="246"/>
        <v>theater</v>
      </c>
      <c r="R2666" t="str">
        <f t="shared" si="247"/>
        <v>spaces</v>
      </c>
      <c r="S2666" s="13">
        <f t="shared" si="248"/>
        <v>42177.458576388883</v>
      </c>
      <c r="T2666" s="13">
        <f t="shared" si="249"/>
        <v>42179.541666666664</v>
      </c>
      <c r="U2666">
        <f t="shared" si="250"/>
        <v>2015</v>
      </c>
      <c r="V2666" s="15" t="str">
        <f t="shared" si="251"/>
        <v>Jun</v>
      </c>
    </row>
    <row r="2667" spans="1:22" ht="32">
      <c r="A2667">
        <v>3063</v>
      </c>
      <c r="B2667" s="3" t="s">
        <v>3063</v>
      </c>
      <c r="C2667" s="3" t="s">
        <v>7173</v>
      </c>
      <c r="D2667">
        <v>3000</v>
      </c>
      <c r="E266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8302</v>
      </c>
      <c r="O2667" s="6">
        <f>KickstarterTable[[#This Row],[pledged]]/KickstarterTable[[#This Row],[goal]]</f>
        <v>0.19566666666666666</v>
      </c>
      <c r="P2667" s="8">
        <f>KickstarterTable[[#This Row],[pledged]]/KickstarterTable[[#This Row],[backers_count]]</f>
        <v>25.521739130434781</v>
      </c>
      <c r="Q2667" t="str">
        <f t="shared" si="246"/>
        <v>theater</v>
      </c>
      <c r="R2667" t="str">
        <f t="shared" si="247"/>
        <v>spaces</v>
      </c>
      <c r="S2667" s="13">
        <f t="shared" si="248"/>
        <v>42630.589560185188</v>
      </c>
      <c r="T2667" s="13">
        <f t="shared" si="249"/>
        <v>42663.506226851852</v>
      </c>
      <c r="U2667">
        <f t="shared" si="250"/>
        <v>2016</v>
      </c>
      <c r="V2667" s="15" t="str">
        <f t="shared" si="251"/>
        <v>Sep</v>
      </c>
    </row>
    <row r="2668" spans="1:22" ht="48">
      <c r="A2668">
        <v>3153</v>
      </c>
      <c r="B2668" s="3" t="s">
        <v>3153</v>
      </c>
      <c r="C2668" s="3" t="s">
        <v>7263</v>
      </c>
      <c r="D2668">
        <v>3000</v>
      </c>
      <c r="E266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8270</v>
      </c>
      <c r="O2668" s="6">
        <f>KickstarterTable[[#This Row],[pledged]]/KickstarterTable[[#This Row],[goal]]</f>
        <v>3.3558333333333334</v>
      </c>
      <c r="P2668" s="8">
        <f>KickstarterTable[[#This Row],[pledged]]/KickstarterTable[[#This Row],[backers_count]]</f>
        <v>41.773858921161825</v>
      </c>
      <c r="Q2668" t="str">
        <f t="shared" si="246"/>
        <v>theater</v>
      </c>
      <c r="R2668" t="str">
        <f t="shared" si="247"/>
        <v>plays</v>
      </c>
      <c r="S2668" s="13">
        <f t="shared" si="248"/>
        <v>40632.821030092593</v>
      </c>
      <c r="T2668" s="13">
        <f t="shared" si="249"/>
        <v>40661.790972222225</v>
      </c>
      <c r="U2668">
        <f t="shared" si="250"/>
        <v>2011</v>
      </c>
      <c r="V2668" s="15" t="str">
        <f t="shared" si="251"/>
        <v>Mar</v>
      </c>
    </row>
    <row r="2669" spans="1:22" ht="32">
      <c r="A2669">
        <v>3167</v>
      </c>
      <c r="B2669" s="3" t="s">
        <v>3167</v>
      </c>
      <c r="C2669" s="3" t="s">
        <v>7277</v>
      </c>
      <c r="D2669">
        <v>3000</v>
      </c>
      <c r="E2669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8270</v>
      </c>
      <c r="O2669" s="6">
        <f>KickstarterTable[[#This Row],[pledged]]/KickstarterTable[[#This Row],[goal]]</f>
        <v>1.1616666666666666</v>
      </c>
      <c r="P2669" s="8">
        <f>KickstarterTable[[#This Row],[pledged]]/KickstarterTable[[#This Row],[backers_count]]</f>
        <v>63.363636363636367</v>
      </c>
      <c r="Q2669" t="str">
        <f t="shared" si="246"/>
        <v>theater</v>
      </c>
      <c r="R2669" t="str">
        <f t="shared" si="247"/>
        <v>plays</v>
      </c>
      <c r="S2669" s="13">
        <f t="shared" si="248"/>
        <v>41838.842372685183</v>
      </c>
      <c r="T2669" s="13">
        <f t="shared" si="249"/>
        <v>41850.759039351855</v>
      </c>
      <c r="U2669">
        <f t="shared" si="250"/>
        <v>2014</v>
      </c>
      <c r="V2669" s="15" t="str">
        <f t="shared" si="251"/>
        <v>Jul</v>
      </c>
    </row>
    <row r="2670" spans="1:22" ht="48">
      <c r="A2670">
        <v>3174</v>
      </c>
      <c r="B2670" s="3" t="s">
        <v>3174</v>
      </c>
      <c r="C2670" s="3" t="s">
        <v>7284</v>
      </c>
      <c r="D2670">
        <v>3000</v>
      </c>
      <c r="E2670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8270</v>
      </c>
      <c r="O2670" s="6">
        <f>KickstarterTable[[#This Row],[pledged]]/KickstarterTable[[#This Row],[goal]]</f>
        <v>1.0113333333333334</v>
      </c>
      <c r="P2670" s="8">
        <f>KickstarterTable[[#This Row],[pledged]]/KickstarterTable[[#This Row],[backers_count]]</f>
        <v>131.91304347826087</v>
      </c>
      <c r="Q2670" t="str">
        <f t="shared" si="246"/>
        <v>theater</v>
      </c>
      <c r="R2670" t="str">
        <f t="shared" si="247"/>
        <v>plays</v>
      </c>
      <c r="S2670" s="13">
        <f t="shared" si="248"/>
        <v>41862.531342592592</v>
      </c>
      <c r="T2670" s="13">
        <f t="shared" si="249"/>
        <v>41874.448009259264</v>
      </c>
      <c r="U2670">
        <f t="shared" si="250"/>
        <v>2014</v>
      </c>
      <c r="V2670" s="15" t="str">
        <f t="shared" si="251"/>
        <v>Aug</v>
      </c>
    </row>
    <row r="2671" spans="1:22" ht="48">
      <c r="A2671">
        <v>3210</v>
      </c>
      <c r="B2671" s="3" t="s">
        <v>3210</v>
      </c>
      <c r="C2671" s="3" t="s">
        <v>7320</v>
      </c>
      <c r="D2671">
        <v>3000</v>
      </c>
      <c r="E2671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8270</v>
      </c>
      <c r="O2671" s="6">
        <f>KickstarterTable[[#This Row],[pledged]]/KickstarterTable[[#This Row],[goal]]</f>
        <v>1.2576666666666667</v>
      </c>
      <c r="P2671" s="8">
        <f>KickstarterTable[[#This Row],[pledged]]/KickstarterTable[[#This Row],[backers_count]]</f>
        <v>62.883333333333333</v>
      </c>
      <c r="Q2671" t="str">
        <f t="shared" si="246"/>
        <v>theater</v>
      </c>
      <c r="R2671" t="str">
        <f t="shared" si="247"/>
        <v>plays</v>
      </c>
      <c r="S2671" s="13">
        <f t="shared" si="248"/>
        <v>41013.603229166663</v>
      </c>
      <c r="T2671" s="13">
        <f t="shared" si="249"/>
        <v>41058.749305555561</v>
      </c>
      <c r="U2671">
        <f t="shared" si="250"/>
        <v>2012</v>
      </c>
      <c r="V2671" s="15" t="str">
        <f t="shared" si="251"/>
        <v>Apr</v>
      </c>
    </row>
    <row r="2672" spans="1:22" ht="48">
      <c r="A2672">
        <v>3240</v>
      </c>
      <c r="B2672" s="3" t="s">
        <v>3240</v>
      </c>
      <c r="C2672" s="3" t="s">
        <v>7350</v>
      </c>
      <c r="D2672">
        <v>3000</v>
      </c>
      <c r="E2672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8270</v>
      </c>
      <c r="O2672" s="6">
        <f>KickstarterTable[[#This Row],[pledged]]/KickstarterTable[[#This Row],[goal]]</f>
        <v>1.0056666666666667</v>
      </c>
      <c r="P2672" s="8">
        <f>KickstarterTable[[#This Row],[pledged]]/KickstarterTable[[#This Row],[backers_count]]</f>
        <v>88.735294117647058</v>
      </c>
      <c r="Q2672" t="str">
        <f t="shared" si="246"/>
        <v>theater</v>
      </c>
      <c r="R2672" t="str">
        <f t="shared" si="247"/>
        <v>plays</v>
      </c>
      <c r="S2672" s="13">
        <f t="shared" si="248"/>
        <v>42754.360509259255</v>
      </c>
      <c r="T2672" s="13">
        <f t="shared" si="249"/>
        <v>42780.541666666664</v>
      </c>
      <c r="U2672">
        <f t="shared" si="250"/>
        <v>2017</v>
      </c>
      <c r="V2672" s="15" t="str">
        <f t="shared" si="251"/>
        <v>Jan</v>
      </c>
    </row>
    <row r="2673" spans="1:22" ht="48">
      <c r="A2673">
        <v>3284</v>
      </c>
      <c r="B2673" s="3" t="s">
        <v>3284</v>
      </c>
      <c r="C2673" s="3" t="s">
        <v>7394</v>
      </c>
      <c r="D2673">
        <v>3000</v>
      </c>
      <c r="E2673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8270</v>
      </c>
      <c r="O2673" s="6">
        <f>KickstarterTable[[#This Row],[pledged]]/KickstarterTable[[#This Row],[goal]]</f>
        <v>1.016</v>
      </c>
      <c r="P2673" s="8">
        <f>KickstarterTable[[#This Row],[pledged]]/KickstarterTable[[#This Row],[backers_count]]</f>
        <v>203.2</v>
      </c>
      <c r="Q2673" t="str">
        <f t="shared" si="246"/>
        <v>theater</v>
      </c>
      <c r="R2673" t="str">
        <f t="shared" si="247"/>
        <v>plays</v>
      </c>
      <c r="S2673" s="13">
        <f t="shared" si="248"/>
        <v>42380.551539351851</v>
      </c>
      <c r="T2673" s="13">
        <f t="shared" si="249"/>
        <v>42395.832638888889</v>
      </c>
      <c r="U2673">
        <f t="shared" si="250"/>
        <v>2016</v>
      </c>
      <c r="V2673" s="15" t="str">
        <f t="shared" si="251"/>
        <v>Jan</v>
      </c>
    </row>
    <row r="2674" spans="1:22" ht="48">
      <c r="A2674">
        <v>3299</v>
      </c>
      <c r="B2674" s="3" t="s">
        <v>3299</v>
      </c>
      <c r="C2674" s="3" t="s">
        <v>7409</v>
      </c>
      <c r="D2674">
        <v>3000</v>
      </c>
      <c r="E2674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8270</v>
      </c>
      <c r="O2674" s="6">
        <f>KickstarterTable[[#This Row],[pledged]]/KickstarterTable[[#This Row],[goal]]</f>
        <v>1.1619999999999999</v>
      </c>
      <c r="P2674" s="8">
        <f>KickstarterTable[[#This Row],[pledged]]/KickstarterTable[[#This Row],[backers_count]]</f>
        <v>55.333333333333336</v>
      </c>
      <c r="Q2674" t="str">
        <f t="shared" si="246"/>
        <v>theater</v>
      </c>
      <c r="R2674" t="str">
        <f t="shared" si="247"/>
        <v>plays</v>
      </c>
      <c r="S2674" s="13">
        <f t="shared" si="248"/>
        <v>42261.584062499998</v>
      </c>
      <c r="T2674" s="13">
        <f t="shared" si="249"/>
        <v>42289.50072916667</v>
      </c>
      <c r="U2674">
        <f t="shared" si="250"/>
        <v>2015</v>
      </c>
      <c r="V2674" s="15" t="str">
        <f t="shared" si="251"/>
        <v>Sep</v>
      </c>
    </row>
    <row r="2675" spans="1:22" ht="48">
      <c r="A2675">
        <v>3300</v>
      </c>
      <c r="B2675" s="3" t="s">
        <v>3300</v>
      </c>
      <c r="C2675" s="3" t="s">
        <v>7410</v>
      </c>
      <c r="D2675">
        <v>3000</v>
      </c>
      <c r="E2675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8270</v>
      </c>
      <c r="O2675" s="6">
        <f>KickstarterTable[[#This Row],[pledged]]/KickstarterTable[[#This Row],[goal]]</f>
        <v>1.3616666666666666</v>
      </c>
      <c r="P2675" s="8">
        <f>KickstarterTable[[#This Row],[pledged]]/KickstarterTable[[#This Row],[backers_count]]</f>
        <v>46.420454545454547</v>
      </c>
      <c r="Q2675" t="str">
        <f t="shared" si="246"/>
        <v>theater</v>
      </c>
      <c r="R2675" t="str">
        <f t="shared" si="247"/>
        <v>plays</v>
      </c>
      <c r="S2675" s="13">
        <f t="shared" si="248"/>
        <v>42102.410439814812</v>
      </c>
      <c r="T2675" s="13">
        <f t="shared" si="249"/>
        <v>42121.327106481483</v>
      </c>
      <c r="U2675">
        <f t="shared" si="250"/>
        <v>2015</v>
      </c>
      <c r="V2675" s="15" t="str">
        <f t="shared" si="251"/>
        <v>Apr</v>
      </c>
    </row>
    <row r="2676" spans="1:22" ht="48">
      <c r="A2676">
        <v>3301</v>
      </c>
      <c r="B2676" s="3" t="s">
        <v>3301</v>
      </c>
      <c r="C2676" s="3" t="s">
        <v>7411</v>
      </c>
      <c r="D2676">
        <v>3000</v>
      </c>
      <c r="E2676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8270</v>
      </c>
      <c r="O2676" s="6">
        <f>KickstarterTable[[#This Row],[pledged]]/KickstarterTable[[#This Row],[goal]]</f>
        <v>1.3346666666666667</v>
      </c>
      <c r="P2676" s="8">
        <f>KickstarterTable[[#This Row],[pledged]]/KickstarterTable[[#This Row],[backers_count]]</f>
        <v>57.2</v>
      </c>
      <c r="Q2676" t="str">
        <f t="shared" si="246"/>
        <v>theater</v>
      </c>
      <c r="R2676" t="str">
        <f t="shared" si="247"/>
        <v>plays</v>
      </c>
      <c r="S2676" s="13">
        <f t="shared" si="248"/>
        <v>42538.402499999997</v>
      </c>
      <c r="T2676" s="13">
        <f t="shared" si="249"/>
        <v>42580.874305555561</v>
      </c>
      <c r="U2676">
        <f t="shared" si="250"/>
        <v>2016</v>
      </c>
      <c r="V2676" s="15" t="str">
        <f t="shared" si="251"/>
        <v>Jun</v>
      </c>
    </row>
    <row r="2677" spans="1:22" ht="48">
      <c r="A2677">
        <v>3340</v>
      </c>
      <c r="B2677" s="3" t="s">
        <v>3340</v>
      </c>
      <c r="C2677" s="3" t="s">
        <v>7450</v>
      </c>
      <c r="D2677">
        <v>3000</v>
      </c>
      <c r="E267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8270</v>
      </c>
      <c r="O2677" s="6">
        <f>KickstarterTable[[#This Row],[pledged]]/KickstarterTable[[#This Row],[goal]]</f>
        <v>1.3816666666666666</v>
      </c>
      <c r="P2677" s="8">
        <f>KickstarterTable[[#This Row],[pledged]]/KickstarterTable[[#This Row],[backers_count]]</f>
        <v>109.07894736842105</v>
      </c>
      <c r="Q2677" t="str">
        <f t="shared" si="246"/>
        <v>theater</v>
      </c>
      <c r="R2677" t="str">
        <f t="shared" si="247"/>
        <v>plays</v>
      </c>
      <c r="S2677" s="13">
        <f t="shared" si="248"/>
        <v>42685.640671296293</v>
      </c>
      <c r="T2677" s="13">
        <f t="shared" si="249"/>
        <v>42708.557337962964</v>
      </c>
      <c r="U2677">
        <f t="shared" si="250"/>
        <v>2016</v>
      </c>
      <c r="V2677" s="15" t="str">
        <f t="shared" si="251"/>
        <v>Nov</v>
      </c>
    </row>
    <row r="2678" spans="1:22" ht="32">
      <c r="A2678">
        <v>3354</v>
      </c>
      <c r="B2678" s="3" t="s">
        <v>3353</v>
      </c>
      <c r="C2678" s="3" t="s">
        <v>7464</v>
      </c>
      <c r="D2678">
        <v>3000</v>
      </c>
      <c r="E267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8270</v>
      </c>
      <c r="O2678" s="6">
        <f>KickstarterTable[[#This Row],[pledged]]/KickstarterTable[[#This Row],[goal]]</f>
        <v>1.0193333333333334</v>
      </c>
      <c r="P2678" s="8">
        <f>KickstarterTable[[#This Row],[pledged]]/KickstarterTable[[#This Row],[backers_count]]</f>
        <v>55.6</v>
      </c>
      <c r="Q2678" t="str">
        <f t="shared" si="246"/>
        <v>theater</v>
      </c>
      <c r="R2678" t="str">
        <f t="shared" si="247"/>
        <v>plays</v>
      </c>
      <c r="S2678" s="13">
        <f t="shared" si="248"/>
        <v>42270.393587962964</v>
      </c>
      <c r="T2678" s="13">
        <f t="shared" si="249"/>
        <v>42303.750694444447</v>
      </c>
      <c r="U2678">
        <f t="shared" si="250"/>
        <v>2015</v>
      </c>
      <c r="V2678" s="15" t="str">
        <f t="shared" si="251"/>
        <v>Sep</v>
      </c>
    </row>
    <row r="2679" spans="1:22" ht="48">
      <c r="A2679">
        <v>3364</v>
      </c>
      <c r="B2679" s="3" t="s">
        <v>3363</v>
      </c>
      <c r="C2679" s="3" t="s">
        <v>7474</v>
      </c>
      <c r="D2679">
        <v>3000</v>
      </c>
      <c r="E2679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8270</v>
      </c>
      <c r="O2679" s="6">
        <f>KickstarterTable[[#This Row],[pledged]]/KickstarterTable[[#This Row],[goal]]</f>
        <v>1.0593333333333332</v>
      </c>
      <c r="P2679" s="8">
        <f>KickstarterTable[[#This Row],[pledged]]/KickstarterTable[[#This Row],[backers_count]]</f>
        <v>44.138888888888886</v>
      </c>
      <c r="Q2679" t="str">
        <f t="shared" si="246"/>
        <v>theater</v>
      </c>
      <c r="R2679" t="str">
        <f t="shared" si="247"/>
        <v>plays</v>
      </c>
      <c r="S2679" s="13">
        <f t="shared" si="248"/>
        <v>42422.644085648142</v>
      </c>
      <c r="T2679" s="13">
        <f t="shared" si="249"/>
        <v>42442.458333333336</v>
      </c>
      <c r="U2679">
        <f t="shared" si="250"/>
        <v>2016</v>
      </c>
      <c r="V2679" s="15" t="str">
        <f t="shared" si="251"/>
        <v>Feb</v>
      </c>
    </row>
    <row r="2680" spans="1:22" ht="48">
      <c r="A2680">
        <v>3375</v>
      </c>
      <c r="B2680" s="3" t="s">
        <v>3374</v>
      </c>
      <c r="C2680" s="3" t="s">
        <v>7485</v>
      </c>
      <c r="D2680">
        <v>3000</v>
      </c>
      <c r="E2680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8270</v>
      </c>
      <c r="O2680" s="6">
        <f>KickstarterTable[[#This Row],[pledged]]/KickstarterTable[[#This Row],[goal]]</f>
        <v>1</v>
      </c>
      <c r="P2680" s="8">
        <f>KickstarterTable[[#This Row],[pledged]]/KickstarterTable[[#This Row],[backers_count]]</f>
        <v>176.47058823529412</v>
      </c>
      <c r="Q2680" t="str">
        <f t="shared" si="246"/>
        <v>theater</v>
      </c>
      <c r="R2680" t="str">
        <f t="shared" si="247"/>
        <v>plays</v>
      </c>
      <c r="S2680" s="13">
        <f t="shared" si="248"/>
        <v>41765.277465277773</v>
      </c>
      <c r="T2680" s="13">
        <f t="shared" si="249"/>
        <v>41775.194131944445</v>
      </c>
      <c r="U2680">
        <f t="shared" si="250"/>
        <v>2014</v>
      </c>
      <c r="V2680" s="15" t="str">
        <f t="shared" si="251"/>
        <v>May</v>
      </c>
    </row>
    <row r="2681" spans="1:22" ht="48">
      <c r="A2681">
        <v>3380</v>
      </c>
      <c r="B2681" s="3" t="s">
        <v>3379</v>
      </c>
      <c r="C2681" s="3" t="s">
        <v>7490</v>
      </c>
      <c r="D2681">
        <v>3000</v>
      </c>
      <c r="E2681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8270</v>
      </c>
      <c r="O2681" s="6">
        <f>KickstarterTable[[#This Row],[pledged]]/KickstarterTable[[#This Row],[goal]]</f>
        <v>1.0443333333333333</v>
      </c>
      <c r="P2681" s="8">
        <f>KickstarterTable[[#This Row],[pledged]]/KickstarterTable[[#This Row],[backers_count]]</f>
        <v>111.89285714285714</v>
      </c>
      <c r="Q2681" t="str">
        <f t="shared" si="246"/>
        <v>theater</v>
      </c>
      <c r="R2681" t="str">
        <f t="shared" si="247"/>
        <v>plays</v>
      </c>
      <c r="S2681" s="13">
        <f t="shared" si="248"/>
        <v>41937.620115740741</v>
      </c>
      <c r="T2681" s="13">
        <f t="shared" si="249"/>
        <v>41970.57844907407</v>
      </c>
      <c r="U2681">
        <f t="shared" si="250"/>
        <v>2014</v>
      </c>
      <c r="V2681" s="15" t="str">
        <f t="shared" si="251"/>
        <v>Oct</v>
      </c>
    </row>
    <row r="2682" spans="1:22" ht="48">
      <c r="A2682">
        <v>3387</v>
      </c>
      <c r="B2682" s="3" t="s">
        <v>3386</v>
      </c>
      <c r="C2682" s="3" t="s">
        <v>7497</v>
      </c>
      <c r="D2682">
        <v>3000</v>
      </c>
      <c r="E2682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8270</v>
      </c>
      <c r="O2682" s="6">
        <f>KickstarterTable[[#This Row],[pledged]]/KickstarterTable[[#This Row],[goal]]</f>
        <v>1.1686666666666667</v>
      </c>
      <c r="P2682" s="8">
        <f>KickstarterTable[[#This Row],[pledged]]/KickstarterTable[[#This Row],[backers_count]]</f>
        <v>100.17142857142858</v>
      </c>
      <c r="Q2682" t="str">
        <f t="shared" si="246"/>
        <v>theater</v>
      </c>
      <c r="R2682" t="str">
        <f t="shared" si="247"/>
        <v>plays</v>
      </c>
      <c r="S2682" s="13">
        <f t="shared" si="248"/>
        <v>41947.429259259261</v>
      </c>
      <c r="T2682" s="13">
        <f t="shared" si="249"/>
        <v>41985.345925925933</v>
      </c>
      <c r="U2682">
        <f t="shared" si="250"/>
        <v>2014</v>
      </c>
      <c r="V2682" s="15" t="str">
        <f t="shared" si="251"/>
        <v>Nov</v>
      </c>
    </row>
    <row r="2683" spans="1:22" ht="48">
      <c r="A2683">
        <v>3410</v>
      </c>
      <c r="B2683" s="3" t="s">
        <v>3409</v>
      </c>
      <c r="C2683" s="3" t="s">
        <v>7520</v>
      </c>
      <c r="D2683">
        <v>3000</v>
      </c>
      <c r="E2683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8270</v>
      </c>
      <c r="O2683" s="6">
        <f>KickstarterTable[[#This Row],[pledged]]/KickstarterTable[[#This Row],[goal]]</f>
        <v>1.085</v>
      </c>
      <c r="P2683" s="8">
        <f>KickstarterTable[[#This Row],[pledged]]/KickstarterTable[[#This Row],[backers_count]]</f>
        <v>81.375</v>
      </c>
      <c r="Q2683" t="str">
        <f t="shared" si="246"/>
        <v>theater</v>
      </c>
      <c r="R2683" t="str">
        <f t="shared" si="247"/>
        <v>plays</v>
      </c>
      <c r="S2683" s="13">
        <f t="shared" si="248"/>
        <v>42499.70821759259</v>
      </c>
      <c r="T2683" s="13">
        <f t="shared" si="249"/>
        <v>42524.875000000007</v>
      </c>
      <c r="U2683">
        <f t="shared" si="250"/>
        <v>2016</v>
      </c>
      <c r="V2683" s="15" t="str">
        <f t="shared" si="251"/>
        <v>May</v>
      </c>
    </row>
    <row r="2684" spans="1:22" ht="48">
      <c r="A2684">
        <v>3412</v>
      </c>
      <c r="B2684" s="3" t="s">
        <v>3411</v>
      </c>
      <c r="C2684" s="3" t="s">
        <v>7522</v>
      </c>
      <c r="D2684">
        <v>3000</v>
      </c>
      <c r="E2684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8270</v>
      </c>
      <c r="O2684" s="6">
        <f>KickstarterTable[[#This Row],[pledged]]/KickstarterTable[[#This Row],[goal]]</f>
        <v>1</v>
      </c>
      <c r="P2684" s="8">
        <f>KickstarterTable[[#This Row],[pledged]]/KickstarterTable[[#This Row],[backers_count]]</f>
        <v>115.38461538461539</v>
      </c>
      <c r="Q2684" t="str">
        <f t="shared" si="246"/>
        <v>theater</v>
      </c>
      <c r="R2684" t="str">
        <f t="shared" si="247"/>
        <v>plays</v>
      </c>
      <c r="S2684" s="13">
        <f t="shared" si="248"/>
        <v>41879.625717592593</v>
      </c>
      <c r="T2684" s="13">
        <f t="shared" si="249"/>
        <v>41907.542384259265</v>
      </c>
      <c r="U2684">
        <f t="shared" si="250"/>
        <v>2014</v>
      </c>
      <c r="V2684" s="15" t="str">
        <f t="shared" si="251"/>
        <v>Aug</v>
      </c>
    </row>
    <row r="2685" spans="1:22" ht="48">
      <c r="A2685">
        <v>3414</v>
      </c>
      <c r="B2685" s="3" t="s">
        <v>3413</v>
      </c>
      <c r="C2685" s="3" t="s">
        <v>7524</v>
      </c>
      <c r="D2685">
        <v>3000</v>
      </c>
      <c r="E2685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8270</v>
      </c>
      <c r="O2685" s="6">
        <f>KickstarterTable[[#This Row],[pledged]]/KickstarterTable[[#This Row],[goal]]</f>
        <v>1.0349999999999999</v>
      </c>
      <c r="P2685" s="8">
        <f>KickstarterTable[[#This Row],[pledged]]/KickstarterTable[[#This Row],[backers_count]]</f>
        <v>70.568181818181813</v>
      </c>
      <c r="Q2685" t="str">
        <f t="shared" si="246"/>
        <v>theater</v>
      </c>
      <c r="R2685" t="str">
        <f t="shared" si="247"/>
        <v>plays</v>
      </c>
      <c r="S2685" s="13">
        <f t="shared" si="248"/>
        <v>42675.499131944445</v>
      </c>
      <c r="T2685" s="13">
        <f t="shared" si="249"/>
        <v>42702.915972222225</v>
      </c>
      <c r="U2685">
        <f t="shared" si="250"/>
        <v>2016</v>
      </c>
      <c r="V2685" s="15" t="str">
        <f t="shared" si="251"/>
        <v>Nov</v>
      </c>
    </row>
    <row r="2686" spans="1:22" ht="48">
      <c r="A2686">
        <v>3422</v>
      </c>
      <c r="B2686" s="3" t="s">
        <v>3421</v>
      </c>
      <c r="C2686" s="3" t="s">
        <v>7532</v>
      </c>
      <c r="D2686">
        <v>3000</v>
      </c>
      <c r="E2686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8270</v>
      </c>
      <c r="O2686" s="6">
        <f>KickstarterTable[[#This Row],[pledged]]/KickstarterTable[[#This Row],[goal]]</f>
        <v>1.091</v>
      </c>
      <c r="P2686" s="8">
        <f>KickstarterTable[[#This Row],[pledged]]/KickstarterTable[[#This Row],[backers_count]]</f>
        <v>71.152173913043484</v>
      </c>
      <c r="Q2686" t="str">
        <f t="shared" si="246"/>
        <v>theater</v>
      </c>
      <c r="R2686" t="str">
        <f t="shared" si="247"/>
        <v>plays</v>
      </c>
      <c r="S2686" s="13">
        <f t="shared" si="248"/>
        <v>42323.228888888887</v>
      </c>
      <c r="T2686" s="13">
        <f t="shared" si="249"/>
        <v>42349.583333333336</v>
      </c>
      <c r="U2686">
        <f t="shared" si="250"/>
        <v>2015</v>
      </c>
      <c r="V2686" s="15" t="str">
        <f t="shared" si="251"/>
        <v>Nov</v>
      </c>
    </row>
    <row r="2687" spans="1:22" ht="48">
      <c r="A2687">
        <v>3437</v>
      </c>
      <c r="B2687" s="3" t="s">
        <v>3436</v>
      </c>
      <c r="C2687" s="3" t="s">
        <v>7547</v>
      </c>
      <c r="D2687">
        <v>3000</v>
      </c>
      <c r="E268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8270</v>
      </c>
      <c r="O2687" s="6">
        <f>KickstarterTable[[#This Row],[pledged]]/KickstarterTable[[#This Row],[goal]]</f>
        <v>1.01</v>
      </c>
      <c r="P2687" s="8">
        <f>KickstarterTable[[#This Row],[pledged]]/KickstarterTable[[#This Row],[backers_count]]</f>
        <v>84.166666666666671</v>
      </c>
      <c r="Q2687" t="str">
        <f t="shared" si="246"/>
        <v>theater</v>
      </c>
      <c r="R2687" t="str">
        <f t="shared" si="247"/>
        <v>plays</v>
      </c>
      <c r="S2687" s="13">
        <f t="shared" si="248"/>
        <v>42205.377546296295</v>
      </c>
      <c r="T2687" s="13">
        <f t="shared" si="249"/>
        <v>42233.294212962966</v>
      </c>
      <c r="U2687">
        <f t="shared" si="250"/>
        <v>2015</v>
      </c>
      <c r="V2687" s="15" t="str">
        <f t="shared" si="251"/>
        <v>Jul</v>
      </c>
    </row>
    <row r="2688" spans="1:22" ht="48">
      <c r="A2688">
        <v>3456</v>
      </c>
      <c r="B2688" s="3" t="s">
        <v>3455</v>
      </c>
      <c r="C2688" s="3" t="s">
        <v>7566</v>
      </c>
      <c r="D2688">
        <v>3000</v>
      </c>
      <c r="E268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8270</v>
      </c>
      <c r="O2688" s="6">
        <f>KickstarterTable[[#This Row],[pledged]]/KickstarterTable[[#This Row],[goal]]</f>
        <v>1.913</v>
      </c>
      <c r="P2688" s="8">
        <f>KickstarterTable[[#This Row],[pledged]]/KickstarterTable[[#This Row],[backers_count]]</f>
        <v>358.6875</v>
      </c>
      <c r="Q2688" t="str">
        <f t="shared" si="246"/>
        <v>theater</v>
      </c>
      <c r="R2688" t="str">
        <f t="shared" si="247"/>
        <v>plays</v>
      </c>
      <c r="S2688" s="13">
        <f t="shared" si="248"/>
        <v>41820.872303240736</v>
      </c>
      <c r="T2688" s="13">
        <f t="shared" si="249"/>
        <v>41849.874305555561</v>
      </c>
      <c r="U2688">
        <f t="shared" si="250"/>
        <v>2014</v>
      </c>
      <c r="V2688" s="15" t="str">
        <f t="shared" si="251"/>
        <v>Jun</v>
      </c>
    </row>
    <row r="2689" spans="1:22" ht="16">
      <c r="A2689">
        <v>3467</v>
      </c>
      <c r="B2689" s="3" t="s">
        <v>3466</v>
      </c>
      <c r="C2689" s="3" t="s">
        <v>7577</v>
      </c>
      <c r="D2689">
        <v>3000</v>
      </c>
      <c r="E2689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8270</v>
      </c>
      <c r="O2689" s="6">
        <f>KickstarterTable[[#This Row],[pledged]]/KickstarterTable[[#This Row],[goal]]</f>
        <v>1.01</v>
      </c>
      <c r="P2689" s="8">
        <f>KickstarterTable[[#This Row],[pledged]]/KickstarterTable[[#This Row],[backers_count]]</f>
        <v>64.468085106382972</v>
      </c>
      <c r="Q2689" t="str">
        <f t="shared" si="246"/>
        <v>theater</v>
      </c>
      <c r="R2689" t="str">
        <f t="shared" si="247"/>
        <v>plays</v>
      </c>
      <c r="S2689" s="13">
        <f t="shared" si="248"/>
        <v>42053.338333333326</v>
      </c>
      <c r="T2689" s="13">
        <f t="shared" si="249"/>
        <v>42081.21333333334</v>
      </c>
      <c r="U2689">
        <f t="shared" si="250"/>
        <v>2015</v>
      </c>
      <c r="V2689" s="15" t="str">
        <f t="shared" si="251"/>
        <v>Feb</v>
      </c>
    </row>
    <row r="2690" spans="1:22" ht="48">
      <c r="A2690">
        <v>3482</v>
      </c>
      <c r="B2690" s="3" t="s">
        <v>3481</v>
      </c>
      <c r="C2690" s="3" t="s">
        <v>7592</v>
      </c>
      <c r="D2690">
        <v>3000</v>
      </c>
      <c r="E2690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8270</v>
      </c>
      <c r="O2690" s="6">
        <f>KickstarterTable[[#This Row],[pledged]]/KickstarterTable[[#This Row],[goal]]</f>
        <v>1.3833333333333333</v>
      </c>
      <c r="P2690" s="8">
        <f>KickstarterTable[[#This Row],[pledged]]/KickstarterTable[[#This Row],[backers_count]]</f>
        <v>51.875</v>
      </c>
      <c r="Q2690" t="str">
        <f t="shared" ref="Q2690:Q2753" si="252">LEFT(N2690, SEARCH("/",N2690,1) -1)</f>
        <v>theater</v>
      </c>
      <c r="R2690" t="str">
        <f t="shared" ref="R2690:R2753" si="253">MID(N2690,FIND("/",N2690)+1,LEN(N2690))</f>
        <v>plays</v>
      </c>
      <c r="S2690" s="13">
        <f t="shared" ref="S2690:S2753" si="254">(J2690/86400)+25569+(-8/24)</f>
        <v>41796.438263888886</v>
      </c>
      <c r="T2690" s="13">
        <f t="shared" ref="T2690:T2753" si="255">(((I2690/60)/60)/24)+DATE(1970,1,1)+(-58/24)</f>
        <v>41824.354930555557</v>
      </c>
      <c r="U2690">
        <f t="shared" ref="U2690:U2753" si="256">YEAR(T2690)</f>
        <v>2014</v>
      </c>
      <c r="V2690" s="15" t="str">
        <f t="shared" ref="V2690:V2753" si="257">TEXT(S2690,"mmm")</f>
        <v>Jun</v>
      </c>
    </row>
    <row r="2691" spans="1:22" ht="48">
      <c r="A2691">
        <v>3486</v>
      </c>
      <c r="B2691" s="3" t="s">
        <v>3485</v>
      </c>
      <c r="C2691" s="3" t="s">
        <v>7596</v>
      </c>
      <c r="D2691">
        <v>3000</v>
      </c>
      <c r="E2691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8270</v>
      </c>
      <c r="O2691" s="6">
        <f>KickstarterTable[[#This Row],[pledged]]/KickstarterTable[[#This Row],[goal]]</f>
        <v>1.552</v>
      </c>
      <c r="P2691" s="8">
        <f>KickstarterTable[[#This Row],[pledged]]/KickstarterTable[[#This Row],[backers_count]]</f>
        <v>83.142857142857139</v>
      </c>
      <c r="Q2691" t="str">
        <f t="shared" si="252"/>
        <v>theater</v>
      </c>
      <c r="R2691" t="str">
        <f t="shared" si="253"/>
        <v>plays</v>
      </c>
      <c r="S2691" s="13">
        <f t="shared" si="254"/>
        <v>42126.541678240734</v>
      </c>
      <c r="T2691" s="13">
        <f t="shared" si="255"/>
        <v>42155.874305555561</v>
      </c>
      <c r="U2691">
        <f t="shared" si="256"/>
        <v>2015</v>
      </c>
      <c r="V2691" s="15" t="str">
        <f t="shared" si="257"/>
        <v>May</v>
      </c>
    </row>
    <row r="2692" spans="1:22" ht="48">
      <c r="A2692">
        <v>3488</v>
      </c>
      <c r="B2692" s="3" t="s">
        <v>3487</v>
      </c>
      <c r="C2692" s="3" t="s">
        <v>7598</v>
      </c>
      <c r="D2692">
        <v>3000</v>
      </c>
      <c r="E2692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8270</v>
      </c>
      <c r="O2692" s="6">
        <f>KickstarterTable[[#This Row],[pledged]]/KickstarterTable[[#This Row],[goal]]</f>
        <v>1.212</v>
      </c>
      <c r="P2692" s="8">
        <f>KickstarterTable[[#This Row],[pledged]]/KickstarterTable[[#This Row],[backers_count]]</f>
        <v>125.37931034482759</v>
      </c>
      <c r="Q2692" t="str">
        <f t="shared" si="252"/>
        <v>theater</v>
      </c>
      <c r="R2692" t="str">
        <f t="shared" si="253"/>
        <v>plays</v>
      </c>
      <c r="S2692" s="13">
        <f t="shared" si="254"/>
        <v>42087.43472222222</v>
      </c>
      <c r="T2692" s="13">
        <f t="shared" si="255"/>
        <v>42109.250000000007</v>
      </c>
      <c r="U2692">
        <f t="shared" si="256"/>
        <v>2015</v>
      </c>
      <c r="V2692" s="15" t="str">
        <f t="shared" si="257"/>
        <v>Mar</v>
      </c>
    </row>
    <row r="2693" spans="1:22" ht="48">
      <c r="A2693">
        <v>3496</v>
      </c>
      <c r="B2693" s="3" t="s">
        <v>3495</v>
      </c>
      <c r="C2693" s="3" t="s">
        <v>7606</v>
      </c>
      <c r="D2693">
        <v>3000</v>
      </c>
      <c r="E2693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8270</v>
      </c>
      <c r="O2693" s="6">
        <f>KickstarterTable[[#This Row],[pledged]]/KickstarterTable[[#This Row],[goal]]</f>
        <v>1.244</v>
      </c>
      <c r="P2693" s="8">
        <f>KickstarterTable[[#This Row],[pledged]]/KickstarterTable[[#This Row],[backers_count]]</f>
        <v>47.846153846153847</v>
      </c>
      <c r="Q2693" t="str">
        <f t="shared" si="252"/>
        <v>theater</v>
      </c>
      <c r="R2693" t="str">
        <f t="shared" si="253"/>
        <v>plays</v>
      </c>
      <c r="S2693" s="13">
        <f t="shared" si="254"/>
        <v>42584.513495370367</v>
      </c>
      <c r="T2693" s="13">
        <f t="shared" si="255"/>
        <v>42622.430162037039</v>
      </c>
      <c r="U2693">
        <f t="shared" si="256"/>
        <v>2016</v>
      </c>
      <c r="V2693" s="15" t="str">
        <f t="shared" si="257"/>
        <v>Aug</v>
      </c>
    </row>
    <row r="2694" spans="1:22" ht="48">
      <c r="A2694">
        <v>3506</v>
      </c>
      <c r="B2694" s="3" t="s">
        <v>3505</v>
      </c>
      <c r="C2694" s="3" t="s">
        <v>7616</v>
      </c>
      <c r="D2694">
        <v>3000</v>
      </c>
      <c r="E2694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8270</v>
      </c>
      <c r="O2694" s="6">
        <f>KickstarterTable[[#This Row],[pledged]]/KickstarterTable[[#This Row],[goal]]</f>
        <v>1.0149999999999999</v>
      </c>
      <c r="P2694" s="8">
        <f>KickstarterTable[[#This Row],[pledged]]/KickstarterTable[[#This Row],[backers_count]]</f>
        <v>105</v>
      </c>
      <c r="Q2694" t="str">
        <f t="shared" si="252"/>
        <v>theater</v>
      </c>
      <c r="R2694" t="str">
        <f t="shared" si="253"/>
        <v>plays</v>
      </c>
      <c r="S2694" s="13">
        <f t="shared" si="254"/>
        <v>41829.400925925926</v>
      </c>
      <c r="T2694" s="13">
        <f t="shared" si="255"/>
        <v>41872.317592592597</v>
      </c>
      <c r="U2694">
        <f t="shared" si="256"/>
        <v>2014</v>
      </c>
      <c r="V2694" s="15" t="str">
        <f t="shared" si="257"/>
        <v>Jul</v>
      </c>
    </row>
    <row r="2695" spans="1:22" ht="48">
      <c r="A2695">
        <v>3509</v>
      </c>
      <c r="B2695" s="3" t="s">
        <v>3508</v>
      </c>
      <c r="C2695" s="3" t="s">
        <v>7619</v>
      </c>
      <c r="D2695">
        <v>3000</v>
      </c>
      <c r="E2695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8270</v>
      </c>
      <c r="O2695" s="6">
        <f>KickstarterTable[[#This Row],[pledged]]/KickstarterTable[[#This Row],[goal]]</f>
        <v>1.0633333333333332</v>
      </c>
      <c r="P2695" s="8">
        <f>KickstarterTable[[#This Row],[pledged]]/KickstarterTable[[#This Row],[backers_count]]</f>
        <v>96.666666666666671</v>
      </c>
      <c r="Q2695" t="str">
        <f t="shared" si="252"/>
        <v>theater</v>
      </c>
      <c r="R2695" t="str">
        <f t="shared" si="253"/>
        <v>plays</v>
      </c>
      <c r="S2695" s="13">
        <f t="shared" si="254"/>
        <v>41950.526226851849</v>
      </c>
      <c r="T2695" s="13">
        <f t="shared" si="255"/>
        <v>41961.788194444445</v>
      </c>
      <c r="U2695">
        <f t="shared" si="256"/>
        <v>2014</v>
      </c>
      <c r="V2695" s="15" t="str">
        <f t="shared" si="257"/>
        <v>Nov</v>
      </c>
    </row>
    <row r="2696" spans="1:22" ht="48">
      <c r="A2696">
        <v>3515</v>
      </c>
      <c r="B2696" s="3" t="s">
        <v>3514</v>
      </c>
      <c r="C2696" s="3" t="s">
        <v>7625</v>
      </c>
      <c r="D2696">
        <v>3000</v>
      </c>
      <c r="E2696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8270</v>
      </c>
      <c r="O2696" s="6">
        <f>KickstarterTable[[#This Row],[pledged]]/KickstarterTable[[#This Row],[goal]]</f>
        <v>1.0266666666666666</v>
      </c>
      <c r="P2696" s="8">
        <f>KickstarterTable[[#This Row],[pledged]]/KickstarterTable[[#This Row],[backers_count]]</f>
        <v>66.956521739130437</v>
      </c>
      <c r="Q2696" t="str">
        <f t="shared" si="252"/>
        <v>theater</v>
      </c>
      <c r="R2696" t="str">
        <f t="shared" si="253"/>
        <v>plays</v>
      </c>
      <c r="S2696" s="13">
        <f t="shared" si="254"/>
        <v>42125.439479166664</v>
      </c>
      <c r="T2696" s="13">
        <f t="shared" si="255"/>
        <v>42153.356145833335</v>
      </c>
      <c r="U2696">
        <f t="shared" si="256"/>
        <v>2015</v>
      </c>
      <c r="V2696" s="15" t="str">
        <f t="shared" si="257"/>
        <v>May</v>
      </c>
    </row>
    <row r="2697" spans="1:22" ht="32">
      <c r="A2697">
        <v>3573</v>
      </c>
      <c r="B2697" s="3" t="s">
        <v>3572</v>
      </c>
      <c r="C2697" s="3" t="s">
        <v>7683</v>
      </c>
      <c r="D2697">
        <v>3000</v>
      </c>
      <c r="E269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8270</v>
      </c>
      <c r="O2697" s="6">
        <f>KickstarterTable[[#This Row],[pledged]]/KickstarterTable[[#This Row],[goal]]</f>
        <v>1.028</v>
      </c>
      <c r="P2697" s="8">
        <f>KickstarterTable[[#This Row],[pledged]]/KickstarterTable[[#This Row],[backers_count]]</f>
        <v>39.53846153846154</v>
      </c>
      <c r="Q2697" t="str">
        <f t="shared" si="252"/>
        <v>theater</v>
      </c>
      <c r="R2697" t="str">
        <f t="shared" si="253"/>
        <v>plays</v>
      </c>
      <c r="S2697" s="13">
        <f t="shared" si="254"/>
        <v>41921.042199074072</v>
      </c>
      <c r="T2697" s="13">
        <f t="shared" si="255"/>
        <v>41949.000532407408</v>
      </c>
      <c r="U2697">
        <f t="shared" si="256"/>
        <v>2014</v>
      </c>
      <c r="V2697" s="15" t="str">
        <f t="shared" si="257"/>
        <v>Oct</v>
      </c>
    </row>
    <row r="2698" spans="1:22" ht="48">
      <c r="A2698">
        <v>3583</v>
      </c>
      <c r="B2698" s="3" t="s">
        <v>3582</v>
      </c>
      <c r="C2698" s="3" t="s">
        <v>7693</v>
      </c>
      <c r="D2698">
        <v>3000</v>
      </c>
      <c r="E269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8270</v>
      </c>
      <c r="O2698" s="6">
        <f>KickstarterTable[[#This Row],[pledged]]/KickstarterTable[[#This Row],[goal]]</f>
        <v>1.085</v>
      </c>
      <c r="P2698" s="8">
        <f>KickstarterTable[[#This Row],[pledged]]/KickstarterTable[[#This Row],[backers_count]]</f>
        <v>135.625</v>
      </c>
      <c r="Q2698" t="str">
        <f t="shared" si="252"/>
        <v>theater</v>
      </c>
      <c r="R2698" t="str">
        <f t="shared" si="253"/>
        <v>plays</v>
      </c>
      <c r="S2698" s="13">
        <f t="shared" si="254"/>
        <v>42418.092650462961</v>
      </c>
      <c r="T2698" s="13">
        <f t="shared" si="255"/>
        <v>42475.967650462968</v>
      </c>
      <c r="U2698">
        <f t="shared" si="256"/>
        <v>2016</v>
      </c>
      <c r="V2698" s="15" t="str">
        <f t="shared" si="257"/>
        <v>Feb</v>
      </c>
    </row>
    <row r="2699" spans="1:22" ht="96">
      <c r="A2699">
        <v>3584</v>
      </c>
      <c r="B2699" s="3" t="s">
        <v>3583</v>
      </c>
      <c r="C2699" s="3" t="s">
        <v>7694</v>
      </c>
      <c r="D2699">
        <v>3000</v>
      </c>
      <c r="E2699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8270</v>
      </c>
      <c r="O2699" s="6">
        <f>KickstarterTable[[#This Row],[pledged]]/KickstarterTable[[#This Row],[goal]]</f>
        <v>1.155</v>
      </c>
      <c r="P2699" s="8">
        <f>KickstarterTable[[#This Row],[pledged]]/KickstarterTable[[#This Row],[backers_count]]</f>
        <v>30.9375</v>
      </c>
      <c r="Q2699" t="str">
        <f t="shared" si="252"/>
        <v>theater</v>
      </c>
      <c r="R2699" t="str">
        <f t="shared" si="253"/>
        <v>plays</v>
      </c>
      <c r="S2699" s="13">
        <f t="shared" si="254"/>
        <v>42167.983148148145</v>
      </c>
      <c r="T2699" s="13">
        <f t="shared" si="255"/>
        <v>42195.899814814817</v>
      </c>
      <c r="U2699">
        <f t="shared" si="256"/>
        <v>2015</v>
      </c>
      <c r="V2699" s="15" t="str">
        <f t="shared" si="257"/>
        <v>Jun</v>
      </c>
    </row>
    <row r="2700" spans="1:22" ht="48">
      <c r="A2700">
        <v>3593</v>
      </c>
      <c r="B2700" s="3" t="s">
        <v>3592</v>
      </c>
      <c r="C2700" s="3" t="s">
        <v>7703</v>
      </c>
      <c r="D2700">
        <v>3000</v>
      </c>
      <c r="E2700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8270</v>
      </c>
      <c r="O2700" s="6">
        <f>KickstarterTable[[#This Row],[pledged]]/KickstarterTable[[#This Row],[goal]]</f>
        <v>1.1063333333333334</v>
      </c>
      <c r="P2700" s="8">
        <f>KickstarterTable[[#This Row],[pledged]]/KickstarterTable[[#This Row],[backers_count]]</f>
        <v>77.186046511627907</v>
      </c>
      <c r="Q2700" t="str">
        <f t="shared" si="252"/>
        <v>theater</v>
      </c>
      <c r="R2700" t="str">
        <f t="shared" si="253"/>
        <v>plays</v>
      </c>
      <c r="S2700" s="13">
        <f t="shared" si="254"/>
        <v>41974.565266203703</v>
      </c>
      <c r="T2700" s="13">
        <f t="shared" si="255"/>
        <v>42007.43472222222</v>
      </c>
      <c r="U2700">
        <f t="shared" si="256"/>
        <v>2015</v>
      </c>
      <c r="V2700" s="15" t="str">
        <f t="shared" si="257"/>
        <v>Dec</v>
      </c>
    </row>
    <row r="2701" spans="1:22" ht="48">
      <c r="A2701">
        <v>3604</v>
      </c>
      <c r="B2701" s="3" t="s">
        <v>3603</v>
      </c>
      <c r="C2701" s="3" t="s">
        <v>7714</v>
      </c>
      <c r="D2701">
        <v>3000</v>
      </c>
      <c r="E2701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8270</v>
      </c>
      <c r="O2701" s="6">
        <f>KickstarterTable[[#This Row],[pledged]]/KickstarterTable[[#This Row],[goal]]</f>
        <v>1.1283333333333334</v>
      </c>
      <c r="P2701" s="8">
        <f>KickstarterTable[[#This Row],[pledged]]/KickstarterTable[[#This Row],[backers_count]]</f>
        <v>49.05797101449275</v>
      </c>
      <c r="Q2701" t="str">
        <f t="shared" si="252"/>
        <v>theater</v>
      </c>
      <c r="R2701" t="str">
        <f t="shared" si="253"/>
        <v>plays</v>
      </c>
      <c r="S2701" s="13">
        <f t="shared" si="254"/>
        <v>42482.68236111111</v>
      </c>
      <c r="T2701" s="13">
        <f t="shared" si="255"/>
        <v>42486.874305555561</v>
      </c>
      <c r="U2701">
        <f t="shared" si="256"/>
        <v>2016</v>
      </c>
      <c r="V2701" s="15" t="str">
        <f t="shared" si="257"/>
        <v>Apr</v>
      </c>
    </row>
    <row r="2702" spans="1:22" ht="48">
      <c r="A2702">
        <v>3606</v>
      </c>
      <c r="B2702" s="3" t="s">
        <v>3605</v>
      </c>
      <c r="C2702" s="3" t="s">
        <v>7716</v>
      </c>
      <c r="D2702">
        <v>3000</v>
      </c>
      <c r="E2702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8270</v>
      </c>
      <c r="O2702" s="6">
        <f>KickstarterTable[[#This Row],[pledged]]/KickstarterTable[[#This Row],[goal]]</f>
        <v>1.3026666666666666</v>
      </c>
      <c r="P2702" s="8">
        <f>KickstarterTable[[#This Row],[pledged]]/KickstarterTable[[#This Row],[backers_count]]</f>
        <v>61.0625</v>
      </c>
      <c r="Q2702" t="str">
        <f t="shared" si="252"/>
        <v>theater</v>
      </c>
      <c r="R2702" t="str">
        <f t="shared" si="253"/>
        <v>plays</v>
      </c>
      <c r="S2702" s="13">
        <f t="shared" si="254"/>
        <v>42566.271493055552</v>
      </c>
      <c r="T2702" s="13">
        <f t="shared" si="255"/>
        <v>42594.188159722224</v>
      </c>
      <c r="U2702">
        <f t="shared" si="256"/>
        <v>2016</v>
      </c>
      <c r="V2702" s="15" t="str">
        <f t="shared" si="257"/>
        <v>Jul</v>
      </c>
    </row>
    <row r="2703" spans="1:22" ht="48">
      <c r="A2703">
        <v>3621</v>
      </c>
      <c r="B2703" s="3" t="s">
        <v>3619</v>
      </c>
      <c r="C2703" s="3" t="s">
        <v>7731</v>
      </c>
      <c r="D2703">
        <v>3000</v>
      </c>
      <c r="E2703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8270</v>
      </c>
      <c r="O2703" s="6">
        <f>KickstarterTable[[#This Row],[pledged]]/KickstarterTable[[#This Row],[goal]]</f>
        <v>1.0973333333333333</v>
      </c>
      <c r="P2703" s="8">
        <f>KickstarterTable[[#This Row],[pledged]]/KickstarterTable[[#This Row],[backers_count]]</f>
        <v>47.028571428571432</v>
      </c>
      <c r="Q2703" t="str">
        <f t="shared" si="252"/>
        <v>theater</v>
      </c>
      <c r="R2703" t="str">
        <f t="shared" si="253"/>
        <v>plays</v>
      </c>
      <c r="S2703" s="13">
        <f t="shared" si="254"/>
        <v>42619.602361111109</v>
      </c>
      <c r="T2703" s="13">
        <f t="shared" si="255"/>
        <v>42641.458333333336</v>
      </c>
      <c r="U2703">
        <f t="shared" si="256"/>
        <v>2016</v>
      </c>
      <c r="V2703" s="15" t="str">
        <f t="shared" si="257"/>
        <v>Sep</v>
      </c>
    </row>
    <row r="2704" spans="1:22" ht="80">
      <c r="A2704">
        <v>3624</v>
      </c>
      <c r="B2704" s="3" t="s">
        <v>3622</v>
      </c>
      <c r="C2704" s="3" t="s">
        <v>7734</v>
      </c>
      <c r="D2704">
        <v>3000</v>
      </c>
      <c r="E2704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8270</v>
      </c>
      <c r="O2704" s="6">
        <f>KickstarterTable[[#This Row],[pledged]]/KickstarterTable[[#This Row],[goal]]</f>
        <v>1.0493333333333332</v>
      </c>
      <c r="P2704" s="8">
        <f>KickstarterTable[[#This Row],[pledged]]/KickstarterTable[[#This Row],[backers_count]]</f>
        <v>80.717948717948715</v>
      </c>
      <c r="Q2704" t="str">
        <f t="shared" si="252"/>
        <v>theater</v>
      </c>
      <c r="R2704" t="str">
        <f t="shared" si="253"/>
        <v>plays</v>
      </c>
      <c r="S2704" s="13">
        <f t="shared" si="254"/>
        <v>42545.44085648148</v>
      </c>
      <c r="T2704" s="13">
        <f t="shared" si="255"/>
        <v>42603.357523148145</v>
      </c>
      <c r="U2704">
        <f t="shared" si="256"/>
        <v>2016</v>
      </c>
      <c r="V2704" s="15" t="str">
        <f t="shared" si="257"/>
        <v>Jun</v>
      </c>
    </row>
    <row r="2705" spans="1:22" ht="48">
      <c r="A2705">
        <v>3625</v>
      </c>
      <c r="B2705" s="3" t="s">
        <v>3623</v>
      </c>
      <c r="C2705" s="3" t="s">
        <v>7735</v>
      </c>
      <c r="D2705">
        <v>3000</v>
      </c>
      <c r="E2705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8270</v>
      </c>
      <c r="O2705" s="6">
        <f>KickstarterTable[[#This Row],[pledged]]/KickstarterTable[[#This Row],[goal]]</f>
        <v>1.0266666666666666</v>
      </c>
      <c r="P2705" s="8">
        <f>KickstarterTable[[#This Row],[pledged]]/KickstarterTable[[#This Row],[backers_count]]</f>
        <v>39.487179487179489</v>
      </c>
      <c r="Q2705" t="str">
        <f t="shared" si="252"/>
        <v>theater</v>
      </c>
      <c r="R2705" t="str">
        <f t="shared" si="253"/>
        <v>plays</v>
      </c>
      <c r="S2705" s="13">
        <f t="shared" si="254"/>
        <v>42157.319178240738</v>
      </c>
      <c r="T2705" s="13">
        <f t="shared" si="255"/>
        <v>42185.235844907409</v>
      </c>
      <c r="U2705">
        <f t="shared" si="256"/>
        <v>2015</v>
      </c>
      <c r="V2705" s="15" t="str">
        <f t="shared" si="257"/>
        <v>Jun</v>
      </c>
    </row>
    <row r="2706" spans="1:22" ht="48">
      <c r="A2706">
        <v>3630</v>
      </c>
      <c r="B2706" s="3" t="s">
        <v>3628</v>
      </c>
      <c r="C2706" s="3" t="s">
        <v>7740</v>
      </c>
      <c r="D2706">
        <v>3000</v>
      </c>
      <c r="E2706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8304</v>
      </c>
      <c r="O2706" s="6">
        <f>KickstarterTable[[#This Row],[pledged]]/KickstarterTable[[#This Row],[goal]]</f>
        <v>3.3333333333333332E-4</v>
      </c>
      <c r="P2706" s="8">
        <f>KickstarterTable[[#This Row],[pledged]]/KickstarterTable[[#This Row],[backers_count]]</f>
        <v>1</v>
      </c>
      <c r="Q2706" t="str">
        <f t="shared" si="252"/>
        <v>theater</v>
      </c>
      <c r="R2706" t="str">
        <f t="shared" si="253"/>
        <v>musical</v>
      </c>
      <c r="S2706" s="13">
        <f t="shared" si="254"/>
        <v>41942.513773148145</v>
      </c>
      <c r="T2706" s="13">
        <f t="shared" si="255"/>
        <v>41970.472106481488</v>
      </c>
      <c r="U2706">
        <f t="shared" si="256"/>
        <v>2014</v>
      </c>
      <c r="V2706" s="15" t="str">
        <f t="shared" si="257"/>
        <v>Oct</v>
      </c>
    </row>
    <row r="2707" spans="1:22" ht="64">
      <c r="A2707">
        <v>3637</v>
      </c>
      <c r="B2707" s="3" t="s">
        <v>3635</v>
      </c>
      <c r="C2707" s="3" t="s">
        <v>7747</v>
      </c>
      <c r="D2707">
        <v>3000</v>
      </c>
      <c r="E270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8304</v>
      </c>
      <c r="O2707" s="6">
        <f>KickstarterTable[[#This Row],[pledged]]/KickstarterTable[[#This Row],[goal]]</f>
        <v>0.30866666666666664</v>
      </c>
      <c r="P2707" s="8">
        <f>KickstarterTable[[#This Row],[pledged]]/KickstarterTable[[#This Row],[backers_count]]</f>
        <v>66.142857142857139</v>
      </c>
      <c r="Q2707" t="str">
        <f t="shared" si="252"/>
        <v>theater</v>
      </c>
      <c r="R2707" t="str">
        <f t="shared" si="253"/>
        <v>musical</v>
      </c>
      <c r="S2707" s="13">
        <f t="shared" si="254"/>
        <v>41975.367303240739</v>
      </c>
      <c r="T2707" s="13">
        <f t="shared" si="255"/>
        <v>42003.28396990741</v>
      </c>
      <c r="U2707">
        <f t="shared" si="256"/>
        <v>2014</v>
      </c>
      <c r="V2707" s="15" t="str">
        <f t="shared" si="257"/>
        <v>Dec</v>
      </c>
    </row>
    <row r="2708" spans="1:22" ht="48">
      <c r="A2708">
        <v>3641</v>
      </c>
      <c r="B2708" s="3" t="s">
        <v>3639</v>
      </c>
      <c r="C2708" s="3" t="s">
        <v>7751</v>
      </c>
      <c r="D2708">
        <v>3000</v>
      </c>
      <c r="E270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8304</v>
      </c>
      <c r="O2708" s="6">
        <f>KickstarterTable[[#This Row],[pledged]]/KickstarterTable[[#This Row],[goal]]</f>
        <v>0</v>
      </c>
      <c r="P2708" s="8" t="e">
        <f>KickstarterTable[[#This Row],[pledged]]/KickstarterTable[[#This Row],[backers_count]]</f>
        <v>#DIV/0!</v>
      </c>
      <c r="Q2708" t="str">
        <f t="shared" si="252"/>
        <v>theater</v>
      </c>
      <c r="R2708" t="str">
        <f t="shared" si="253"/>
        <v>musical</v>
      </c>
      <c r="S2708" s="13">
        <f t="shared" si="254"/>
        <v>41899.29373842592</v>
      </c>
      <c r="T2708" s="13">
        <f t="shared" si="255"/>
        <v>41914.791666666672</v>
      </c>
      <c r="U2708">
        <f t="shared" si="256"/>
        <v>2014</v>
      </c>
      <c r="V2708" s="15" t="str">
        <f t="shared" si="257"/>
        <v>Sep</v>
      </c>
    </row>
    <row r="2709" spans="1:22" ht="48">
      <c r="A2709">
        <v>3659</v>
      </c>
      <c r="B2709" s="3" t="s">
        <v>3656</v>
      </c>
      <c r="C2709" s="3" t="s">
        <v>7769</v>
      </c>
      <c r="D2709">
        <v>3000</v>
      </c>
      <c r="E2709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8270</v>
      </c>
      <c r="O2709" s="6">
        <f>KickstarterTable[[#This Row],[pledged]]/KickstarterTable[[#This Row],[goal]]</f>
        <v>1.0203333333333333</v>
      </c>
      <c r="P2709" s="8">
        <f>KickstarterTable[[#This Row],[pledged]]/KickstarterTable[[#This Row],[backers_count]]</f>
        <v>235.46153846153845</v>
      </c>
      <c r="Q2709" t="str">
        <f t="shared" si="252"/>
        <v>theater</v>
      </c>
      <c r="R2709" t="str">
        <f t="shared" si="253"/>
        <v>plays</v>
      </c>
      <c r="S2709" s="13">
        <f t="shared" si="254"/>
        <v>42054.943865740737</v>
      </c>
      <c r="T2709" s="13">
        <f t="shared" si="255"/>
        <v>42080.193749999999</v>
      </c>
      <c r="U2709">
        <f t="shared" si="256"/>
        <v>2015</v>
      </c>
      <c r="V2709" s="15" t="str">
        <f t="shared" si="257"/>
        <v>Feb</v>
      </c>
    </row>
    <row r="2710" spans="1:22" ht="48">
      <c r="A2710">
        <v>3661</v>
      </c>
      <c r="B2710" s="3" t="s">
        <v>3658</v>
      </c>
      <c r="C2710" s="3" t="s">
        <v>7771</v>
      </c>
      <c r="D2710">
        <v>3000</v>
      </c>
      <c r="E2710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8270</v>
      </c>
      <c r="O2710" s="6">
        <f>KickstarterTable[[#This Row],[pledged]]/KickstarterTable[[#This Row],[goal]]</f>
        <v>1.1100000000000001</v>
      </c>
      <c r="P2710" s="8">
        <f>KickstarterTable[[#This Row],[pledged]]/KickstarterTable[[#This Row],[backers_count]]</f>
        <v>92.5</v>
      </c>
      <c r="Q2710" t="str">
        <f t="shared" si="252"/>
        <v>theater</v>
      </c>
      <c r="R2710" t="str">
        <f t="shared" si="253"/>
        <v>plays</v>
      </c>
      <c r="S2710" s="13">
        <f t="shared" si="254"/>
        <v>42447.563333333332</v>
      </c>
      <c r="T2710" s="13">
        <f t="shared" si="255"/>
        <v>42467.750000000007</v>
      </c>
      <c r="U2710">
        <f t="shared" si="256"/>
        <v>2016</v>
      </c>
      <c r="V2710" s="15" t="str">
        <f t="shared" si="257"/>
        <v>Mar</v>
      </c>
    </row>
    <row r="2711" spans="1:22" ht="48">
      <c r="A2711">
        <v>3667</v>
      </c>
      <c r="B2711" s="3" t="s">
        <v>3664</v>
      </c>
      <c r="C2711" s="3" t="s">
        <v>7777</v>
      </c>
      <c r="D2711">
        <v>3000</v>
      </c>
      <c r="E2711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8270</v>
      </c>
      <c r="O2711" s="6">
        <f>KickstarterTable[[#This Row],[pledged]]/KickstarterTable[[#This Row],[goal]]</f>
        <v>1.0317033333333334</v>
      </c>
      <c r="P2711" s="8">
        <f>KickstarterTable[[#This Row],[pledged]]/KickstarterTable[[#This Row],[backers_count]]</f>
        <v>53.363965517241382</v>
      </c>
      <c r="Q2711" t="str">
        <f t="shared" si="252"/>
        <v>theater</v>
      </c>
      <c r="R2711" t="str">
        <f t="shared" si="253"/>
        <v>plays</v>
      </c>
      <c r="S2711" s="13">
        <f t="shared" si="254"/>
        <v>42173.636793981474</v>
      </c>
      <c r="T2711" s="13">
        <f t="shared" si="255"/>
        <v>42201.553460648152</v>
      </c>
      <c r="U2711">
        <f t="shared" si="256"/>
        <v>2015</v>
      </c>
      <c r="V2711" s="15" t="str">
        <f t="shared" si="257"/>
        <v>Jun</v>
      </c>
    </row>
    <row r="2712" spans="1:22" ht="48">
      <c r="A2712">
        <v>3672</v>
      </c>
      <c r="B2712" s="3" t="s">
        <v>3669</v>
      </c>
      <c r="C2712" s="3" t="s">
        <v>7782</v>
      </c>
      <c r="D2712">
        <v>3000</v>
      </c>
      <c r="E2712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8270</v>
      </c>
      <c r="O2712" s="6">
        <f>KickstarterTable[[#This Row],[pledged]]/KickstarterTable[[#This Row],[goal]]</f>
        <v>1.0153333333333334</v>
      </c>
      <c r="P2712" s="8">
        <f>KickstarterTable[[#This Row],[pledged]]/KickstarterTable[[#This Row],[backers_count]]</f>
        <v>53.438596491228068</v>
      </c>
      <c r="Q2712" t="str">
        <f t="shared" si="252"/>
        <v>theater</v>
      </c>
      <c r="R2712" t="str">
        <f t="shared" si="253"/>
        <v>plays</v>
      </c>
      <c r="S2712" s="13">
        <f t="shared" si="254"/>
        <v>41878.613240740735</v>
      </c>
      <c r="T2712" s="13">
        <f t="shared" si="255"/>
        <v>41906.529907407406</v>
      </c>
      <c r="U2712">
        <f t="shared" si="256"/>
        <v>2014</v>
      </c>
      <c r="V2712" s="15" t="str">
        <f t="shared" si="257"/>
        <v>Aug</v>
      </c>
    </row>
    <row r="2713" spans="1:22" ht="32">
      <c r="A2713">
        <v>3680</v>
      </c>
      <c r="B2713" s="3" t="s">
        <v>3677</v>
      </c>
      <c r="C2713" s="3" t="s">
        <v>7790</v>
      </c>
      <c r="D2713">
        <v>3000</v>
      </c>
      <c r="E2713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8270</v>
      </c>
      <c r="O2713" s="6">
        <f>KickstarterTable[[#This Row],[pledged]]/KickstarterTable[[#This Row],[goal]]</f>
        <v>1.1276666666666666</v>
      </c>
      <c r="P2713" s="8">
        <f>KickstarterTable[[#This Row],[pledged]]/KickstarterTable[[#This Row],[backers_count]]</f>
        <v>99.5</v>
      </c>
      <c r="Q2713" t="str">
        <f t="shared" si="252"/>
        <v>theater</v>
      </c>
      <c r="R2713" t="str">
        <f t="shared" si="253"/>
        <v>plays</v>
      </c>
      <c r="S2713" s="13">
        <f t="shared" si="254"/>
        <v>42627.120763888888</v>
      </c>
      <c r="T2713" s="13">
        <f t="shared" si="255"/>
        <v>42646.037430555552</v>
      </c>
      <c r="U2713">
        <f t="shared" si="256"/>
        <v>2016</v>
      </c>
      <c r="V2713" s="15" t="str">
        <f t="shared" si="257"/>
        <v>Sep</v>
      </c>
    </row>
    <row r="2714" spans="1:22" ht="48">
      <c r="A2714">
        <v>3682</v>
      </c>
      <c r="B2714" s="3" t="s">
        <v>3679</v>
      </c>
      <c r="C2714" s="3" t="s">
        <v>7792</v>
      </c>
      <c r="D2714">
        <v>3000</v>
      </c>
      <c r="E2714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8270</v>
      </c>
      <c r="O2714" s="6">
        <f>KickstarterTable[[#This Row],[pledged]]/KickstarterTable[[#This Row],[goal]]</f>
        <v>1.3919999999999999</v>
      </c>
      <c r="P2714" s="8">
        <f>KickstarterTable[[#This Row],[pledged]]/KickstarterTable[[#This Row],[backers_count]]</f>
        <v>62.328358208955223</v>
      </c>
      <c r="Q2714" t="str">
        <f t="shared" si="252"/>
        <v>theater</v>
      </c>
      <c r="R2714" t="str">
        <f t="shared" si="253"/>
        <v>plays</v>
      </c>
      <c r="S2714" s="13">
        <f t="shared" si="254"/>
        <v>41772.352060185185</v>
      </c>
      <c r="T2714" s="13">
        <f t="shared" si="255"/>
        <v>41803.874305555561</v>
      </c>
      <c r="U2714">
        <f t="shared" si="256"/>
        <v>2014</v>
      </c>
      <c r="V2714" s="15" t="str">
        <f t="shared" si="257"/>
        <v>May</v>
      </c>
    </row>
    <row r="2715" spans="1:22" ht="48">
      <c r="A2715">
        <v>3688</v>
      </c>
      <c r="B2715" s="3" t="s">
        <v>3685</v>
      </c>
      <c r="C2715" s="3" t="s">
        <v>7798</v>
      </c>
      <c r="D2715">
        <v>3000</v>
      </c>
      <c r="E2715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8270</v>
      </c>
      <c r="O2715" s="6">
        <f>KickstarterTable[[#This Row],[pledged]]/KickstarterTable[[#This Row],[goal]]</f>
        <v>1.0916666666666666</v>
      </c>
      <c r="P2715" s="8">
        <f>KickstarterTable[[#This Row],[pledged]]/KickstarterTable[[#This Row],[backers_count]]</f>
        <v>83.974358974358978</v>
      </c>
      <c r="Q2715" t="str">
        <f t="shared" si="252"/>
        <v>theater</v>
      </c>
      <c r="R2715" t="str">
        <f t="shared" si="253"/>
        <v>plays</v>
      </c>
      <c r="S2715" s="13">
        <f t="shared" si="254"/>
        <v>41829.453749999993</v>
      </c>
      <c r="T2715" s="13">
        <f t="shared" si="255"/>
        <v>41857.370416666665</v>
      </c>
      <c r="U2715">
        <f t="shared" si="256"/>
        <v>2014</v>
      </c>
      <c r="V2715" s="15" t="str">
        <f t="shared" si="257"/>
        <v>Jul</v>
      </c>
    </row>
    <row r="2716" spans="1:22" ht="48">
      <c r="A2716">
        <v>3689</v>
      </c>
      <c r="B2716" s="3" t="s">
        <v>3686</v>
      </c>
      <c r="C2716" s="3" t="s">
        <v>7799</v>
      </c>
      <c r="D2716">
        <v>3000</v>
      </c>
      <c r="E2716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8270</v>
      </c>
      <c r="O2716" s="6">
        <f>KickstarterTable[[#This Row],[pledged]]/KickstarterTable[[#This Row],[goal]]</f>
        <v>1.1833333333333333</v>
      </c>
      <c r="P2716" s="8">
        <f>KickstarterTable[[#This Row],[pledged]]/KickstarterTable[[#This Row],[backers_count]]</f>
        <v>57.258064516129032</v>
      </c>
      <c r="Q2716" t="str">
        <f t="shared" si="252"/>
        <v>theater</v>
      </c>
      <c r="R2716" t="str">
        <f t="shared" si="253"/>
        <v>plays</v>
      </c>
      <c r="S2716" s="13">
        <f t="shared" si="254"/>
        <v>42147.49350694444</v>
      </c>
      <c r="T2716" s="13">
        <f t="shared" si="255"/>
        <v>42174.517361111117</v>
      </c>
      <c r="U2716">
        <f t="shared" si="256"/>
        <v>2015</v>
      </c>
      <c r="V2716" s="15" t="str">
        <f t="shared" si="257"/>
        <v>May</v>
      </c>
    </row>
    <row r="2717" spans="1:22" ht="48">
      <c r="A2717">
        <v>3702</v>
      </c>
      <c r="B2717" s="3" t="s">
        <v>3699</v>
      </c>
      <c r="C2717" s="3" t="s">
        <v>7812</v>
      </c>
      <c r="D2717">
        <v>3000</v>
      </c>
      <c r="E271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8270</v>
      </c>
      <c r="O2717" s="6">
        <f>KickstarterTable[[#This Row],[pledged]]/KickstarterTable[[#This Row],[goal]]</f>
        <v>1.0916666666666666</v>
      </c>
      <c r="P2717" s="8">
        <f>KickstarterTable[[#This Row],[pledged]]/KickstarterTable[[#This Row],[backers_count]]</f>
        <v>155.95238095238096</v>
      </c>
      <c r="Q2717" t="str">
        <f t="shared" si="252"/>
        <v>theater</v>
      </c>
      <c r="R2717" t="str">
        <f t="shared" si="253"/>
        <v>plays</v>
      </c>
      <c r="S2717" s="13">
        <f t="shared" si="254"/>
        <v>42524.204675925925</v>
      </c>
      <c r="T2717" s="13">
        <f t="shared" si="255"/>
        <v>42559.540972222225</v>
      </c>
      <c r="U2717">
        <f t="shared" si="256"/>
        <v>2016</v>
      </c>
      <c r="V2717" s="15" t="str">
        <f t="shared" si="257"/>
        <v>Jun</v>
      </c>
    </row>
    <row r="2718" spans="1:22" ht="48">
      <c r="A2718">
        <v>3802</v>
      </c>
      <c r="B2718" s="3" t="s">
        <v>3799</v>
      </c>
      <c r="C2718" s="3" t="s">
        <v>7912</v>
      </c>
      <c r="D2718">
        <v>3000</v>
      </c>
      <c r="E271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8304</v>
      </c>
      <c r="O2718" s="6">
        <f>KickstarterTable[[#This Row],[pledged]]/KickstarterTable[[#This Row],[goal]]</f>
        <v>0</v>
      </c>
      <c r="P2718" s="8" t="e">
        <f>KickstarterTable[[#This Row],[pledged]]/KickstarterTable[[#This Row],[backers_count]]</f>
        <v>#DIV/0!</v>
      </c>
      <c r="Q2718" t="str">
        <f t="shared" si="252"/>
        <v>theater</v>
      </c>
      <c r="R2718" t="str">
        <f t="shared" si="253"/>
        <v>musical</v>
      </c>
      <c r="S2718" s="13">
        <f t="shared" si="254"/>
        <v>42268.792893518512</v>
      </c>
      <c r="T2718" s="13">
        <f t="shared" si="255"/>
        <v>42296.709560185183</v>
      </c>
      <c r="U2718">
        <f t="shared" si="256"/>
        <v>2015</v>
      </c>
      <c r="V2718" s="15" t="str">
        <f t="shared" si="257"/>
        <v>Sep</v>
      </c>
    </row>
    <row r="2719" spans="1:22" ht="64">
      <c r="A2719">
        <v>3827</v>
      </c>
      <c r="B2719" s="3" t="s">
        <v>3824</v>
      </c>
      <c r="C2719" s="3" t="s">
        <v>7936</v>
      </c>
      <c r="D2719">
        <v>3000</v>
      </c>
      <c r="E2719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8270</v>
      </c>
      <c r="O2719" s="6">
        <f>KickstarterTable[[#This Row],[pledged]]/KickstarterTable[[#This Row],[goal]]</f>
        <v>1.5266666666666666</v>
      </c>
      <c r="P2719" s="8">
        <f>KickstarterTable[[#This Row],[pledged]]/KickstarterTable[[#This Row],[backers_count]]</f>
        <v>70.461538461538467</v>
      </c>
      <c r="Q2719" t="str">
        <f t="shared" si="252"/>
        <v>theater</v>
      </c>
      <c r="R2719" t="str">
        <f t="shared" si="253"/>
        <v>plays</v>
      </c>
      <c r="S2719" s="13">
        <f t="shared" si="254"/>
        <v>42034.594918981478</v>
      </c>
      <c r="T2719" s="13">
        <f t="shared" si="255"/>
        <v>42087.583333333336</v>
      </c>
      <c r="U2719">
        <f t="shared" si="256"/>
        <v>2015</v>
      </c>
      <c r="V2719" s="15" t="str">
        <f t="shared" si="257"/>
        <v>Jan</v>
      </c>
    </row>
    <row r="2720" spans="1:22" ht="48">
      <c r="A2720">
        <v>3834</v>
      </c>
      <c r="B2720" s="3" t="s">
        <v>3831</v>
      </c>
      <c r="C2720" s="3" t="s">
        <v>7943</v>
      </c>
      <c r="D2720">
        <v>3000</v>
      </c>
      <c r="E2720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8270</v>
      </c>
      <c r="O2720" s="6">
        <f>KickstarterTable[[#This Row],[pledged]]/KickstarterTable[[#This Row],[goal]]</f>
        <v>1.0903333333333334</v>
      </c>
      <c r="P2720" s="8">
        <f>KickstarterTable[[#This Row],[pledged]]/KickstarterTable[[#This Row],[backers_count]]</f>
        <v>57.385964912280699</v>
      </c>
      <c r="Q2720" t="str">
        <f t="shared" si="252"/>
        <v>theater</v>
      </c>
      <c r="R2720" t="str">
        <f t="shared" si="253"/>
        <v>plays</v>
      </c>
      <c r="S2720" s="13">
        <f t="shared" si="254"/>
        <v>42143.111886574072</v>
      </c>
      <c r="T2720" s="13">
        <f t="shared" si="255"/>
        <v>42171.028553240743</v>
      </c>
      <c r="U2720">
        <f t="shared" si="256"/>
        <v>2015</v>
      </c>
      <c r="V2720" s="15" t="str">
        <f t="shared" si="257"/>
        <v>May</v>
      </c>
    </row>
    <row r="2721" spans="1:22" ht="48">
      <c r="A2721">
        <v>3901</v>
      </c>
      <c r="B2721" s="3" t="s">
        <v>3898</v>
      </c>
      <c r="C2721" s="3" t="s">
        <v>8009</v>
      </c>
      <c r="D2721">
        <v>3000</v>
      </c>
      <c r="E2721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8270</v>
      </c>
      <c r="O2721" s="6">
        <f>KickstarterTable[[#This Row],[pledged]]/KickstarterTable[[#This Row],[goal]]</f>
        <v>8.3333333333333332E-3</v>
      </c>
      <c r="P2721" s="8">
        <f>KickstarterTable[[#This Row],[pledged]]/KickstarterTable[[#This Row],[backers_count]]</f>
        <v>25</v>
      </c>
      <c r="Q2721" t="str">
        <f t="shared" si="252"/>
        <v>theater</v>
      </c>
      <c r="R2721" t="str">
        <f t="shared" si="253"/>
        <v>plays</v>
      </c>
      <c r="S2721" s="13">
        <f t="shared" si="254"/>
        <v>42317.493043981478</v>
      </c>
      <c r="T2721" s="13">
        <f t="shared" si="255"/>
        <v>42355.409710648157</v>
      </c>
      <c r="U2721">
        <f t="shared" si="256"/>
        <v>2015</v>
      </c>
      <c r="V2721" s="15" t="str">
        <f t="shared" si="257"/>
        <v>Nov</v>
      </c>
    </row>
    <row r="2722" spans="1:22" ht="48">
      <c r="A2722">
        <v>3902</v>
      </c>
      <c r="B2722" s="3" t="s">
        <v>3899</v>
      </c>
      <c r="C2722" s="3" t="s">
        <v>8010</v>
      </c>
      <c r="D2722">
        <v>3000</v>
      </c>
      <c r="E2722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8270</v>
      </c>
      <c r="O2722" s="6">
        <f>KickstarterTable[[#This Row],[pledged]]/KickstarterTable[[#This Row],[goal]]</f>
        <v>0.48833333333333334</v>
      </c>
      <c r="P2722" s="8">
        <f>KickstarterTable[[#This Row],[pledged]]/KickstarterTable[[#This Row],[backers_count]]</f>
        <v>47.258064516129032</v>
      </c>
      <c r="Q2722" t="str">
        <f t="shared" si="252"/>
        <v>theater</v>
      </c>
      <c r="R2722" t="str">
        <f t="shared" si="253"/>
        <v>plays</v>
      </c>
      <c r="S2722" s="13">
        <f t="shared" si="254"/>
        <v>42663.134745370371</v>
      </c>
      <c r="T2722" s="13">
        <f t="shared" si="255"/>
        <v>42686.093078703707</v>
      </c>
      <c r="U2722">
        <f t="shared" si="256"/>
        <v>2016</v>
      </c>
      <c r="V2722" s="15" t="str">
        <f t="shared" si="257"/>
        <v>Oct</v>
      </c>
    </row>
    <row r="2723" spans="1:22" ht="48">
      <c r="A2723">
        <v>3921</v>
      </c>
      <c r="B2723" s="3" t="s">
        <v>3918</v>
      </c>
      <c r="C2723" s="3" t="s">
        <v>8029</v>
      </c>
      <c r="D2723">
        <v>3000</v>
      </c>
      <c r="E2723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8270</v>
      </c>
      <c r="O2723" s="6">
        <f>KickstarterTable[[#This Row],[pledged]]/KickstarterTable[[#This Row],[goal]]</f>
        <v>0</v>
      </c>
      <c r="P2723" s="8" t="e">
        <f>KickstarterTable[[#This Row],[pledged]]/KickstarterTable[[#This Row],[backers_count]]</f>
        <v>#DIV/0!</v>
      </c>
      <c r="Q2723" t="str">
        <f t="shared" si="252"/>
        <v>theater</v>
      </c>
      <c r="R2723" t="str">
        <f t="shared" si="253"/>
        <v>plays</v>
      </c>
      <c r="S2723" s="13">
        <f t="shared" si="254"/>
        <v>41926.208969907406</v>
      </c>
      <c r="T2723" s="13">
        <f t="shared" si="255"/>
        <v>41936.333333333336</v>
      </c>
      <c r="U2723">
        <f t="shared" si="256"/>
        <v>2014</v>
      </c>
      <c r="V2723" s="15" t="str">
        <f t="shared" si="257"/>
        <v>Oct</v>
      </c>
    </row>
    <row r="2724" spans="1:22" ht="64">
      <c r="A2724">
        <v>3935</v>
      </c>
      <c r="B2724" s="3" t="s">
        <v>3932</v>
      </c>
      <c r="C2724" s="3" t="s">
        <v>8043</v>
      </c>
      <c r="D2724">
        <v>3000</v>
      </c>
      <c r="E2724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8270</v>
      </c>
      <c r="O2724" s="6">
        <f>KickstarterTable[[#This Row],[pledged]]/KickstarterTable[[#This Row],[goal]]</f>
        <v>0.43833333333333335</v>
      </c>
      <c r="P2724" s="8">
        <f>KickstarterTable[[#This Row],[pledged]]/KickstarterTable[[#This Row],[backers_count]]</f>
        <v>57.173913043478258</v>
      </c>
      <c r="Q2724" t="str">
        <f t="shared" si="252"/>
        <v>theater</v>
      </c>
      <c r="R2724" t="str">
        <f t="shared" si="253"/>
        <v>plays</v>
      </c>
      <c r="S2724" s="13">
        <f t="shared" si="254"/>
        <v>42221.323449074072</v>
      </c>
      <c r="T2724" s="13">
        <f t="shared" si="255"/>
        <v>42279.240115740737</v>
      </c>
      <c r="U2724">
        <f t="shared" si="256"/>
        <v>2015</v>
      </c>
      <c r="V2724" s="15" t="str">
        <f t="shared" si="257"/>
        <v>Aug</v>
      </c>
    </row>
    <row r="2725" spans="1:22" ht="48">
      <c r="A2725">
        <v>3947</v>
      </c>
      <c r="B2725" s="3" t="s">
        <v>3944</v>
      </c>
      <c r="C2725" s="3" t="s">
        <v>8055</v>
      </c>
      <c r="D2725">
        <v>3000</v>
      </c>
      <c r="E2725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8270</v>
      </c>
      <c r="O2725" s="6">
        <f>KickstarterTable[[#This Row],[pledged]]/KickstarterTable[[#This Row],[goal]]</f>
        <v>3.3666666666666664E-2</v>
      </c>
      <c r="P2725" s="8">
        <f>KickstarterTable[[#This Row],[pledged]]/KickstarterTable[[#This Row],[backers_count]]</f>
        <v>50.5</v>
      </c>
      <c r="Q2725" t="str">
        <f t="shared" si="252"/>
        <v>theater</v>
      </c>
      <c r="R2725" t="str">
        <f t="shared" si="253"/>
        <v>plays</v>
      </c>
      <c r="S2725" s="13">
        <f t="shared" si="254"/>
        <v>42614.809537037036</v>
      </c>
      <c r="T2725" s="13">
        <f t="shared" si="255"/>
        <v>42642.726203703707</v>
      </c>
      <c r="U2725">
        <f t="shared" si="256"/>
        <v>2016</v>
      </c>
      <c r="V2725" s="15" t="str">
        <f t="shared" si="257"/>
        <v>Sep</v>
      </c>
    </row>
    <row r="2726" spans="1:22" ht="48">
      <c r="A2726">
        <v>3960</v>
      </c>
      <c r="B2726" s="3" t="s">
        <v>3957</v>
      </c>
      <c r="C2726" s="3" t="s">
        <v>8067</v>
      </c>
      <c r="D2726">
        <v>3000</v>
      </c>
      <c r="E2726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8270</v>
      </c>
      <c r="O2726" s="6">
        <f>KickstarterTable[[#This Row],[pledged]]/KickstarterTable[[#This Row],[goal]]</f>
        <v>1.4999999999999999E-2</v>
      </c>
      <c r="P2726" s="8">
        <f>KickstarterTable[[#This Row],[pledged]]/KickstarterTable[[#This Row],[backers_count]]</f>
        <v>11.25</v>
      </c>
      <c r="Q2726" t="str">
        <f t="shared" si="252"/>
        <v>theater</v>
      </c>
      <c r="R2726" t="str">
        <f t="shared" si="253"/>
        <v>plays</v>
      </c>
      <c r="S2726" s="13">
        <f t="shared" si="254"/>
        <v>42342.51222222222</v>
      </c>
      <c r="T2726" s="13">
        <f t="shared" si="255"/>
        <v>42370.428888888891</v>
      </c>
      <c r="U2726">
        <f t="shared" si="256"/>
        <v>2016</v>
      </c>
      <c r="V2726" s="15" t="str">
        <f t="shared" si="257"/>
        <v>Dec</v>
      </c>
    </row>
    <row r="2727" spans="1:22" ht="48">
      <c r="A2727">
        <v>3989</v>
      </c>
      <c r="B2727" s="3" t="s">
        <v>3985</v>
      </c>
      <c r="C2727" s="3" t="s">
        <v>8095</v>
      </c>
      <c r="D2727">
        <v>3000</v>
      </c>
      <c r="E272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8270</v>
      </c>
      <c r="O2727" s="6">
        <f>KickstarterTable[[#This Row],[pledged]]/KickstarterTable[[#This Row],[goal]]</f>
        <v>0</v>
      </c>
      <c r="P2727" s="8" t="e">
        <f>KickstarterTable[[#This Row],[pledged]]/KickstarterTable[[#This Row],[backers_count]]</f>
        <v>#DIV/0!</v>
      </c>
      <c r="Q2727" t="str">
        <f t="shared" si="252"/>
        <v>theater</v>
      </c>
      <c r="R2727" t="str">
        <f t="shared" si="253"/>
        <v>plays</v>
      </c>
      <c r="S2727" s="13">
        <f t="shared" si="254"/>
        <v>42286.416446759256</v>
      </c>
      <c r="T2727" s="13">
        <f t="shared" si="255"/>
        <v>42314.374780092599</v>
      </c>
      <c r="U2727">
        <f t="shared" si="256"/>
        <v>2015</v>
      </c>
      <c r="V2727" s="15" t="str">
        <f t="shared" si="257"/>
        <v>Oct</v>
      </c>
    </row>
    <row r="2728" spans="1:22" ht="48">
      <c r="A2728">
        <v>3996</v>
      </c>
      <c r="B2728" s="3" t="s">
        <v>3992</v>
      </c>
      <c r="C2728" s="3" t="s">
        <v>8102</v>
      </c>
      <c r="D2728">
        <v>3000</v>
      </c>
      <c r="E272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8270</v>
      </c>
      <c r="O2728" s="6">
        <f>KickstarterTable[[#This Row],[pledged]]/KickstarterTable[[#This Row],[goal]]</f>
        <v>0.16566666666666666</v>
      </c>
      <c r="P2728" s="8">
        <f>KickstarterTable[[#This Row],[pledged]]/KickstarterTable[[#This Row],[backers_count]]</f>
        <v>29.235294117647058</v>
      </c>
      <c r="Q2728" t="str">
        <f t="shared" si="252"/>
        <v>theater</v>
      </c>
      <c r="R2728" t="str">
        <f t="shared" si="253"/>
        <v>plays</v>
      </c>
      <c r="S2728" s="13">
        <f t="shared" si="254"/>
        <v>41949.933611111112</v>
      </c>
      <c r="T2728" s="13">
        <f t="shared" si="255"/>
        <v>41961.25277777778</v>
      </c>
      <c r="U2728">
        <f t="shared" si="256"/>
        <v>2014</v>
      </c>
      <c r="V2728" s="15" t="str">
        <f t="shared" si="257"/>
        <v>Nov</v>
      </c>
    </row>
    <row r="2729" spans="1:22" ht="48">
      <c r="A2729">
        <v>3997</v>
      </c>
      <c r="B2729" s="3" t="s">
        <v>3993</v>
      </c>
      <c r="C2729" s="3" t="s">
        <v>8103</v>
      </c>
      <c r="D2729">
        <v>3000</v>
      </c>
      <c r="E2729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8270</v>
      </c>
      <c r="O2729" s="6">
        <f>KickstarterTable[[#This Row],[pledged]]/KickstarterTable[[#This Row],[goal]]</f>
        <v>0</v>
      </c>
      <c r="P2729" s="8" t="e">
        <f>KickstarterTable[[#This Row],[pledged]]/KickstarterTable[[#This Row],[backers_count]]</f>
        <v>#DIV/0!</v>
      </c>
      <c r="Q2729" t="str">
        <f t="shared" si="252"/>
        <v>theater</v>
      </c>
      <c r="R2729" t="str">
        <f t="shared" si="253"/>
        <v>plays</v>
      </c>
      <c r="S2729" s="13">
        <f t="shared" si="254"/>
        <v>42069.058113425919</v>
      </c>
      <c r="T2729" s="13">
        <f t="shared" si="255"/>
        <v>42096.933113425934</v>
      </c>
      <c r="U2729">
        <f t="shared" si="256"/>
        <v>2015</v>
      </c>
      <c r="V2729" s="15" t="str">
        <f t="shared" si="257"/>
        <v>Mar</v>
      </c>
    </row>
    <row r="2730" spans="1:22" ht="48">
      <c r="A2730">
        <v>4005</v>
      </c>
      <c r="B2730" s="3" t="s">
        <v>4001</v>
      </c>
      <c r="C2730" s="3" t="s">
        <v>8110</v>
      </c>
      <c r="D2730">
        <v>3000</v>
      </c>
      <c r="E2730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8270</v>
      </c>
      <c r="O2730" s="6">
        <f>KickstarterTable[[#This Row],[pledged]]/KickstarterTable[[#This Row],[goal]]</f>
        <v>1.3333333333333334E-2</v>
      </c>
      <c r="P2730" s="8">
        <f>KickstarterTable[[#This Row],[pledged]]/KickstarterTable[[#This Row],[backers_count]]</f>
        <v>20</v>
      </c>
      <c r="Q2730" t="str">
        <f t="shared" si="252"/>
        <v>theater</v>
      </c>
      <c r="R2730" t="str">
        <f t="shared" si="253"/>
        <v>plays</v>
      </c>
      <c r="S2730" s="13">
        <f t="shared" si="254"/>
        <v>41872.474363425921</v>
      </c>
      <c r="T2730" s="13">
        <f t="shared" si="255"/>
        <v>41930.391030092593</v>
      </c>
      <c r="U2730">
        <f t="shared" si="256"/>
        <v>2014</v>
      </c>
      <c r="V2730" s="15" t="str">
        <f t="shared" si="257"/>
        <v>Aug</v>
      </c>
    </row>
    <row r="2731" spans="1:22" ht="48">
      <c r="A2731">
        <v>4027</v>
      </c>
      <c r="B2731" s="3" t="s">
        <v>4023</v>
      </c>
      <c r="C2731" s="3" t="s">
        <v>8132</v>
      </c>
      <c r="D2731">
        <v>3000</v>
      </c>
      <c r="E2731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8270</v>
      </c>
      <c r="O2731" s="6">
        <f>KickstarterTable[[#This Row],[pledged]]/KickstarterTable[[#This Row],[goal]]</f>
        <v>7.166666666666667E-2</v>
      </c>
      <c r="P2731" s="8">
        <f>KickstarterTable[[#This Row],[pledged]]/KickstarterTable[[#This Row],[backers_count]]</f>
        <v>30.714285714285715</v>
      </c>
      <c r="Q2731" t="str">
        <f t="shared" si="252"/>
        <v>theater</v>
      </c>
      <c r="R2731" t="str">
        <f t="shared" si="253"/>
        <v>plays</v>
      </c>
      <c r="S2731" s="13">
        <f t="shared" si="254"/>
        <v>42768.637511574074</v>
      </c>
      <c r="T2731" s="13">
        <f t="shared" si="255"/>
        <v>42786.625000000007</v>
      </c>
      <c r="U2731">
        <f t="shared" si="256"/>
        <v>2017</v>
      </c>
      <c r="V2731" s="15" t="str">
        <f t="shared" si="257"/>
        <v>Feb</v>
      </c>
    </row>
    <row r="2732" spans="1:22" ht="64">
      <c r="A2732">
        <v>4052</v>
      </c>
      <c r="B2732" s="3" t="s">
        <v>4048</v>
      </c>
      <c r="C2732" s="3" t="s">
        <v>8156</v>
      </c>
      <c r="D2732">
        <v>3000</v>
      </c>
      <c r="E2732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8270</v>
      </c>
      <c r="O2732" s="6">
        <f>KickstarterTable[[#This Row],[pledged]]/KickstarterTable[[#This Row],[goal]]</f>
        <v>0.37533333333333335</v>
      </c>
      <c r="P2732" s="8">
        <f>KickstarterTable[[#This Row],[pledged]]/KickstarterTable[[#This Row],[backers_count]]</f>
        <v>86.615384615384613</v>
      </c>
      <c r="Q2732" t="str">
        <f t="shared" si="252"/>
        <v>theater</v>
      </c>
      <c r="R2732" t="str">
        <f t="shared" si="253"/>
        <v>plays</v>
      </c>
      <c r="S2732" s="13">
        <f t="shared" si="254"/>
        <v>41865.545324074068</v>
      </c>
      <c r="T2732" s="13">
        <f t="shared" si="255"/>
        <v>41923.46199074074</v>
      </c>
      <c r="U2732">
        <f t="shared" si="256"/>
        <v>2014</v>
      </c>
      <c r="V2732" s="15" t="str">
        <f t="shared" si="257"/>
        <v>Aug</v>
      </c>
    </row>
    <row r="2733" spans="1:22" ht="48">
      <c r="A2733">
        <v>4079</v>
      </c>
      <c r="B2733" s="3" t="s">
        <v>4075</v>
      </c>
      <c r="C2733" s="3" t="s">
        <v>8182</v>
      </c>
      <c r="D2733">
        <v>3000</v>
      </c>
      <c r="E2733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8270</v>
      </c>
      <c r="O2733" s="6">
        <f>KickstarterTable[[#This Row],[pledged]]/KickstarterTable[[#This Row],[goal]]</f>
        <v>1.6666666666666668E-3</v>
      </c>
      <c r="P2733" s="8">
        <f>KickstarterTable[[#This Row],[pledged]]/KickstarterTable[[#This Row],[backers_count]]</f>
        <v>5</v>
      </c>
      <c r="Q2733" t="str">
        <f t="shared" si="252"/>
        <v>theater</v>
      </c>
      <c r="R2733" t="str">
        <f t="shared" si="253"/>
        <v>plays</v>
      </c>
      <c r="S2733" s="13">
        <f t="shared" si="254"/>
        <v>42510.605567129627</v>
      </c>
      <c r="T2733" s="13">
        <f t="shared" si="255"/>
        <v>42538.522233796299</v>
      </c>
      <c r="U2733">
        <f t="shared" si="256"/>
        <v>2016</v>
      </c>
      <c r="V2733" s="15" t="str">
        <f t="shared" si="257"/>
        <v>May</v>
      </c>
    </row>
    <row r="2734" spans="1:22" ht="48">
      <c r="A2734">
        <v>4080</v>
      </c>
      <c r="B2734" s="3" t="s">
        <v>4076</v>
      </c>
      <c r="C2734" s="3" t="s">
        <v>8183</v>
      </c>
      <c r="D2734">
        <v>3000</v>
      </c>
      <c r="E2734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8270</v>
      </c>
      <c r="O2734" s="6">
        <f>KickstarterTable[[#This Row],[pledged]]/KickstarterTable[[#This Row],[goal]]</f>
        <v>0</v>
      </c>
      <c r="P2734" s="8" t="e">
        <f>KickstarterTable[[#This Row],[pledged]]/KickstarterTable[[#This Row],[backers_count]]</f>
        <v>#DIV/0!</v>
      </c>
      <c r="Q2734" t="str">
        <f t="shared" si="252"/>
        <v>theater</v>
      </c>
      <c r="R2734" t="str">
        <f t="shared" si="253"/>
        <v>plays</v>
      </c>
      <c r="S2734" s="13">
        <f t="shared" si="254"/>
        <v>42511.364768518521</v>
      </c>
      <c r="T2734" s="13">
        <f t="shared" si="255"/>
        <v>42533.370833333342</v>
      </c>
      <c r="U2734">
        <f t="shared" si="256"/>
        <v>2016</v>
      </c>
      <c r="V2734" s="15" t="str">
        <f t="shared" si="257"/>
        <v>May</v>
      </c>
    </row>
    <row r="2735" spans="1:22" ht="48">
      <c r="A2735">
        <v>4084</v>
      </c>
      <c r="B2735" s="3" t="s">
        <v>4080</v>
      </c>
      <c r="C2735" s="3" t="s">
        <v>8187</v>
      </c>
      <c r="D2735">
        <v>3000</v>
      </c>
      <c r="E2735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8270</v>
      </c>
      <c r="O2735" s="6">
        <f>KickstarterTable[[#This Row],[pledged]]/KickstarterTable[[#This Row],[goal]]</f>
        <v>3.3333333333333335E-3</v>
      </c>
      <c r="P2735" s="8">
        <f>KickstarterTable[[#This Row],[pledged]]/KickstarterTable[[#This Row],[backers_count]]</f>
        <v>10</v>
      </c>
      <c r="Q2735" t="str">
        <f t="shared" si="252"/>
        <v>theater</v>
      </c>
      <c r="R2735" t="str">
        <f t="shared" si="253"/>
        <v>plays</v>
      </c>
      <c r="S2735" s="13">
        <f t="shared" si="254"/>
        <v>42622.103078703702</v>
      </c>
      <c r="T2735" s="13">
        <f t="shared" si="255"/>
        <v>42650.019745370373</v>
      </c>
      <c r="U2735">
        <f t="shared" si="256"/>
        <v>2016</v>
      </c>
      <c r="V2735" s="15" t="str">
        <f t="shared" si="257"/>
        <v>Sep</v>
      </c>
    </row>
    <row r="2736" spans="1:22" ht="48">
      <c r="A2736">
        <v>4104</v>
      </c>
      <c r="B2736" s="3" t="s">
        <v>4100</v>
      </c>
      <c r="C2736" s="3" t="s">
        <v>8207</v>
      </c>
      <c r="D2736">
        <v>3000</v>
      </c>
      <c r="E2736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8270</v>
      </c>
      <c r="O2736" s="6">
        <f>KickstarterTable[[#This Row],[pledged]]/KickstarterTable[[#This Row],[goal]]</f>
        <v>0.21366666666666667</v>
      </c>
      <c r="P2736" s="8">
        <f>KickstarterTable[[#This Row],[pledged]]/KickstarterTable[[#This Row],[backers_count]]</f>
        <v>45.785714285714285</v>
      </c>
      <c r="Q2736" t="str">
        <f t="shared" si="252"/>
        <v>theater</v>
      </c>
      <c r="R2736" t="str">
        <f t="shared" si="253"/>
        <v>plays</v>
      </c>
      <c r="S2736" s="13">
        <f t="shared" si="254"/>
        <v>42639.944837962961</v>
      </c>
      <c r="T2736" s="13">
        <f t="shared" si="255"/>
        <v>42667.861504629633</v>
      </c>
      <c r="U2736">
        <f t="shared" si="256"/>
        <v>2016</v>
      </c>
      <c r="V2736" s="15" t="str">
        <f t="shared" si="257"/>
        <v>Sep</v>
      </c>
    </row>
    <row r="2737" spans="1:22" ht="48">
      <c r="A2737">
        <v>4108</v>
      </c>
      <c r="B2737" s="3" t="s">
        <v>4104</v>
      </c>
      <c r="C2737" s="3" t="s">
        <v>8211</v>
      </c>
      <c r="D2737">
        <v>3000</v>
      </c>
      <c r="E273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8270</v>
      </c>
      <c r="O2737" s="6">
        <f>KickstarterTable[[#This Row],[pledged]]/KickstarterTable[[#This Row],[goal]]</f>
        <v>1.9666666666666666E-2</v>
      </c>
      <c r="P2737" s="8">
        <f>KickstarterTable[[#This Row],[pledged]]/KickstarterTable[[#This Row],[backers_count]]</f>
        <v>59</v>
      </c>
      <c r="Q2737" t="str">
        <f t="shared" si="252"/>
        <v>theater</v>
      </c>
      <c r="R2737" t="str">
        <f t="shared" si="253"/>
        <v>plays</v>
      </c>
      <c r="S2737" s="13">
        <f t="shared" si="254"/>
        <v>42766.698344907403</v>
      </c>
      <c r="T2737" s="13">
        <f t="shared" si="255"/>
        <v>42794.791666666664</v>
      </c>
      <c r="U2737">
        <f t="shared" si="256"/>
        <v>2017</v>
      </c>
      <c r="V2737" s="15" t="str">
        <f t="shared" si="257"/>
        <v>Jan</v>
      </c>
    </row>
    <row r="2738" spans="1:22" ht="48">
      <c r="A2738">
        <v>4111</v>
      </c>
      <c r="B2738" s="3" t="s">
        <v>4107</v>
      </c>
      <c r="C2738" s="3" t="s">
        <v>8214</v>
      </c>
      <c r="D2738">
        <v>3000</v>
      </c>
      <c r="E273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8270</v>
      </c>
      <c r="O2738" s="6">
        <f>KickstarterTable[[#This Row],[pledged]]/KickstarterTable[[#This Row],[goal]]</f>
        <v>3.1333333333333331E-2</v>
      </c>
      <c r="P2738" s="8">
        <f>KickstarterTable[[#This Row],[pledged]]/KickstarterTable[[#This Row],[backers_count]]</f>
        <v>15.666666666666666</v>
      </c>
      <c r="Q2738" t="str">
        <f t="shared" si="252"/>
        <v>theater</v>
      </c>
      <c r="R2738" t="str">
        <f t="shared" si="253"/>
        <v>plays</v>
      </c>
      <c r="S2738" s="13">
        <f t="shared" si="254"/>
        <v>42028.802546296291</v>
      </c>
      <c r="T2738" s="13">
        <f t="shared" si="255"/>
        <v>42056.719212962962</v>
      </c>
      <c r="U2738">
        <f t="shared" si="256"/>
        <v>2015</v>
      </c>
      <c r="V2738" s="15" t="str">
        <f t="shared" si="257"/>
        <v>Jan</v>
      </c>
    </row>
    <row r="2739" spans="1:22" ht="48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8266</v>
      </c>
      <c r="O2739" s="6">
        <f>KickstarterTable[[#This Row],[pledged]]/KickstarterTable[[#This Row],[goal]]</f>
        <v>2.671118530884808E-3</v>
      </c>
      <c r="P2739" s="8">
        <f>KickstarterTable[[#This Row],[pledged]]/KickstarterTable[[#This Row],[backers_count]]</f>
        <v>4</v>
      </c>
      <c r="Q2739" t="str">
        <f t="shared" si="252"/>
        <v>film &amp; video</v>
      </c>
      <c r="R2739" t="str">
        <f t="shared" si="253"/>
        <v>science fiction</v>
      </c>
      <c r="S2739" s="13">
        <f t="shared" si="254"/>
        <v>42396.578379629624</v>
      </c>
      <c r="T2739" s="13">
        <f t="shared" si="255"/>
        <v>42424.495046296295</v>
      </c>
      <c r="U2739">
        <f t="shared" si="256"/>
        <v>2016</v>
      </c>
      <c r="V2739" s="15" t="str">
        <f t="shared" si="257"/>
        <v>Jan</v>
      </c>
    </row>
    <row r="2740" spans="1:22" ht="16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8273</v>
      </c>
      <c r="O2740" s="6">
        <f>KickstarterTable[[#This Row],[pledged]]/KickstarterTable[[#This Row],[goal]]</f>
        <v>1.1108135252761968</v>
      </c>
      <c r="P2740" s="8">
        <f>KickstarterTable[[#This Row],[pledged]]/KickstarterTable[[#This Row],[backers_count]]</f>
        <v>34.206185567010309</v>
      </c>
      <c r="Q2740" t="str">
        <f t="shared" si="252"/>
        <v>publishing</v>
      </c>
      <c r="R2740" t="str">
        <f t="shared" si="253"/>
        <v>nonfiction</v>
      </c>
      <c r="S2740" s="13">
        <f t="shared" si="254"/>
        <v>41156.709594907406</v>
      </c>
      <c r="T2740" s="13">
        <f t="shared" si="255"/>
        <v>41172.749305555561</v>
      </c>
      <c r="U2740">
        <f t="shared" si="256"/>
        <v>2012</v>
      </c>
      <c r="V2740" s="15" t="str">
        <f t="shared" si="257"/>
        <v>Sep</v>
      </c>
    </row>
    <row r="2741" spans="1:22" ht="32">
      <c r="A2741">
        <v>907</v>
      </c>
      <c r="B2741" s="3" t="s">
        <v>908</v>
      </c>
      <c r="C2741" s="3" t="s">
        <v>5017</v>
      </c>
      <c r="D2741">
        <v>2900</v>
      </c>
      <c r="E2741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8277</v>
      </c>
      <c r="O2741" s="6">
        <f>KickstarterTable[[#This Row],[pledged]]/KickstarterTable[[#This Row],[goal]]</f>
        <v>0</v>
      </c>
      <c r="P2741" s="8" t="e">
        <f>KickstarterTable[[#This Row],[pledged]]/KickstarterTable[[#This Row],[backers_count]]</f>
        <v>#DIV/0!</v>
      </c>
      <c r="Q2741" t="str">
        <f t="shared" si="252"/>
        <v>music</v>
      </c>
      <c r="R2741" t="str">
        <f t="shared" si="253"/>
        <v>jazz</v>
      </c>
      <c r="S2741" s="13">
        <f t="shared" si="254"/>
        <v>40766.8590625</v>
      </c>
      <c r="T2741" s="13">
        <f t="shared" si="255"/>
        <v>40794.775729166671</v>
      </c>
      <c r="U2741">
        <f t="shared" si="256"/>
        <v>2011</v>
      </c>
      <c r="V2741" s="15" t="str">
        <f t="shared" si="257"/>
        <v>Aug</v>
      </c>
    </row>
    <row r="2742" spans="1:22" ht="48">
      <c r="A2742">
        <v>1490</v>
      </c>
      <c r="B2742" s="3" t="s">
        <v>1491</v>
      </c>
      <c r="C2742" s="3" t="s">
        <v>5600</v>
      </c>
      <c r="D2742">
        <v>2900</v>
      </c>
      <c r="E2742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8274</v>
      </c>
      <c r="O2742" s="6">
        <f>KickstarterTable[[#This Row],[pledged]]/KickstarterTable[[#This Row],[goal]]</f>
        <v>0.30862068965517242</v>
      </c>
      <c r="P2742" s="8">
        <f>KickstarterTable[[#This Row],[pledged]]/KickstarterTable[[#This Row],[backers_count]]</f>
        <v>47.10526315789474</v>
      </c>
      <c r="Q2742" t="str">
        <f t="shared" si="252"/>
        <v>publishing</v>
      </c>
      <c r="R2742" t="str">
        <f t="shared" si="253"/>
        <v>fiction</v>
      </c>
      <c r="S2742" s="13">
        <f t="shared" si="254"/>
        <v>41520.227708333332</v>
      </c>
      <c r="T2742" s="13">
        <f t="shared" si="255"/>
        <v>41547.144375000003</v>
      </c>
      <c r="U2742">
        <f t="shared" si="256"/>
        <v>2013</v>
      </c>
      <c r="V2742" s="15" t="str">
        <f t="shared" si="257"/>
        <v>Sep</v>
      </c>
    </row>
    <row r="2743" spans="1:22" ht="48">
      <c r="A2743">
        <v>3401</v>
      </c>
      <c r="B2743" s="3" t="s">
        <v>3400</v>
      </c>
      <c r="C2743" s="3" t="s">
        <v>7511</v>
      </c>
      <c r="D2743">
        <v>2900</v>
      </c>
      <c r="E2743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8270</v>
      </c>
      <c r="O2743" s="6">
        <f>KickstarterTable[[#This Row],[pledged]]/KickstarterTable[[#This Row],[goal]]</f>
        <v>1.0186206896551724</v>
      </c>
      <c r="P2743" s="8">
        <f>KickstarterTable[[#This Row],[pledged]]/KickstarterTable[[#This Row],[backers_count]]</f>
        <v>44.757575757575758</v>
      </c>
      <c r="Q2743" t="str">
        <f t="shared" si="252"/>
        <v>theater</v>
      </c>
      <c r="R2743" t="str">
        <f t="shared" si="253"/>
        <v>plays</v>
      </c>
      <c r="S2743" s="13">
        <f t="shared" si="254"/>
        <v>42193.3905787037</v>
      </c>
      <c r="T2743" s="13">
        <f t="shared" si="255"/>
        <v>42221.307245370372</v>
      </c>
      <c r="U2743">
        <f t="shared" si="256"/>
        <v>2015</v>
      </c>
      <c r="V2743" s="15" t="str">
        <f t="shared" si="257"/>
        <v>Jul</v>
      </c>
    </row>
    <row r="2744" spans="1:22" ht="48">
      <c r="A2744">
        <v>2865</v>
      </c>
      <c r="B2744" s="3" t="s">
        <v>2865</v>
      </c>
      <c r="C2744" s="3" t="s">
        <v>6975</v>
      </c>
      <c r="D2744">
        <v>2888</v>
      </c>
      <c r="E274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8270</v>
      </c>
      <c r="O2744" s="6">
        <f>KickstarterTable[[#This Row],[pledged]]/KickstarterTable[[#This Row],[goal]]</f>
        <v>0</v>
      </c>
      <c r="P2744" s="8" t="e">
        <f>KickstarterTable[[#This Row],[pledged]]/KickstarterTable[[#This Row],[backers_count]]</f>
        <v>#DIV/0!</v>
      </c>
      <c r="Q2744" t="str">
        <f t="shared" si="252"/>
        <v>theater</v>
      </c>
      <c r="R2744" t="str">
        <f t="shared" si="253"/>
        <v>plays</v>
      </c>
      <c r="S2744" s="13">
        <f t="shared" si="254"/>
        <v>41949.780775462961</v>
      </c>
      <c r="T2744" s="13">
        <f t="shared" si="255"/>
        <v>42007.697442129633</v>
      </c>
      <c r="U2744">
        <f t="shared" si="256"/>
        <v>2015</v>
      </c>
      <c r="V2744" s="15" t="str">
        <f t="shared" si="257"/>
        <v>Nov</v>
      </c>
    </row>
    <row r="2745" spans="1:22" ht="48">
      <c r="A2745">
        <v>3937</v>
      </c>
      <c r="B2745" s="3" t="s">
        <v>3934</v>
      </c>
      <c r="C2745" s="3" t="s">
        <v>8045</v>
      </c>
      <c r="D2745">
        <v>2885</v>
      </c>
      <c r="E2745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8270</v>
      </c>
      <c r="O2745" s="6">
        <f>KickstarterTable[[#This Row],[pledged]]/KickstarterTable[[#This Row],[goal]]</f>
        <v>0.86135181975736563</v>
      </c>
      <c r="P2745" s="8">
        <f>KickstarterTable[[#This Row],[pledged]]/KickstarterTable[[#This Row],[backers_count]]</f>
        <v>248.5</v>
      </c>
      <c r="Q2745" t="str">
        <f t="shared" si="252"/>
        <v>theater</v>
      </c>
      <c r="R2745" t="str">
        <f t="shared" si="253"/>
        <v>plays</v>
      </c>
      <c r="S2745" s="13">
        <f t="shared" si="254"/>
        <v>42534.298148148147</v>
      </c>
      <c r="T2745" s="13">
        <f t="shared" si="255"/>
        <v>42560.214814814819</v>
      </c>
      <c r="U2745">
        <f t="shared" si="256"/>
        <v>2016</v>
      </c>
      <c r="V2745" s="15" t="str">
        <f t="shared" si="257"/>
        <v>Jun</v>
      </c>
    </row>
    <row r="2746" spans="1:22" ht="48">
      <c r="A2746">
        <v>1722</v>
      </c>
      <c r="B2746" s="3" t="s">
        <v>1723</v>
      </c>
      <c r="C2746" s="3" t="s">
        <v>5832</v>
      </c>
      <c r="D2746">
        <v>2880</v>
      </c>
      <c r="E274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8292</v>
      </c>
      <c r="O2746" s="6">
        <f>KickstarterTable[[#This Row],[pledged]]/KickstarterTable[[#This Row],[goal]]</f>
        <v>3.4722222222222224E-4</v>
      </c>
      <c r="P2746" s="8">
        <f>KickstarterTable[[#This Row],[pledged]]/KickstarterTable[[#This Row],[backers_count]]</f>
        <v>1</v>
      </c>
      <c r="Q2746" t="str">
        <f t="shared" si="252"/>
        <v>music</v>
      </c>
      <c r="R2746" t="str">
        <f t="shared" si="253"/>
        <v>faith</v>
      </c>
      <c r="S2746" s="13">
        <f t="shared" si="254"/>
        <v>42425.627650462957</v>
      </c>
      <c r="T2746" s="13">
        <f t="shared" si="255"/>
        <v>42460.590277777781</v>
      </c>
      <c r="U2746">
        <f t="shared" si="256"/>
        <v>2016</v>
      </c>
      <c r="V2746" s="15" t="str">
        <f t="shared" si="257"/>
        <v>Feb</v>
      </c>
    </row>
    <row r="2747" spans="1:22" ht="48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8270</v>
      </c>
      <c r="O2747" s="6">
        <f>KickstarterTable[[#This Row],[pledged]]/KickstarterTable[[#This Row],[goal]]</f>
        <v>1.0346657233816767</v>
      </c>
      <c r="P2747" s="8">
        <f>KickstarterTable[[#This Row],[pledged]]/KickstarterTable[[#This Row],[backers_count]]</f>
        <v>83.571428571428569</v>
      </c>
      <c r="Q2747" t="str">
        <f t="shared" si="252"/>
        <v>theater</v>
      </c>
      <c r="R2747" t="str">
        <f t="shared" si="253"/>
        <v>plays</v>
      </c>
      <c r="S2747" s="13">
        <f t="shared" si="254"/>
        <v>41792.209652777776</v>
      </c>
      <c r="T2747" s="13">
        <f t="shared" si="255"/>
        <v>41811.333333333336</v>
      </c>
      <c r="U2747">
        <f t="shared" si="256"/>
        <v>2014</v>
      </c>
      <c r="V2747" s="15" t="str">
        <f t="shared" si="257"/>
        <v>Jun</v>
      </c>
    </row>
    <row r="2748" spans="1:22" ht="48">
      <c r="A2748">
        <v>3969</v>
      </c>
      <c r="B2748" s="3" t="s">
        <v>3966</v>
      </c>
      <c r="C2748" s="3" t="s">
        <v>8076</v>
      </c>
      <c r="D2748">
        <v>2825</v>
      </c>
      <c r="E274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8270</v>
      </c>
      <c r="O2748" s="6">
        <f>KickstarterTable[[#This Row],[pledged]]/KickstarterTable[[#This Row],[goal]]</f>
        <v>7.4690265486725665E-2</v>
      </c>
      <c r="P2748" s="8">
        <f>KickstarterTable[[#This Row],[pledged]]/KickstarterTable[[#This Row],[backers_count]]</f>
        <v>35.166666666666664</v>
      </c>
      <c r="Q2748" t="str">
        <f t="shared" si="252"/>
        <v>theater</v>
      </c>
      <c r="R2748" t="str">
        <f t="shared" si="253"/>
        <v>plays</v>
      </c>
      <c r="S2748" s="13">
        <f t="shared" si="254"/>
        <v>42601.521365740737</v>
      </c>
      <c r="T2748" s="13">
        <f t="shared" si="255"/>
        <v>42608.746527777781</v>
      </c>
      <c r="U2748">
        <f t="shared" si="256"/>
        <v>2016</v>
      </c>
      <c r="V2748" s="15" t="str">
        <f t="shared" si="257"/>
        <v>Aug</v>
      </c>
    </row>
    <row r="2749" spans="1:22" ht="32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8268</v>
      </c>
      <c r="O2749" s="6">
        <f>KickstarterTable[[#This Row],[pledged]]/KickstarterTable[[#This Row],[goal]]</f>
        <v>1.0765957446808512</v>
      </c>
      <c r="P2749" s="8">
        <f>KickstarterTable[[#This Row],[pledged]]/KickstarterTable[[#This Row],[backers_count]]</f>
        <v>55.2</v>
      </c>
      <c r="Q2749" t="str">
        <f t="shared" si="252"/>
        <v>film &amp; video</v>
      </c>
      <c r="R2749" t="str">
        <f t="shared" si="253"/>
        <v>documentary</v>
      </c>
      <c r="S2749" s="13">
        <f t="shared" si="254"/>
        <v>41673.751608796294</v>
      </c>
      <c r="T2749" s="13">
        <f t="shared" si="255"/>
        <v>41701.668275462966</v>
      </c>
      <c r="U2749">
        <f t="shared" si="256"/>
        <v>2014</v>
      </c>
      <c r="V2749" s="15" t="str">
        <f t="shared" si="257"/>
        <v>Feb</v>
      </c>
    </row>
    <row r="2750" spans="1:22" ht="48">
      <c r="A2750">
        <v>162</v>
      </c>
      <c r="B2750" s="3" t="s">
        <v>164</v>
      </c>
      <c r="C2750" s="3" t="s">
        <v>4272</v>
      </c>
      <c r="D2750">
        <v>2800</v>
      </c>
      <c r="E2750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8267</v>
      </c>
      <c r="O2750" s="6">
        <f>KickstarterTable[[#This Row],[pledged]]/KickstarterTable[[#This Row],[goal]]</f>
        <v>0.15535714285714286</v>
      </c>
      <c r="P2750" s="8">
        <f>KickstarterTable[[#This Row],[pledged]]/KickstarterTable[[#This Row],[backers_count]]</f>
        <v>43.5</v>
      </c>
      <c r="Q2750" t="str">
        <f t="shared" si="252"/>
        <v>film &amp; video</v>
      </c>
      <c r="R2750" t="str">
        <f t="shared" si="253"/>
        <v>drama</v>
      </c>
      <c r="S2750" s="13">
        <f t="shared" si="254"/>
        <v>41834.79347222222</v>
      </c>
      <c r="T2750" s="13">
        <f t="shared" si="255"/>
        <v>41865.570833333339</v>
      </c>
      <c r="U2750">
        <f t="shared" si="256"/>
        <v>2014</v>
      </c>
      <c r="V2750" s="15" t="str">
        <f t="shared" si="257"/>
        <v>Jul</v>
      </c>
    </row>
    <row r="2751" spans="1:22" ht="48">
      <c r="A2751">
        <v>406</v>
      </c>
      <c r="B2751" s="3" t="s">
        <v>407</v>
      </c>
      <c r="C2751" s="3" t="s">
        <v>4516</v>
      </c>
      <c r="D2751">
        <v>2800</v>
      </c>
      <c r="E2751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8268</v>
      </c>
      <c r="O2751" s="6">
        <f>KickstarterTable[[#This Row],[pledged]]/KickstarterTable[[#This Row],[goal]]</f>
        <v>1.0770464285714285</v>
      </c>
      <c r="P2751" s="8">
        <f>KickstarterTable[[#This Row],[pledged]]/KickstarterTable[[#This Row],[backers_count]]</f>
        <v>86.163714285714292</v>
      </c>
      <c r="Q2751" t="str">
        <f t="shared" si="252"/>
        <v>film &amp; video</v>
      </c>
      <c r="R2751" t="str">
        <f t="shared" si="253"/>
        <v>documentary</v>
      </c>
      <c r="S2751" s="13">
        <f t="shared" si="254"/>
        <v>40637.82913194444</v>
      </c>
      <c r="T2751" s="13">
        <f t="shared" si="255"/>
        <v>40669.832638888889</v>
      </c>
      <c r="U2751">
        <f t="shared" si="256"/>
        <v>2011</v>
      </c>
      <c r="V2751" s="15" t="str">
        <f t="shared" si="257"/>
        <v>Apr</v>
      </c>
    </row>
    <row r="2752" spans="1:22" ht="48">
      <c r="A2752">
        <v>1390</v>
      </c>
      <c r="B2752" s="3" t="s">
        <v>1391</v>
      </c>
      <c r="C2752" s="3" t="s">
        <v>5500</v>
      </c>
      <c r="D2752">
        <v>2800</v>
      </c>
      <c r="E2752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8275</v>
      </c>
      <c r="O2752" s="6">
        <f>KickstarterTable[[#This Row],[pledged]]/KickstarterTable[[#This Row],[goal]]</f>
        <v>1.0910714285714285</v>
      </c>
      <c r="P2752" s="8">
        <f>KickstarterTable[[#This Row],[pledged]]/KickstarterTable[[#This Row],[backers_count]]</f>
        <v>160.78947368421052</v>
      </c>
      <c r="Q2752" t="str">
        <f t="shared" si="252"/>
        <v>music</v>
      </c>
      <c r="R2752" t="str">
        <f t="shared" si="253"/>
        <v>rock</v>
      </c>
      <c r="S2752" s="13">
        <f t="shared" si="254"/>
        <v>42087.469976851855</v>
      </c>
      <c r="T2752" s="13">
        <f t="shared" si="255"/>
        <v>42119.3</v>
      </c>
      <c r="U2752">
        <f t="shared" si="256"/>
        <v>2015</v>
      </c>
      <c r="V2752" s="15" t="str">
        <f t="shared" si="257"/>
        <v>Mar</v>
      </c>
    </row>
    <row r="2753" spans="1:22" ht="48">
      <c r="A2753">
        <v>1500</v>
      </c>
      <c r="B2753" s="3" t="s">
        <v>1501</v>
      </c>
      <c r="C2753" s="3" t="s">
        <v>5610</v>
      </c>
      <c r="D2753">
        <v>2800</v>
      </c>
      <c r="E2753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8274</v>
      </c>
      <c r="O2753" s="6">
        <f>KickstarterTable[[#This Row],[pledged]]/KickstarterTable[[#This Row],[goal]]</f>
        <v>0.25035714285714283</v>
      </c>
      <c r="P2753" s="8">
        <f>KickstarterTable[[#This Row],[pledged]]/KickstarterTable[[#This Row],[backers_count]]</f>
        <v>46.733333333333334</v>
      </c>
      <c r="Q2753" t="str">
        <f t="shared" si="252"/>
        <v>publishing</v>
      </c>
      <c r="R2753" t="str">
        <f t="shared" si="253"/>
        <v>fiction</v>
      </c>
      <c r="S2753" s="13">
        <f t="shared" si="254"/>
        <v>41365.57126157407</v>
      </c>
      <c r="T2753" s="13">
        <f t="shared" si="255"/>
        <v>41393.487928240742</v>
      </c>
      <c r="U2753">
        <f t="shared" si="256"/>
        <v>2013</v>
      </c>
      <c r="V2753" s="15" t="str">
        <f t="shared" si="257"/>
        <v>Apr</v>
      </c>
    </row>
    <row r="2754" spans="1:22" ht="48">
      <c r="A2754">
        <v>1604</v>
      </c>
      <c r="B2754" s="3" t="s">
        <v>1605</v>
      </c>
      <c r="C2754" s="3" t="s">
        <v>5714</v>
      </c>
      <c r="D2754">
        <v>2800</v>
      </c>
      <c r="E2754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8275</v>
      </c>
      <c r="O2754" s="6">
        <f>KickstarterTable[[#This Row],[pledged]]/KickstarterTable[[#This Row],[goal]]</f>
        <v>1.2210714285714286</v>
      </c>
      <c r="P2754" s="8">
        <f>KickstarterTable[[#This Row],[pledged]]/KickstarterTable[[#This Row],[backers_count]]</f>
        <v>48.842857142857142</v>
      </c>
      <c r="Q2754" t="str">
        <f t="shared" ref="Q2754:Q2817" si="258">LEFT(N2754, SEARCH("/",N2754,1) -1)</f>
        <v>music</v>
      </c>
      <c r="R2754" t="str">
        <f t="shared" ref="R2754:R2817" si="259">MID(N2754,FIND("/",N2754)+1,LEN(N2754))</f>
        <v>rock</v>
      </c>
      <c r="S2754" s="13">
        <f t="shared" ref="S2754:S2817" si="260">(J2754/86400)+25569+(-8/24)</f>
        <v>40945.511979166666</v>
      </c>
      <c r="T2754" s="13">
        <f t="shared" ref="T2754:T2817" si="261">(((I2754/60)/60)/24)+DATE(1970,1,1)+(-58/24)</f>
        <v>40983.386979166666</v>
      </c>
      <c r="U2754">
        <f t="shared" ref="U2754:U2817" si="262">YEAR(T2754)</f>
        <v>2012</v>
      </c>
      <c r="V2754" s="15" t="str">
        <f t="shared" ref="V2754:V2817" si="263">TEXT(S2754,"mmm")</f>
        <v>Feb</v>
      </c>
    </row>
    <row r="2755" spans="1:22" ht="32">
      <c r="A2755">
        <v>2236</v>
      </c>
      <c r="B2755" s="3" t="s">
        <v>2237</v>
      </c>
      <c r="C2755" s="3" t="s">
        <v>6346</v>
      </c>
      <c r="D2755">
        <v>2800</v>
      </c>
      <c r="E2755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8296</v>
      </c>
      <c r="O2755" s="6">
        <f>KickstarterTable[[#This Row],[pledged]]/KickstarterTable[[#This Row],[goal]]</f>
        <v>5.3710714285714287</v>
      </c>
      <c r="P2755" s="8">
        <f>KickstarterTable[[#This Row],[pledged]]/KickstarterTable[[#This Row],[backers_count]]</f>
        <v>22.116176470588236</v>
      </c>
      <c r="Q2755" t="str">
        <f t="shared" si="258"/>
        <v>games</v>
      </c>
      <c r="R2755" t="str">
        <f t="shared" si="259"/>
        <v>tabletop games</v>
      </c>
      <c r="S2755" s="13">
        <f t="shared" si="260"/>
        <v>42371.283831018511</v>
      </c>
      <c r="T2755" s="13">
        <f t="shared" si="261"/>
        <v>42399.200497685182</v>
      </c>
      <c r="U2755">
        <f t="shared" si="262"/>
        <v>2016</v>
      </c>
      <c r="V2755" s="15" t="str">
        <f t="shared" si="263"/>
        <v>Jan</v>
      </c>
    </row>
    <row r="2756" spans="1:22" ht="48">
      <c r="A2756">
        <v>2813</v>
      </c>
      <c r="B2756" s="3" t="s">
        <v>2813</v>
      </c>
      <c r="C2756" s="3" t="s">
        <v>6923</v>
      </c>
      <c r="D2756">
        <v>2800</v>
      </c>
      <c r="E2756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8270</v>
      </c>
      <c r="O2756" s="6">
        <f>KickstarterTable[[#This Row],[pledged]]/KickstarterTable[[#This Row],[goal]]</f>
        <v>1.2757571428571428</v>
      </c>
      <c r="P2756" s="8">
        <f>KickstarterTable[[#This Row],[pledged]]/KickstarterTable[[#This Row],[backers_count]]</f>
        <v>37.209583333333335</v>
      </c>
      <c r="Q2756" t="str">
        <f t="shared" si="258"/>
        <v>theater</v>
      </c>
      <c r="R2756" t="str">
        <f t="shared" si="259"/>
        <v>plays</v>
      </c>
      <c r="S2756" s="13">
        <f t="shared" si="260"/>
        <v>42693.409270833326</v>
      </c>
      <c r="T2756" s="13">
        <f t="shared" si="261"/>
        <v>42716.325937499998</v>
      </c>
      <c r="U2756">
        <f t="shared" si="262"/>
        <v>2016</v>
      </c>
      <c r="V2756" s="15" t="str">
        <f t="shared" si="263"/>
        <v>Nov</v>
      </c>
    </row>
    <row r="2757" spans="1:22" ht="48">
      <c r="A2757">
        <v>3238</v>
      </c>
      <c r="B2757" s="3" t="s">
        <v>3238</v>
      </c>
      <c r="C2757" s="3" t="s">
        <v>7348</v>
      </c>
      <c r="D2757">
        <v>2800</v>
      </c>
      <c r="E275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8270</v>
      </c>
      <c r="O2757" s="6">
        <f>KickstarterTable[[#This Row],[pledged]]/KickstarterTable[[#This Row],[goal]]</f>
        <v>1.1232142857142857</v>
      </c>
      <c r="P2757" s="8">
        <f>KickstarterTable[[#This Row],[pledged]]/KickstarterTable[[#This Row],[backers_count]]</f>
        <v>39.810126582278478</v>
      </c>
      <c r="Q2757" t="str">
        <f t="shared" si="258"/>
        <v>theater</v>
      </c>
      <c r="R2757" t="str">
        <f t="shared" si="259"/>
        <v>plays</v>
      </c>
      <c r="S2757" s="13">
        <f t="shared" si="260"/>
        <v>42156.177060185182</v>
      </c>
      <c r="T2757" s="13">
        <f t="shared" si="261"/>
        <v>42184.093726851854</v>
      </c>
      <c r="U2757">
        <f t="shared" si="262"/>
        <v>2015</v>
      </c>
      <c r="V2757" s="15" t="str">
        <f t="shared" si="263"/>
        <v>Jun</v>
      </c>
    </row>
    <row r="2758" spans="1:22" ht="48">
      <c r="A2758">
        <v>3469</v>
      </c>
      <c r="B2758" s="3" t="s">
        <v>3468</v>
      </c>
      <c r="C2758" s="3" t="s">
        <v>7579</v>
      </c>
      <c r="D2758">
        <v>2800</v>
      </c>
      <c r="E275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8270</v>
      </c>
      <c r="O2758" s="6">
        <f>KickstarterTable[[#This Row],[pledged]]/KickstarterTable[[#This Row],[goal]]</f>
        <v>1.1339285714285714</v>
      </c>
      <c r="P2758" s="8">
        <f>KickstarterTable[[#This Row],[pledged]]/KickstarterTable[[#This Row],[backers_count]]</f>
        <v>50.396825396825399</v>
      </c>
      <c r="Q2758" t="str">
        <f t="shared" si="258"/>
        <v>theater</v>
      </c>
      <c r="R2758" t="str">
        <f t="shared" si="259"/>
        <v>plays</v>
      </c>
      <c r="S2758" s="13">
        <f t="shared" si="260"/>
        <v>42458.308391203704</v>
      </c>
      <c r="T2758" s="13">
        <f t="shared" si="261"/>
        <v>42486.225057870375</v>
      </c>
      <c r="U2758">
        <f t="shared" si="262"/>
        <v>2016</v>
      </c>
      <c r="V2758" s="15" t="str">
        <f t="shared" si="263"/>
        <v>Mar</v>
      </c>
    </row>
    <row r="2759" spans="1:22" ht="48">
      <c r="A2759">
        <v>3513</v>
      </c>
      <c r="B2759" s="3" t="s">
        <v>3512</v>
      </c>
      <c r="C2759" s="3" t="s">
        <v>7623</v>
      </c>
      <c r="D2759">
        <v>2800</v>
      </c>
      <c r="E2759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8270</v>
      </c>
      <c r="O2759" s="6">
        <f>KickstarterTable[[#This Row],[pledged]]/KickstarterTable[[#This Row],[goal]]</f>
        <v>1.1839285714285714</v>
      </c>
      <c r="P2759" s="8">
        <f>KickstarterTable[[#This Row],[pledged]]/KickstarterTable[[#This Row],[backers_count]]</f>
        <v>75.340909090909093</v>
      </c>
      <c r="Q2759" t="str">
        <f t="shared" si="258"/>
        <v>theater</v>
      </c>
      <c r="R2759" t="str">
        <f t="shared" si="259"/>
        <v>plays</v>
      </c>
      <c r="S2759" s="13">
        <f t="shared" si="260"/>
        <v>41780.762870370367</v>
      </c>
      <c r="T2759" s="13">
        <f t="shared" si="261"/>
        <v>41791.790972222225</v>
      </c>
      <c r="U2759">
        <f t="shared" si="262"/>
        <v>2014</v>
      </c>
      <c r="V2759" s="15" t="str">
        <f t="shared" si="263"/>
        <v>May</v>
      </c>
    </row>
    <row r="2760" spans="1:22" ht="48">
      <c r="A2760">
        <v>793</v>
      </c>
      <c r="B2760" s="3" t="s">
        <v>794</v>
      </c>
      <c r="C2760" s="3" t="s">
        <v>4903</v>
      </c>
      <c r="D2760">
        <v>2750</v>
      </c>
      <c r="E2760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8275</v>
      </c>
      <c r="O2760" s="6">
        <f>KickstarterTable[[#This Row],[pledged]]/KickstarterTable[[#This Row],[goal]]</f>
        <v>1.0277927272727272</v>
      </c>
      <c r="P2760" s="8">
        <f>KickstarterTable[[#This Row],[pledged]]/KickstarterTable[[#This Row],[backers_count]]</f>
        <v>88.325937499999995</v>
      </c>
      <c r="Q2760" t="str">
        <f t="shared" si="258"/>
        <v>music</v>
      </c>
      <c r="R2760" t="str">
        <f t="shared" si="259"/>
        <v>rock</v>
      </c>
      <c r="S2760" s="13">
        <f t="shared" si="260"/>
        <v>41442.407916666663</v>
      </c>
      <c r="T2760" s="13">
        <f t="shared" si="261"/>
        <v>41455.790972222225</v>
      </c>
      <c r="U2760">
        <f t="shared" si="262"/>
        <v>2013</v>
      </c>
      <c r="V2760" s="15" t="str">
        <f t="shared" si="263"/>
        <v>Jun</v>
      </c>
    </row>
    <row r="2761" spans="1:22" ht="48">
      <c r="A2761">
        <v>939</v>
      </c>
      <c r="B2761" s="3" t="s">
        <v>940</v>
      </c>
      <c r="C2761" s="3" t="s">
        <v>5049</v>
      </c>
      <c r="D2761">
        <v>2750</v>
      </c>
      <c r="E2761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8277</v>
      </c>
      <c r="O2761" s="6">
        <f>KickstarterTable[[#This Row],[pledged]]/KickstarterTable[[#This Row],[goal]]</f>
        <v>1.4545454545454545E-2</v>
      </c>
      <c r="P2761" s="8">
        <f>KickstarterTable[[#This Row],[pledged]]/KickstarterTable[[#This Row],[backers_count]]</f>
        <v>20</v>
      </c>
      <c r="Q2761" t="str">
        <f t="shared" si="258"/>
        <v>music</v>
      </c>
      <c r="R2761" t="str">
        <f t="shared" si="259"/>
        <v>jazz</v>
      </c>
      <c r="S2761" s="13">
        <f t="shared" si="260"/>
        <v>41416.429837962962</v>
      </c>
      <c r="T2761" s="13">
        <f t="shared" si="261"/>
        <v>41453.415277777778</v>
      </c>
      <c r="U2761">
        <f t="shared" si="262"/>
        <v>2013</v>
      </c>
      <c r="V2761" s="15" t="str">
        <f t="shared" si="263"/>
        <v>May</v>
      </c>
    </row>
    <row r="2762" spans="1:22" ht="48">
      <c r="A2762">
        <v>1229</v>
      </c>
      <c r="B2762" s="3" t="s">
        <v>1230</v>
      </c>
      <c r="C2762" s="3" t="s">
        <v>5339</v>
      </c>
      <c r="D2762">
        <v>2750</v>
      </c>
      <c r="E2762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8285</v>
      </c>
      <c r="O2762" s="6">
        <f>KickstarterTable[[#This Row],[pledged]]/KickstarterTable[[#This Row],[goal]]</f>
        <v>9.0909090909090905E-3</v>
      </c>
      <c r="P2762" s="8">
        <f>KickstarterTable[[#This Row],[pledged]]/KickstarterTable[[#This Row],[backers_count]]</f>
        <v>25</v>
      </c>
      <c r="Q2762" t="str">
        <f t="shared" si="258"/>
        <v>music</v>
      </c>
      <c r="R2762" t="str">
        <f t="shared" si="259"/>
        <v>world music</v>
      </c>
      <c r="S2762" s="13">
        <f t="shared" si="260"/>
        <v>40985.126469907402</v>
      </c>
      <c r="T2762" s="13">
        <f t="shared" si="261"/>
        <v>41013.25</v>
      </c>
      <c r="U2762">
        <f t="shared" si="262"/>
        <v>2012</v>
      </c>
      <c r="V2762" s="15" t="str">
        <f t="shared" si="263"/>
        <v>Mar</v>
      </c>
    </row>
    <row r="2763" spans="1:22" ht="48">
      <c r="A2763">
        <v>3142</v>
      </c>
      <c r="B2763" s="3" t="s">
        <v>3142</v>
      </c>
      <c r="C2763" s="3" t="s">
        <v>7252</v>
      </c>
      <c r="D2763">
        <v>2750</v>
      </c>
      <c r="E2763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8270</v>
      </c>
      <c r="O2763" s="6">
        <f>KickstarterTable[[#This Row],[pledged]]/KickstarterTable[[#This Row],[goal]]</f>
        <v>1.6363636363636365E-2</v>
      </c>
      <c r="P2763" s="8">
        <f>KickstarterTable[[#This Row],[pledged]]/KickstarterTable[[#This Row],[backers_count]]</f>
        <v>15</v>
      </c>
      <c r="Q2763" t="str">
        <f t="shared" si="258"/>
        <v>theater</v>
      </c>
      <c r="R2763" t="str">
        <f t="shared" si="259"/>
        <v>plays</v>
      </c>
      <c r="S2763" s="13">
        <f t="shared" si="260"/>
        <v>42783.179849537039</v>
      </c>
      <c r="T2763" s="13">
        <f t="shared" si="261"/>
        <v>42811.054849537039</v>
      </c>
      <c r="U2763">
        <f t="shared" si="262"/>
        <v>2017</v>
      </c>
      <c r="V2763" s="15" t="str">
        <f t="shared" si="263"/>
        <v>Feb</v>
      </c>
    </row>
    <row r="2764" spans="1:22" ht="64">
      <c r="A2764">
        <v>3419</v>
      </c>
      <c r="B2764" s="3" t="s">
        <v>3418</v>
      </c>
      <c r="C2764" s="3" t="s">
        <v>7529</v>
      </c>
      <c r="D2764">
        <v>2750</v>
      </c>
      <c r="E2764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8270</v>
      </c>
      <c r="O2764" s="6">
        <f>KickstarterTable[[#This Row],[pledged]]/KickstarterTable[[#This Row],[goal]]</f>
        <v>1.0654545454545454</v>
      </c>
      <c r="P2764" s="8">
        <f>KickstarterTable[[#This Row],[pledged]]/KickstarterTable[[#This Row],[backers_count]]</f>
        <v>63.695652173913047</v>
      </c>
      <c r="Q2764" t="str">
        <f t="shared" si="258"/>
        <v>theater</v>
      </c>
      <c r="R2764" t="str">
        <f t="shared" si="259"/>
        <v>plays</v>
      </c>
      <c r="S2764" s="13">
        <f t="shared" si="260"/>
        <v>42448.488252314812</v>
      </c>
      <c r="T2764" s="13">
        <f t="shared" si="261"/>
        <v>42464.479166666664</v>
      </c>
      <c r="U2764">
        <f t="shared" si="262"/>
        <v>2016</v>
      </c>
      <c r="V2764" s="15" t="str">
        <f t="shared" si="263"/>
        <v>Mar</v>
      </c>
    </row>
    <row r="2765" spans="1:22" ht="48">
      <c r="A2765">
        <v>3530</v>
      </c>
      <c r="B2765" s="3" t="s">
        <v>3529</v>
      </c>
      <c r="C2765" s="3" t="s">
        <v>7640</v>
      </c>
      <c r="D2765">
        <v>2750</v>
      </c>
      <c r="E2765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8270</v>
      </c>
      <c r="O2765" s="6">
        <f>KickstarterTable[[#This Row],[pledged]]/KickstarterTable[[#This Row],[goal]]</f>
        <v>1</v>
      </c>
      <c r="P2765" s="8">
        <f>KickstarterTable[[#This Row],[pledged]]/KickstarterTable[[#This Row],[backers_count]]</f>
        <v>125</v>
      </c>
      <c r="Q2765" t="str">
        <f t="shared" si="258"/>
        <v>theater</v>
      </c>
      <c r="R2765" t="str">
        <f t="shared" si="259"/>
        <v>plays</v>
      </c>
      <c r="S2765" s="13">
        <f t="shared" si="260"/>
        <v>42442.29001157407</v>
      </c>
      <c r="T2765" s="13">
        <f t="shared" si="261"/>
        <v>42468.416666666664</v>
      </c>
      <c r="U2765">
        <f t="shared" si="262"/>
        <v>2016</v>
      </c>
      <c r="V2765" s="15" t="str">
        <f t="shared" si="263"/>
        <v>Mar</v>
      </c>
    </row>
    <row r="2766" spans="1:22" ht="48">
      <c r="A2766">
        <v>4074</v>
      </c>
      <c r="B2766" s="3" t="s">
        <v>4070</v>
      </c>
      <c r="C2766" s="3" t="s">
        <v>8177</v>
      </c>
      <c r="D2766">
        <v>2750</v>
      </c>
      <c r="E2766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8270</v>
      </c>
      <c r="O2766" s="6">
        <f>KickstarterTable[[#This Row],[pledged]]/KickstarterTable[[#This Row],[goal]]</f>
        <v>0.26727272727272727</v>
      </c>
      <c r="P2766" s="8">
        <f>KickstarterTable[[#This Row],[pledged]]/KickstarterTable[[#This Row],[backers_count]]</f>
        <v>35</v>
      </c>
      <c r="Q2766" t="str">
        <f t="shared" si="258"/>
        <v>theater</v>
      </c>
      <c r="R2766" t="str">
        <f t="shared" si="259"/>
        <v>plays</v>
      </c>
      <c r="S2766" s="13">
        <f t="shared" si="260"/>
        <v>42283.219618055555</v>
      </c>
      <c r="T2766" s="13">
        <f t="shared" si="261"/>
        <v>42311.177951388891</v>
      </c>
      <c r="U2766">
        <f t="shared" si="262"/>
        <v>2015</v>
      </c>
      <c r="V2766" s="15" t="str">
        <f t="shared" si="263"/>
        <v>Oct</v>
      </c>
    </row>
    <row r="2767" spans="1:22" ht="48">
      <c r="A2767">
        <v>1439</v>
      </c>
      <c r="B2767" s="3" t="s">
        <v>1440</v>
      </c>
      <c r="C2767" s="3" t="s">
        <v>5549</v>
      </c>
      <c r="D2767">
        <v>2725</v>
      </c>
      <c r="E276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8286</v>
      </c>
      <c r="O2767" s="6">
        <f>KickstarterTable[[#This Row],[pledged]]/KickstarterTable[[#This Row],[goal]]</f>
        <v>6.6055045871559637E-2</v>
      </c>
      <c r="P2767" s="8">
        <f>KickstarterTable[[#This Row],[pledged]]/KickstarterTable[[#This Row],[backers_count]]</f>
        <v>30</v>
      </c>
      <c r="Q2767" t="str">
        <f t="shared" si="258"/>
        <v>publishing</v>
      </c>
      <c r="R2767" t="str">
        <f t="shared" si="259"/>
        <v>translations</v>
      </c>
      <c r="S2767" s="13">
        <f t="shared" si="260"/>
        <v>42040.496539351851</v>
      </c>
      <c r="T2767" s="13">
        <f t="shared" si="261"/>
        <v>42068.413206018515</v>
      </c>
      <c r="U2767">
        <f t="shared" si="262"/>
        <v>2015</v>
      </c>
      <c r="V2767" s="15" t="str">
        <f t="shared" si="263"/>
        <v>Feb</v>
      </c>
    </row>
    <row r="2768" spans="1:22" ht="48">
      <c r="A2768">
        <v>977</v>
      </c>
      <c r="B2768" s="3" t="s">
        <v>978</v>
      </c>
      <c r="C2768" s="3" t="s">
        <v>5087</v>
      </c>
      <c r="D2768">
        <v>2700</v>
      </c>
      <c r="E276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8272</v>
      </c>
      <c r="O2768" s="6">
        <f>KickstarterTable[[#This Row],[pledged]]/KickstarterTable[[#This Row],[goal]]</f>
        <v>0.33666666666666667</v>
      </c>
      <c r="P2768" s="8">
        <f>KickstarterTable[[#This Row],[pledged]]/KickstarterTable[[#This Row],[backers_count]]</f>
        <v>75.75</v>
      </c>
      <c r="Q2768" t="str">
        <f t="shared" si="258"/>
        <v>technology</v>
      </c>
      <c r="R2768" t="str">
        <f t="shared" si="259"/>
        <v>wearables</v>
      </c>
      <c r="S2768" s="13">
        <f t="shared" si="260"/>
        <v>42391.608761574076</v>
      </c>
      <c r="T2768" s="13">
        <f t="shared" si="261"/>
        <v>42419.525428240748</v>
      </c>
      <c r="U2768">
        <f t="shared" si="262"/>
        <v>2016</v>
      </c>
      <c r="V2768" s="15" t="str">
        <f t="shared" si="263"/>
        <v>Jan</v>
      </c>
    </row>
    <row r="2769" spans="1:22" ht="48">
      <c r="A2769">
        <v>1191</v>
      </c>
      <c r="B2769" s="3" t="s">
        <v>1192</v>
      </c>
      <c r="C2769" s="3" t="s">
        <v>5301</v>
      </c>
      <c r="D2769">
        <v>2700</v>
      </c>
      <c r="E2769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8284</v>
      </c>
      <c r="O2769" s="6">
        <f>KickstarterTable[[#This Row],[pledged]]/KickstarterTable[[#This Row],[goal]]</f>
        <v>1.0907407407407408</v>
      </c>
      <c r="P2769" s="8">
        <f>KickstarterTable[[#This Row],[pledged]]/KickstarterTable[[#This Row],[backers_count]]</f>
        <v>89.242424242424249</v>
      </c>
      <c r="Q2769" t="str">
        <f t="shared" si="258"/>
        <v>photography</v>
      </c>
      <c r="R2769" t="str">
        <f t="shared" si="259"/>
        <v>photobooks</v>
      </c>
      <c r="S2769" s="13">
        <f t="shared" si="260"/>
        <v>42419.270370370366</v>
      </c>
      <c r="T2769" s="13">
        <f t="shared" si="261"/>
        <v>42447.145370370366</v>
      </c>
      <c r="U2769">
        <f t="shared" si="262"/>
        <v>2016</v>
      </c>
      <c r="V2769" s="15" t="str">
        <f t="shared" si="263"/>
        <v>Feb</v>
      </c>
    </row>
    <row r="2770" spans="1:22" ht="48">
      <c r="A2770">
        <v>2322</v>
      </c>
      <c r="B2770" s="3" t="s">
        <v>2323</v>
      </c>
      <c r="C2770" s="3" t="s">
        <v>6432</v>
      </c>
      <c r="D2770">
        <v>2700</v>
      </c>
      <c r="E2770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8297</v>
      </c>
      <c r="O2770" s="6">
        <f>KickstarterTable[[#This Row],[pledged]]/KickstarterTable[[#This Row],[goal]]</f>
        <v>3.1481481481481478E-2</v>
      </c>
      <c r="P2770" s="8">
        <f>KickstarterTable[[#This Row],[pledged]]/KickstarterTable[[#This Row],[backers_count]]</f>
        <v>21.25</v>
      </c>
      <c r="Q2770" t="str">
        <f t="shared" si="258"/>
        <v>food</v>
      </c>
      <c r="R2770" t="str">
        <f t="shared" si="259"/>
        <v>small batch</v>
      </c>
      <c r="S2770" s="13">
        <f t="shared" si="260"/>
        <v>42804.5621412037</v>
      </c>
      <c r="T2770" s="13">
        <f t="shared" si="261"/>
        <v>42832.437141203707</v>
      </c>
      <c r="U2770">
        <f t="shared" si="262"/>
        <v>2017</v>
      </c>
      <c r="V2770" s="15" t="str">
        <f t="shared" si="263"/>
        <v>Mar</v>
      </c>
    </row>
    <row r="2771" spans="1:22" ht="16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8270</v>
      </c>
      <c r="O2771" s="6">
        <f>KickstarterTable[[#This Row],[pledged]]/KickstarterTable[[#This Row],[goal]]</f>
        <v>1.0825925925925926</v>
      </c>
      <c r="P2771" s="8">
        <f>KickstarterTable[[#This Row],[pledged]]/KickstarterTable[[#This Row],[backers_count]]</f>
        <v>83.51428571428572</v>
      </c>
      <c r="Q2771" t="str">
        <f t="shared" si="258"/>
        <v>theater</v>
      </c>
      <c r="R2771" t="str">
        <f t="shared" si="259"/>
        <v>plays</v>
      </c>
      <c r="S2771" s="13">
        <f t="shared" si="260"/>
        <v>42267.794363425921</v>
      </c>
      <c r="T2771" s="13">
        <f t="shared" si="261"/>
        <v>42285.666666666664</v>
      </c>
      <c r="U2771">
        <f t="shared" si="262"/>
        <v>2015</v>
      </c>
      <c r="V2771" s="15" t="str">
        <f t="shared" si="263"/>
        <v>Sep</v>
      </c>
    </row>
    <row r="2772" spans="1:22" ht="48">
      <c r="A2772">
        <v>3265</v>
      </c>
      <c r="B2772" s="3" t="s">
        <v>3265</v>
      </c>
      <c r="C2772" s="3" t="s">
        <v>7375</v>
      </c>
      <c r="D2772">
        <v>2700</v>
      </c>
      <c r="E2772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8270</v>
      </c>
      <c r="O2772" s="6">
        <f>KickstarterTable[[#This Row],[pledged]]/KickstarterTable[[#This Row],[goal]]</f>
        <v>1.64</v>
      </c>
      <c r="P2772" s="8">
        <f>KickstarterTable[[#This Row],[pledged]]/KickstarterTable[[#This Row],[backers_count]]</f>
        <v>70.285714285714292</v>
      </c>
      <c r="Q2772" t="str">
        <f t="shared" si="258"/>
        <v>theater</v>
      </c>
      <c r="R2772" t="str">
        <f t="shared" si="259"/>
        <v>plays</v>
      </c>
      <c r="S2772" s="13">
        <f t="shared" si="260"/>
        <v>42311.378645833327</v>
      </c>
      <c r="T2772" s="13">
        <f t="shared" si="261"/>
        <v>42339.291666666664</v>
      </c>
      <c r="U2772">
        <f t="shared" si="262"/>
        <v>2015</v>
      </c>
      <c r="V2772" s="15" t="str">
        <f t="shared" si="263"/>
        <v>Nov</v>
      </c>
    </row>
    <row r="2773" spans="1:22" ht="48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8284</v>
      </c>
      <c r="O2773" s="6">
        <f>KickstarterTable[[#This Row],[pledged]]/KickstarterTable[[#This Row],[goal]]</f>
        <v>1.0131677953348381</v>
      </c>
      <c r="P2773" s="8">
        <f>KickstarterTable[[#This Row],[pledged]]/KickstarterTable[[#This Row],[backers_count]]</f>
        <v>299.22222222222223</v>
      </c>
      <c r="Q2773" t="str">
        <f t="shared" si="258"/>
        <v>photography</v>
      </c>
      <c r="R2773" t="str">
        <f t="shared" si="259"/>
        <v>photobooks</v>
      </c>
      <c r="S2773" s="13">
        <f t="shared" si="260"/>
        <v>42161.437499999993</v>
      </c>
      <c r="T2773" s="13">
        <f t="shared" si="261"/>
        <v>42191.354166666664</v>
      </c>
      <c r="U2773">
        <f t="shared" si="262"/>
        <v>2015</v>
      </c>
      <c r="V2773" s="15" t="str">
        <f t="shared" si="263"/>
        <v>Jun</v>
      </c>
    </row>
    <row r="2774" spans="1:22" ht="48">
      <c r="A2774">
        <v>34</v>
      </c>
      <c r="B2774" s="3" t="s">
        <v>36</v>
      </c>
      <c r="C2774" s="3" t="s">
        <v>4145</v>
      </c>
      <c r="D2774">
        <v>2600</v>
      </c>
      <c r="E2774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8264</v>
      </c>
      <c r="O2774" s="6">
        <f>KickstarterTable[[#This Row],[pledged]]/KickstarterTable[[#This Row],[goal]]</f>
        <v>1.3046153846153845</v>
      </c>
      <c r="P2774" s="8">
        <f>KickstarterTable[[#This Row],[pledged]]/KickstarterTable[[#This Row],[backers_count]]</f>
        <v>49.882352941176471</v>
      </c>
      <c r="Q2774" t="str">
        <f t="shared" si="258"/>
        <v>film &amp; video</v>
      </c>
      <c r="R2774" t="str">
        <f t="shared" si="259"/>
        <v>television</v>
      </c>
      <c r="S2774" s="13">
        <f t="shared" si="260"/>
        <v>41840.988437499997</v>
      </c>
      <c r="T2774" s="13">
        <f t="shared" si="261"/>
        <v>41853.905104166668</v>
      </c>
      <c r="U2774">
        <f t="shared" si="262"/>
        <v>2014</v>
      </c>
      <c r="V2774" s="15" t="str">
        <f t="shared" si="263"/>
        <v>Jul</v>
      </c>
    </row>
    <row r="2775" spans="1:22" ht="48">
      <c r="A2775">
        <v>1525</v>
      </c>
      <c r="B2775" s="3" t="s">
        <v>1526</v>
      </c>
      <c r="C2775" s="3" t="s">
        <v>5635</v>
      </c>
      <c r="D2775">
        <v>2600</v>
      </c>
      <c r="E2775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8284</v>
      </c>
      <c r="O2775" s="6">
        <f>KickstarterTable[[#This Row],[pledged]]/KickstarterTable[[#This Row],[goal]]</f>
        <v>1.7400576923076922</v>
      </c>
      <c r="P2775" s="8">
        <f>KickstarterTable[[#This Row],[pledged]]/KickstarterTable[[#This Row],[backers_count]]</f>
        <v>32.315357142857138</v>
      </c>
      <c r="Q2775" t="str">
        <f t="shared" si="258"/>
        <v>photography</v>
      </c>
      <c r="R2775" t="str">
        <f t="shared" si="259"/>
        <v>photobooks</v>
      </c>
      <c r="S2775" s="13">
        <f t="shared" si="260"/>
        <v>42570.369652777772</v>
      </c>
      <c r="T2775" s="13">
        <f t="shared" si="261"/>
        <v>42598.286319444444</v>
      </c>
      <c r="U2775">
        <f t="shared" si="262"/>
        <v>2016</v>
      </c>
      <c r="V2775" s="15" t="str">
        <f t="shared" si="263"/>
        <v>Jul</v>
      </c>
    </row>
    <row r="2776" spans="1:22" ht="48">
      <c r="A2776">
        <v>3230</v>
      </c>
      <c r="B2776" s="3" t="s">
        <v>3230</v>
      </c>
      <c r="C2776" s="3" t="s">
        <v>7340</v>
      </c>
      <c r="D2776">
        <v>2600</v>
      </c>
      <c r="E2776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8270</v>
      </c>
      <c r="O2776" s="6">
        <f>KickstarterTable[[#This Row],[pledged]]/KickstarterTable[[#This Row],[goal]]</f>
        <v>1.0988461538461538</v>
      </c>
      <c r="P2776" s="8">
        <f>KickstarterTable[[#This Row],[pledged]]/KickstarterTable[[#This Row],[backers_count]]</f>
        <v>77.21621621621621</v>
      </c>
      <c r="Q2776" t="str">
        <f t="shared" si="258"/>
        <v>theater</v>
      </c>
      <c r="R2776" t="str">
        <f t="shared" si="259"/>
        <v>plays</v>
      </c>
      <c r="S2776" s="13">
        <f t="shared" si="260"/>
        <v>41897.834791666661</v>
      </c>
      <c r="T2776" s="13">
        <f t="shared" si="261"/>
        <v>41910.749305555561</v>
      </c>
      <c r="U2776">
        <f t="shared" si="262"/>
        <v>2014</v>
      </c>
      <c r="V2776" s="15" t="str">
        <f t="shared" si="263"/>
        <v>Sep</v>
      </c>
    </row>
    <row r="2777" spans="1:22" ht="32">
      <c r="A2777">
        <v>3595</v>
      </c>
      <c r="B2777" s="3" t="s">
        <v>3594</v>
      </c>
      <c r="C2777" s="3" t="s">
        <v>7705</v>
      </c>
      <c r="D2777">
        <v>2600</v>
      </c>
      <c r="E277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8270</v>
      </c>
      <c r="O2777" s="6">
        <f>KickstarterTable[[#This Row],[pledged]]/KickstarterTable[[#This Row],[goal]]</f>
        <v>1.1850000000000001</v>
      </c>
      <c r="P2777" s="8">
        <f>KickstarterTable[[#This Row],[pledged]]/KickstarterTable[[#This Row],[backers_count]]</f>
        <v>49.693548387096776</v>
      </c>
      <c r="Q2777" t="str">
        <f t="shared" si="258"/>
        <v>theater</v>
      </c>
      <c r="R2777" t="str">
        <f t="shared" si="259"/>
        <v>plays</v>
      </c>
      <c r="S2777" s="13">
        <f t="shared" si="260"/>
        <v>42049.675034722219</v>
      </c>
      <c r="T2777" s="13">
        <f t="shared" si="261"/>
        <v>42073.874305555561</v>
      </c>
      <c r="U2777">
        <f t="shared" si="262"/>
        <v>2015</v>
      </c>
      <c r="V2777" s="15" t="str">
        <f t="shared" si="263"/>
        <v>Feb</v>
      </c>
    </row>
    <row r="2778" spans="1:22" ht="32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8294</v>
      </c>
      <c r="O2778" s="6">
        <f>KickstarterTable[[#This Row],[pledged]]/KickstarterTable[[#This Row],[goal]]</f>
        <v>1.6828125</v>
      </c>
      <c r="P2778" s="8">
        <f>KickstarterTable[[#This Row],[pledged]]/KickstarterTable[[#This Row],[backers_count]]</f>
        <v>10.507317073170732</v>
      </c>
      <c r="Q2778" t="str">
        <f t="shared" si="258"/>
        <v>technology</v>
      </c>
      <c r="R2778" t="str">
        <f t="shared" si="259"/>
        <v>hardware</v>
      </c>
      <c r="S2778" s="13">
        <f t="shared" si="260"/>
        <v>42026.03738425926</v>
      </c>
      <c r="T2778" s="13">
        <f t="shared" si="261"/>
        <v>42063.416666666664</v>
      </c>
      <c r="U2778">
        <f t="shared" si="262"/>
        <v>2015</v>
      </c>
      <c r="V2778" s="15" t="str">
        <f t="shared" si="263"/>
        <v>Jan</v>
      </c>
    </row>
    <row r="2779" spans="1:22" ht="32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8278</v>
      </c>
      <c r="O2779" s="6">
        <f>KickstarterTable[[#This Row],[pledged]]/KickstarterTable[[#This Row],[goal]]</f>
        <v>1.031372549019608</v>
      </c>
      <c r="P2779" s="8">
        <f>KickstarterTable[[#This Row],[pledged]]/KickstarterTable[[#This Row],[backers_count]]</f>
        <v>77.352941176470594</v>
      </c>
      <c r="Q2779" t="str">
        <f t="shared" si="258"/>
        <v>music</v>
      </c>
      <c r="R2779" t="str">
        <f t="shared" si="259"/>
        <v>indie rock</v>
      </c>
      <c r="S2779" s="13">
        <f t="shared" si="260"/>
        <v>41371.314745370364</v>
      </c>
      <c r="T2779" s="13">
        <f t="shared" si="261"/>
        <v>41399.231412037043</v>
      </c>
      <c r="U2779">
        <f t="shared" si="262"/>
        <v>2013</v>
      </c>
      <c r="V2779" s="15" t="str">
        <f t="shared" si="263"/>
        <v>Apr</v>
      </c>
    </row>
    <row r="2780" spans="1:22" ht="48">
      <c r="A2780">
        <v>38</v>
      </c>
      <c r="B2780" s="3" t="s">
        <v>40</v>
      </c>
      <c r="C2780" s="3" t="s">
        <v>4149</v>
      </c>
      <c r="D2780">
        <v>2500</v>
      </c>
      <c r="E2780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8264</v>
      </c>
      <c r="O2780" s="6">
        <f>KickstarterTable[[#This Row],[pledged]]/KickstarterTable[[#This Row],[goal]]</f>
        <v>1.1004</v>
      </c>
      <c r="P2780" s="8">
        <f>KickstarterTable[[#This Row],[pledged]]/KickstarterTable[[#This Row],[backers_count]]</f>
        <v>41.68181818181818</v>
      </c>
      <c r="Q2780" t="str">
        <f t="shared" si="258"/>
        <v>film &amp; video</v>
      </c>
      <c r="R2780" t="str">
        <f t="shared" si="259"/>
        <v>television</v>
      </c>
      <c r="S2780" s="13">
        <f t="shared" si="260"/>
        <v>41374.72388888889</v>
      </c>
      <c r="T2780" s="13">
        <f t="shared" si="261"/>
        <v>41402.640555555554</v>
      </c>
      <c r="U2780">
        <f t="shared" si="262"/>
        <v>2013</v>
      </c>
      <c r="V2780" s="15" t="str">
        <f t="shared" si="263"/>
        <v>Apr</v>
      </c>
    </row>
    <row r="2781" spans="1:22" ht="48">
      <c r="A2781">
        <v>87</v>
      </c>
      <c r="B2781" s="3" t="s">
        <v>89</v>
      </c>
      <c r="C2781" s="3" t="s">
        <v>4198</v>
      </c>
      <c r="D2781">
        <v>2500</v>
      </c>
      <c r="E2781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8265</v>
      </c>
      <c r="O2781" s="6">
        <f>KickstarterTable[[#This Row],[pledged]]/KickstarterTable[[#This Row],[goal]]</f>
        <v>1.046</v>
      </c>
      <c r="P2781" s="8">
        <f>KickstarterTable[[#This Row],[pledged]]/KickstarterTable[[#This Row],[backers_count]]</f>
        <v>104.6</v>
      </c>
      <c r="Q2781" t="str">
        <f t="shared" si="258"/>
        <v>film &amp; video</v>
      </c>
      <c r="R2781" t="str">
        <f t="shared" si="259"/>
        <v>shorts</v>
      </c>
      <c r="S2781" s="13">
        <f t="shared" si="260"/>
        <v>40322.206053240741</v>
      </c>
      <c r="T2781" s="13">
        <f t="shared" si="261"/>
        <v>40329.653472222228</v>
      </c>
      <c r="U2781">
        <f t="shared" si="262"/>
        <v>2010</v>
      </c>
      <c r="V2781" s="15" t="str">
        <f t="shared" si="263"/>
        <v>May</v>
      </c>
    </row>
    <row r="2782" spans="1:22" ht="48">
      <c r="A2782">
        <v>169</v>
      </c>
      <c r="B2782" s="3" t="s">
        <v>171</v>
      </c>
      <c r="C2782" s="3" t="s">
        <v>4279</v>
      </c>
      <c r="D2782">
        <v>2500</v>
      </c>
      <c r="E2782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8267</v>
      </c>
      <c r="O2782" s="6">
        <f>KickstarterTable[[#This Row],[pledged]]/KickstarterTable[[#This Row],[goal]]</f>
        <v>0.224</v>
      </c>
      <c r="P2782" s="8">
        <f>KickstarterTable[[#This Row],[pledged]]/KickstarterTable[[#This Row],[backers_count]]</f>
        <v>56</v>
      </c>
      <c r="Q2782" t="str">
        <f t="shared" si="258"/>
        <v>film &amp; video</v>
      </c>
      <c r="R2782" t="str">
        <f t="shared" si="259"/>
        <v>drama</v>
      </c>
      <c r="S2782" s="13">
        <f t="shared" si="260"/>
        <v>41900.171979166662</v>
      </c>
      <c r="T2782" s="13">
        <f t="shared" si="261"/>
        <v>41928.088645833333</v>
      </c>
      <c r="U2782">
        <f t="shared" si="262"/>
        <v>2014</v>
      </c>
      <c r="V2782" s="15" t="str">
        <f t="shared" si="263"/>
        <v>Sep</v>
      </c>
    </row>
    <row r="2783" spans="1:22" ht="48">
      <c r="A2783">
        <v>194</v>
      </c>
      <c r="B2783" s="3" t="s">
        <v>196</v>
      </c>
      <c r="C2783" s="3" t="s">
        <v>4304</v>
      </c>
      <c r="D2783">
        <v>2500</v>
      </c>
      <c r="E2783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8267</v>
      </c>
      <c r="O2783" s="6">
        <f>KickstarterTable[[#This Row],[pledged]]/KickstarterTable[[#This Row],[goal]]</f>
        <v>1.1999999999999999E-3</v>
      </c>
      <c r="P2783" s="8">
        <f>KickstarterTable[[#This Row],[pledged]]/KickstarterTable[[#This Row],[backers_count]]</f>
        <v>1</v>
      </c>
      <c r="Q2783" t="str">
        <f t="shared" si="258"/>
        <v>film &amp; video</v>
      </c>
      <c r="R2783" t="str">
        <f t="shared" si="259"/>
        <v>drama</v>
      </c>
      <c r="S2783" s="13">
        <f t="shared" si="260"/>
        <v>42375.663553240738</v>
      </c>
      <c r="T2783" s="13">
        <f t="shared" si="261"/>
        <v>42433.58021990741</v>
      </c>
      <c r="U2783">
        <f t="shared" si="262"/>
        <v>2016</v>
      </c>
      <c r="V2783" s="15" t="str">
        <f t="shared" si="263"/>
        <v>Jan</v>
      </c>
    </row>
    <row r="2784" spans="1:22" ht="48">
      <c r="A2784">
        <v>197</v>
      </c>
      <c r="B2784" s="3" t="s">
        <v>199</v>
      </c>
      <c r="C2784" s="3" t="s">
        <v>4307</v>
      </c>
      <c r="D2784">
        <v>2500</v>
      </c>
      <c r="E2784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8267</v>
      </c>
      <c r="O2784" s="6">
        <f>KickstarterTable[[#This Row],[pledged]]/KickstarterTable[[#This Row],[goal]]</f>
        <v>0.1048</v>
      </c>
      <c r="P2784" s="8">
        <f>KickstarterTable[[#This Row],[pledged]]/KickstarterTable[[#This Row],[backers_count]]</f>
        <v>32.75</v>
      </c>
      <c r="Q2784" t="str">
        <f t="shared" si="258"/>
        <v>film &amp; video</v>
      </c>
      <c r="R2784" t="str">
        <f t="shared" si="259"/>
        <v>drama</v>
      </c>
      <c r="S2784" s="13">
        <f t="shared" si="260"/>
        <v>42741.515046296299</v>
      </c>
      <c r="T2784" s="13">
        <f t="shared" si="261"/>
        <v>42781.458333333336</v>
      </c>
      <c r="U2784">
        <f t="shared" si="262"/>
        <v>2017</v>
      </c>
      <c r="V2784" s="15" t="str">
        <f t="shared" si="263"/>
        <v>Jan</v>
      </c>
    </row>
    <row r="2785" spans="1:22" ht="48">
      <c r="A2785">
        <v>203</v>
      </c>
      <c r="B2785" s="3" t="s">
        <v>205</v>
      </c>
      <c r="C2785" s="3" t="s">
        <v>4313</v>
      </c>
      <c r="D2785">
        <v>2500</v>
      </c>
      <c r="E2785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8267</v>
      </c>
      <c r="O2785" s="6">
        <f>KickstarterTable[[#This Row],[pledged]]/KickstarterTable[[#This Row],[goal]]</f>
        <v>0.2984</v>
      </c>
      <c r="P2785" s="8">
        <f>KickstarterTable[[#This Row],[pledged]]/KickstarterTable[[#This Row],[backers_count]]</f>
        <v>93.25</v>
      </c>
      <c r="Q2785" t="str">
        <f t="shared" si="258"/>
        <v>film &amp; video</v>
      </c>
      <c r="R2785" t="str">
        <f t="shared" si="259"/>
        <v>drama</v>
      </c>
      <c r="S2785" s="13">
        <f t="shared" si="260"/>
        <v>41973.514629629623</v>
      </c>
      <c r="T2785" s="13">
        <f t="shared" si="261"/>
        <v>42031.431296296294</v>
      </c>
      <c r="U2785">
        <f t="shared" si="262"/>
        <v>2015</v>
      </c>
      <c r="V2785" s="15" t="str">
        <f t="shared" si="263"/>
        <v>Nov</v>
      </c>
    </row>
    <row r="2786" spans="1:22" ht="32">
      <c r="A2786">
        <v>262</v>
      </c>
      <c r="B2786" s="3" t="s">
        <v>263</v>
      </c>
      <c r="C2786" s="3" t="s">
        <v>4372</v>
      </c>
      <c r="D2786">
        <v>2500</v>
      </c>
      <c r="E2786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8268</v>
      </c>
      <c r="O2786" s="6">
        <f>KickstarterTable[[#This Row],[pledged]]/KickstarterTable[[#This Row],[goal]]</f>
        <v>2.4</v>
      </c>
      <c r="P2786" s="8">
        <f>KickstarterTable[[#This Row],[pledged]]/KickstarterTable[[#This Row],[backers_count]]</f>
        <v>41.379310344827587</v>
      </c>
      <c r="Q2786" t="str">
        <f t="shared" si="258"/>
        <v>film &amp; video</v>
      </c>
      <c r="R2786" t="str">
        <f t="shared" si="259"/>
        <v>documentary</v>
      </c>
      <c r="S2786" s="13">
        <f t="shared" si="260"/>
        <v>40554.914675925924</v>
      </c>
      <c r="T2786" s="13">
        <f t="shared" si="261"/>
        <v>40597.831342592595</v>
      </c>
      <c r="U2786">
        <f t="shared" si="262"/>
        <v>2011</v>
      </c>
      <c r="V2786" s="15" t="str">
        <f t="shared" si="263"/>
        <v>Jan</v>
      </c>
    </row>
    <row r="2787" spans="1:22" ht="48">
      <c r="A2787">
        <v>412</v>
      </c>
      <c r="B2787" s="3" t="s">
        <v>413</v>
      </c>
      <c r="C2787" s="3" t="s">
        <v>4522</v>
      </c>
      <c r="D2787">
        <v>2500</v>
      </c>
      <c r="E278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8268</v>
      </c>
      <c r="O2787" s="6">
        <f>KickstarterTable[[#This Row],[pledged]]/KickstarterTable[[#This Row],[goal]]</f>
        <v>1.2684</v>
      </c>
      <c r="P2787" s="8">
        <f>KickstarterTable[[#This Row],[pledged]]/KickstarterTable[[#This Row],[backers_count]]</f>
        <v>57.654545454545456</v>
      </c>
      <c r="Q2787" t="str">
        <f t="shared" si="258"/>
        <v>film &amp; video</v>
      </c>
      <c r="R2787" t="str">
        <f t="shared" si="259"/>
        <v>documentary</v>
      </c>
      <c r="S2787" s="13">
        <f t="shared" si="260"/>
        <v>41099.409467592588</v>
      </c>
      <c r="T2787" s="13">
        <f t="shared" si="261"/>
        <v>41113.32613425926</v>
      </c>
      <c r="U2787">
        <f t="shared" si="262"/>
        <v>2012</v>
      </c>
      <c r="V2787" s="15" t="str">
        <f t="shared" si="263"/>
        <v>Jul</v>
      </c>
    </row>
    <row r="2788" spans="1:22" ht="48">
      <c r="A2788">
        <v>434</v>
      </c>
      <c r="B2788" s="3" t="s">
        <v>435</v>
      </c>
      <c r="C2788" s="3" t="s">
        <v>4544</v>
      </c>
      <c r="D2788">
        <v>2500</v>
      </c>
      <c r="E278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8269</v>
      </c>
      <c r="O2788" s="6">
        <f>KickstarterTable[[#This Row],[pledged]]/KickstarterTable[[#This Row],[goal]]</f>
        <v>0.05</v>
      </c>
      <c r="P2788" s="8">
        <f>KickstarterTable[[#This Row],[pledged]]/KickstarterTable[[#This Row],[backers_count]]</f>
        <v>62.5</v>
      </c>
      <c r="Q2788" t="str">
        <f t="shared" si="258"/>
        <v>film &amp; video</v>
      </c>
      <c r="R2788" t="str">
        <f t="shared" si="259"/>
        <v>animation</v>
      </c>
      <c r="S2788" s="13">
        <f t="shared" si="260"/>
        <v>41576.501180555555</v>
      </c>
      <c r="T2788" s="13">
        <f t="shared" si="261"/>
        <v>41607.459513888891</v>
      </c>
      <c r="U2788">
        <f t="shared" si="262"/>
        <v>2013</v>
      </c>
      <c r="V2788" s="15" t="str">
        <f t="shared" si="263"/>
        <v>Oct</v>
      </c>
    </row>
    <row r="2789" spans="1:22" ht="48">
      <c r="A2789">
        <v>448</v>
      </c>
      <c r="B2789" s="3" t="s">
        <v>449</v>
      </c>
      <c r="C2789" s="3" t="s">
        <v>4558</v>
      </c>
      <c r="D2789">
        <v>2500</v>
      </c>
      <c r="E2789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8269</v>
      </c>
      <c r="O2789" s="6">
        <f>KickstarterTable[[#This Row],[pledged]]/KickstarterTable[[#This Row],[goal]]</f>
        <v>3.2804E-2</v>
      </c>
      <c r="P2789" s="8">
        <f>KickstarterTable[[#This Row],[pledged]]/KickstarterTable[[#This Row],[backers_count]]</f>
        <v>20.502500000000001</v>
      </c>
      <c r="Q2789" t="str">
        <f t="shared" si="258"/>
        <v>film &amp; video</v>
      </c>
      <c r="R2789" t="str">
        <f t="shared" si="259"/>
        <v>animation</v>
      </c>
      <c r="S2789" s="13">
        <f t="shared" si="260"/>
        <v>41753.424710648142</v>
      </c>
      <c r="T2789" s="13">
        <f t="shared" si="261"/>
        <v>41771.341377314813</v>
      </c>
      <c r="U2789">
        <f t="shared" si="262"/>
        <v>2014</v>
      </c>
      <c r="V2789" s="15" t="str">
        <f t="shared" si="263"/>
        <v>Apr</v>
      </c>
    </row>
    <row r="2790" spans="1:22" ht="48">
      <c r="A2790">
        <v>549</v>
      </c>
      <c r="B2790" s="3" t="s">
        <v>550</v>
      </c>
      <c r="C2790" s="3" t="s">
        <v>4659</v>
      </c>
      <c r="D2790">
        <v>2500</v>
      </c>
      <c r="E2790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8271</v>
      </c>
      <c r="O2790" s="6">
        <f>KickstarterTable[[#This Row],[pledged]]/KickstarterTable[[#This Row],[goal]]</f>
        <v>2.7199999999999998E-2</v>
      </c>
      <c r="P2790" s="8">
        <f>KickstarterTable[[#This Row],[pledged]]/KickstarterTable[[#This Row],[backers_count]]</f>
        <v>8.5</v>
      </c>
      <c r="Q2790" t="str">
        <f t="shared" si="258"/>
        <v>technology</v>
      </c>
      <c r="R2790" t="str">
        <f t="shared" si="259"/>
        <v>web</v>
      </c>
      <c r="S2790" s="13">
        <f t="shared" si="260"/>
        <v>42163.303495370368</v>
      </c>
      <c r="T2790" s="13">
        <f t="shared" si="261"/>
        <v>42191.22016203704</v>
      </c>
      <c r="U2790">
        <f t="shared" si="262"/>
        <v>2015</v>
      </c>
      <c r="V2790" s="15" t="str">
        <f t="shared" si="263"/>
        <v>Jun</v>
      </c>
    </row>
    <row r="2791" spans="1:22" ht="48">
      <c r="A2791">
        <v>569</v>
      </c>
      <c r="B2791" s="3" t="s">
        <v>570</v>
      </c>
      <c r="C2791" s="3" t="s">
        <v>4679</v>
      </c>
      <c r="D2791">
        <v>2500</v>
      </c>
      <c r="E2791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8271</v>
      </c>
      <c r="O2791" s="6">
        <f>KickstarterTable[[#This Row],[pledged]]/KickstarterTable[[#This Row],[goal]]</f>
        <v>8.0000000000000002E-3</v>
      </c>
      <c r="P2791" s="8">
        <f>KickstarterTable[[#This Row],[pledged]]/KickstarterTable[[#This Row],[backers_count]]</f>
        <v>20</v>
      </c>
      <c r="Q2791" t="str">
        <f t="shared" si="258"/>
        <v>technology</v>
      </c>
      <c r="R2791" t="str">
        <f t="shared" si="259"/>
        <v>web</v>
      </c>
      <c r="S2791" s="13">
        <f t="shared" si="260"/>
        <v>42340.514027777775</v>
      </c>
      <c r="T2791" s="13">
        <f t="shared" si="261"/>
        <v>42368.430694444447</v>
      </c>
      <c r="U2791">
        <f t="shared" si="262"/>
        <v>2015</v>
      </c>
      <c r="V2791" s="15" t="str">
        <f t="shared" si="263"/>
        <v>Dec</v>
      </c>
    </row>
    <row r="2792" spans="1:22" ht="48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8271</v>
      </c>
      <c r="O2792" s="6">
        <f>KickstarterTable[[#This Row],[pledged]]/KickstarterTable[[#This Row],[goal]]</f>
        <v>0</v>
      </c>
      <c r="P2792" s="8" t="e">
        <f>KickstarterTable[[#This Row],[pledged]]/KickstarterTable[[#This Row],[backers_count]]</f>
        <v>#DIV/0!</v>
      </c>
      <c r="Q2792" t="str">
        <f t="shared" si="258"/>
        <v>technology</v>
      </c>
      <c r="R2792" t="str">
        <f t="shared" si="259"/>
        <v>web</v>
      </c>
      <c r="S2792" s="13">
        <f t="shared" si="260"/>
        <v>42282.382962962962</v>
      </c>
      <c r="T2792" s="13">
        <f t="shared" si="261"/>
        <v>42310.341296296298</v>
      </c>
      <c r="U2792">
        <f t="shared" si="262"/>
        <v>2015</v>
      </c>
      <c r="V2792" s="15" t="str">
        <f t="shared" si="263"/>
        <v>Oct</v>
      </c>
    </row>
    <row r="2793" spans="1:22" ht="32">
      <c r="A2793">
        <v>598</v>
      </c>
      <c r="B2793" s="3" t="s">
        <v>599</v>
      </c>
      <c r="C2793" s="3" t="s">
        <v>4708</v>
      </c>
      <c r="D2793">
        <v>2500</v>
      </c>
      <c r="E2793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8271</v>
      </c>
      <c r="O2793" s="6">
        <f>KickstarterTable[[#This Row],[pledged]]/KickstarterTable[[#This Row],[goal]]</f>
        <v>0.34</v>
      </c>
      <c r="P2793" s="8">
        <f>KickstarterTable[[#This Row],[pledged]]/KickstarterTable[[#This Row],[backers_count]]</f>
        <v>121.42857142857143</v>
      </c>
      <c r="Q2793" t="str">
        <f t="shared" si="258"/>
        <v>technology</v>
      </c>
      <c r="R2793" t="str">
        <f t="shared" si="259"/>
        <v>web</v>
      </c>
      <c r="S2793" s="13">
        <f t="shared" si="260"/>
        <v>41947.668761574074</v>
      </c>
      <c r="T2793" s="13">
        <f t="shared" si="261"/>
        <v>41975.585428240745</v>
      </c>
      <c r="U2793">
        <f t="shared" si="262"/>
        <v>2014</v>
      </c>
      <c r="V2793" s="15" t="str">
        <f t="shared" si="263"/>
        <v>Nov</v>
      </c>
    </row>
    <row r="2794" spans="1:22" ht="48">
      <c r="A2794">
        <v>649</v>
      </c>
      <c r="B2794" s="3" t="s">
        <v>650</v>
      </c>
      <c r="C2794" s="3" t="s">
        <v>4759</v>
      </c>
      <c r="D2794">
        <v>2500</v>
      </c>
      <c r="E2794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8272</v>
      </c>
      <c r="O2794" s="6">
        <f>KickstarterTable[[#This Row],[pledged]]/KickstarterTable[[#This Row],[goal]]</f>
        <v>1.3996</v>
      </c>
      <c r="P2794" s="8">
        <f>KickstarterTable[[#This Row],[pledged]]/KickstarterTable[[#This Row],[backers_count]]</f>
        <v>42.670731707317074</v>
      </c>
      <c r="Q2794" t="str">
        <f t="shared" si="258"/>
        <v>technology</v>
      </c>
      <c r="R2794" t="str">
        <f t="shared" si="259"/>
        <v>wearables</v>
      </c>
      <c r="S2794" s="13">
        <f t="shared" si="260"/>
        <v>41877.578854166662</v>
      </c>
      <c r="T2794" s="13">
        <f t="shared" si="261"/>
        <v>41896.495520833334</v>
      </c>
      <c r="U2794">
        <f t="shared" si="262"/>
        <v>2014</v>
      </c>
      <c r="V2794" s="15" t="str">
        <f t="shared" si="263"/>
        <v>Aug</v>
      </c>
    </row>
    <row r="2795" spans="1:22" ht="48">
      <c r="A2795">
        <v>681</v>
      </c>
      <c r="B2795" s="3" t="s">
        <v>682</v>
      </c>
      <c r="C2795" s="3" t="s">
        <v>4791</v>
      </c>
      <c r="D2795">
        <v>2500</v>
      </c>
      <c r="E2795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8272</v>
      </c>
      <c r="O2795" s="6">
        <f>KickstarterTable[[#This Row],[pledged]]/KickstarterTable[[#This Row],[goal]]</f>
        <v>4.0000000000000002E-4</v>
      </c>
      <c r="P2795" s="8">
        <f>KickstarterTable[[#This Row],[pledged]]/KickstarterTable[[#This Row],[backers_count]]</f>
        <v>1</v>
      </c>
      <c r="Q2795" t="str">
        <f t="shared" si="258"/>
        <v>technology</v>
      </c>
      <c r="R2795" t="str">
        <f t="shared" si="259"/>
        <v>wearables</v>
      </c>
      <c r="S2795" s="13">
        <f t="shared" si="260"/>
        <v>42639.472268518519</v>
      </c>
      <c r="T2795" s="13">
        <f t="shared" si="261"/>
        <v>42667.38893518519</v>
      </c>
      <c r="U2795">
        <f t="shared" si="262"/>
        <v>2016</v>
      </c>
      <c r="V2795" s="15" t="str">
        <f t="shared" si="263"/>
        <v>Sep</v>
      </c>
    </row>
    <row r="2796" spans="1:22" ht="48">
      <c r="A2796">
        <v>726</v>
      </c>
      <c r="B2796" s="3" t="s">
        <v>727</v>
      </c>
      <c r="C2796" s="3" t="s">
        <v>4836</v>
      </c>
      <c r="D2796">
        <v>2500</v>
      </c>
      <c r="E2796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8273</v>
      </c>
      <c r="O2796" s="6">
        <f>KickstarterTable[[#This Row],[pledged]]/KickstarterTable[[#This Row],[goal]]</f>
        <v>1.014</v>
      </c>
      <c r="P2796" s="8">
        <f>KickstarterTable[[#This Row],[pledged]]/KickstarterTable[[#This Row],[backers_count]]</f>
        <v>72.428571428571431</v>
      </c>
      <c r="Q2796" t="str">
        <f t="shared" si="258"/>
        <v>publishing</v>
      </c>
      <c r="R2796" t="str">
        <f t="shared" si="259"/>
        <v>nonfiction</v>
      </c>
      <c r="S2796" s="13">
        <f t="shared" si="260"/>
        <v>41345.709340277775</v>
      </c>
      <c r="T2796" s="13">
        <f t="shared" si="261"/>
        <v>41373.626006944447</v>
      </c>
      <c r="U2796">
        <f t="shared" si="262"/>
        <v>2013</v>
      </c>
      <c r="V2796" s="15" t="str">
        <f t="shared" si="263"/>
        <v>Mar</v>
      </c>
    </row>
    <row r="2797" spans="1:22" ht="48">
      <c r="A2797">
        <v>733</v>
      </c>
      <c r="B2797" s="3" t="s">
        <v>734</v>
      </c>
      <c r="C2797" s="3" t="s">
        <v>4843</v>
      </c>
      <c r="D2797">
        <v>2500</v>
      </c>
      <c r="E279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8273</v>
      </c>
      <c r="O2797" s="6">
        <f>KickstarterTable[[#This Row],[pledged]]/KickstarterTable[[#This Row],[goal]]</f>
        <v>1.2048000000000001</v>
      </c>
      <c r="P2797" s="8">
        <f>KickstarterTable[[#This Row],[pledged]]/KickstarterTable[[#This Row],[backers_count]]</f>
        <v>17.822485207100591</v>
      </c>
      <c r="Q2797" t="str">
        <f t="shared" si="258"/>
        <v>publishing</v>
      </c>
      <c r="R2797" t="str">
        <f t="shared" si="259"/>
        <v>nonfiction</v>
      </c>
      <c r="S2797" s="13">
        <f t="shared" si="260"/>
        <v>41598.086712962962</v>
      </c>
      <c r="T2797" s="13">
        <f t="shared" si="261"/>
        <v>41626.003379629634</v>
      </c>
      <c r="U2797">
        <f t="shared" si="262"/>
        <v>2013</v>
      </c>
      <c r="V2797" s="15" t="str">
        <f t="shared" si="263"/>
        <v>Nov</v>
      </c>
    </row>
    <row r="2798" spans="1:22" ht="48">
      <c r="A2798">
        <v>755</v>
      </c>
      <c r="B2798" s="3" t="s">
        <v>756</v>
      </c>
      <c r="C2798" s="3" t="s">
        <v>4865</v>
      </c>
      <c r="D2798">
        <v>2500</v>
      </c>
      <c r="E279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8273</v>
      </c>
      <c r="O2798" s="6">
        <f>KickstarterTable[[#This Row],[pledged]]/KickstarterTable[[#This Row],[goal]]</f>
        <v>1.0190760000000001</v>
      </c>
      <c r="P2798" s="8">
        <f>KickstarterTable[[#This Row],[pledged]]/KickstarterTable[[#This Row],[backers_count]]</f>
        <v>37.466029411764708</v>
      </c>
      <c r="Q2798" t="str">
        <f t="shared" si="258"/>
        <v>publishing</v>
      </c>
      <c r="R2798" t="str">
        <f t="shared" si="259"/>
        <v>nonfiction</v>
      </c>
      <c r="S2798" s="13">
        <f t="shared" si="260"/>
        <v>41383.271724537037</v>
      </c>
      <c r="T2798" s="13">
        <f t="shared" si="261"/>
        <v>41411.611805555556</v>
      </c>
      <c r="U2798">
        <f t="shared" si="262"/>
        <v>2013</v>
      </c>
      <c r="V2798" s="15" t="str">
        <f t="shared" si="263"/>
        <v>Apr</v>
      </c>
    </row>
    <row r="2799" spans="1:22" ht="32">
      <c r="A2799">
        <v>758</v>
      </c>
      <c r="B2799" s="3" t="s">
        <v>759</v>
      </c>
      <c r="C2799" s="3" t="s">
        <v>4868</v>
      </c>
      <c r="D2799">
        <v>2500</v>
      </c>
      <c r="E2799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8273</v>
      </c>
      <c r="O2799" s="6">
        <f>KickstarterTable[[#This Row],[pledged]]/KickstarterTable[[#This Row],[goal]]</f>
        <v>1.02</v>
      </c>
      <c r="P2799" s="8">
        <f>KickstarterTable[[#This Row],[pledged]]/KickstarterTable[[#This Row],[backers_count]]</f>
        <v>134.21052631578948</v>
      </c>
      <c r="Q2799" t="str">
        <f t="shared" si="258"/>
        <v>publishing</v>
      </c>
      <c r="R2799" t="str">
        <f t="shared" si="259"/>
        <v>nonfiction</v>
      </c>
      <c r="S2799" s="13">
        <f t="shared" si="260"/>
        <v>40429.503101851849</v>
      </c>
      <c r="T2799" s="13">
        <f t="shared" si="261"/>
        <v>40457.419768518521</v>
      </c>
      <c r="U2799">
        <f t="shared" si="262"/>
        <v>2010</v>
      </c>
      <c r="V2799" s="15" t="str">
        <f t="shared" si="263"/>
        <v>Sep</v>
      </c>
    </row>
    <row r="2800" spans="1:22" ht="48">
      <c r="A2800">
        <v>768</v>
      </c>
      <c r="B2800" s="3" t="s">
        <v>769</v>
      </c>
      <c r="C2800" s="3" t="s">
        <v>4878</v>
      </c>
      <c r="D2800">
        <v>2500</v>
      </c>
      <c r="E2800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8274</v>
      </c>
      <c r="O2800" s="6">
        <f>KickstarterTable[[#This Row],[pledged]]/KickstarterTable[[#This Row],[goal]]</f>
        <v>0</v>
      </c>
      <c r="P2800" s="8" t="e">
        <f>KickstarterTable[[#This Row],[pledged]]/KickstarterTable[[#This Row],[backers_count]]</f>
        <v>#DIV/0!</v>
      </c>
      <c r="Q2800" t="str">
        <f t="shared" si="258"/>
        <v>publishing</v>
      </c>
      <c r="R2800" t="str">
        <f t="shared" si="259"/>
        <v>fiction</v>
      </c>
      <c r="S2800" s="13">
        <f t="shared" si="260"/>
        <v>41593.873726851853</v>
      </c>
      <c r="T2800" s="13">
        <f t="shared" si="261"/>
        <v>41621.790393518524</v>
      </c>
      <c r="U2800">
        <f t="shared" si="262"/>
        <v>2013</v>
      </c>
      <c r="V2800" s="15" t="str">
        <f t="shared" si="263"/>
        <v>Nov</v>
      </c>
    </row>
    <row r="2801" spans="1:22" ht="32">
      <c r="A2801">
        <v>792</v>
      </c>
      <c r="B2801" s="3" t="s">
        <v>793</v>
      </c>
      <c r="C2801" s="3" t="s">
        <v>4902</v>
      </c>
      <c r="D2801">
        <v>2500</v>
      </c>
      <c r="E2801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8275</v>
      </c>
      <c r="O2801" s="6">
        <f>KickstarterTable[[#This Row],[pledged]]/KickstarterTable[[#This Row],[goal]]</f>
        <v>1.0044440000000001</v>
      </c>
      <c r="P2801" s="8">
        <f>KickstarterTable[[#This Row],[pledged]]/KickstarterTable[[#This Row],[backers_count]]</f>
        <v>41.851833333333339</v>
      </c>
      <c r="Q2801" t="str">
        <f t="shared" si="258"/>
        <v>music</v>
      </c>
      <c r="R2801" t="str">
        <f t="shared" si="259"/>
        <v>rock</v>
      </c>
      <c r="S2801" s="13">
        <f t="shared" si="260"/>
        <v>41555.540312499994</v>
      </c>
      <c r="T2801" s="13">
        <f t="shared" si="261"/>
        <v>41583.498645833337</v>
      </c>
      <c r="U2801">
        <f t="shared" si="262"/>
        <v>2013</v>
      </c>
      <c r="V2801" s="15" t="str">
        <f t="shared" si="263"/>
        <v>Oct</v>
      </c>
    </row>
    <row r="2802" spans="1:22" ht="32">
      <c r="A2802">
        <v>837</v>
      </c>
      <c r="B2802" s="3" t="s">
        <v>838</v>
      </c>
      <c r="C2802" s="3" t="s">
        <v>4947</v>
      </c>
      <c r="D2802">
        <v>2500</v>
      </c>
      <c r="E2802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8275</v>
      </c>
      <c r="O2802" s="6">
        <f>KickstarterTable[[#This Row],[pledged]]/KickstarterTable[[#This Row],[goal]]</f>
        <v>1.218</v>
      </c>
      <c r="P2802" s="8">
        <f>KickstarterTable[[#This Row],[pledged]]/KickstarterTable[[#This Row],[backers_count]]</f>
        <v>49.112903225806448</v>
      </c>
      <c r="Q2802" t="str">
        <f t="shared" si="258"/>
        <v>music</v>
      </c>
      <c r="R2802" t="str">
        <f t="shared" si="259"/>
        <v>rock</v>
      </c>
      <c r="S2802" s="13">
        <f t="shared" si="260"/>
        <v>41730.66506944444</v>
      </c>
      <c r="T2802" s="13">
        <f t="shared" si="261"/>
        <v>41758.581736111111</v>
      </c>
      <c r="U2802">
        <f t="shared" si="262"/>
        <v>2014</v>
      </c>
      <c r="V2802" s="15" t="str">
        <f t="shared" si="263"/>
        <v>Apr</v>
      </c>
    </row>
    <row r="2803" spans="1:22" ht="48">
      <c r="A2803">
        <v>842</v>
      </c>
      <c r="B2803" s="3" t="s">
        <v>843</v>
      </c>
      <c r="C2803" s="3" t="s">
        <v>4952</v>
      </c>
      <c r="D2803">
        <v>2500</v>
      </c>
      <c r="E2803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8276</v>
      </c>
      <c r="O2803" s="6">
        <f>KickstarterTable[[#This Row],[pledged]]/KickstarterTable[[#This Row],[goal]]</f>
        <v>1.0431999999999999</v>
      </c>
      <c r="P2803" s="8">
        <f>KickstarterTable[[#This Row],[pledged]]/KickstarterTable[[#This Row],[backers_count]]</f>
        <v>66.871794871794876</v>
      </c>
      <c r="Q2803" t="str">
        <f t="shared" si="258"/>
        <v>music</v>
      </c>
      <c r="R2803" t="str">
        <f t="shared" si="259"/>
        <v>metal</v>
      </c>
      <c r="S2803" s="13">
        <f t="shared" si="260"/>
        <v>41526.259062499994</v>
      </c>
      <c r="T2803" s="13">
        <f t="shared" si="261"/>
        <v>41558.749305555561</v>
      </c>
      <c r="U2803">
        <f t="shared" si="262"/>
        <v>2013</v>
      </c>
      <c r="V2803" s="15" t="str">
        <f t="shared" si="263"/>
        <v>Sep</v>
      </c>
    </row>
    <row r="2804" spans="1:22" ht="48">
      <c r="A2804">
        <v>898</v>
      </c>
      <c r="B2804" s="3" t="s">
        <v>899</v>
      </c>
      <c r="C2804" s="3" t="s">
        <v>5008</v>
      </c>
      <c r="D2804">
        <v>2500</v>
      </c>
      <c r="E2804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8278</v>
      </c>
      <c r="O2804" s="6">
        <f>KickstarterTable[[#This Row],[pledged]]/KickstarterTable[[#This Row],[goal]]</f>
        <v>2.8000000000000001E-2</v>
      </c>
      <c r="P2804" s="8">
        <f>KickstarterTable[[#This Row],[pledged]]/KickstarterTable[[#This Row],[backers_count]]</f>
        <v>35</v>
      </c>
      <c r="Q2804" t="str">
        <f t="shared" si="258"/>
        <v>music</v>
      </c>
      <c r="R2804" t="str">
        <f t="shared" si="259"/>
        <v>indie rock</v>
      </c>
      <c r="S2804" s="13">
        <f t="shared" si="260"/>
        <v>40878.424884259257</v>
      </c>
      <c r="T2804" s="13">
        <f t="shared" si="261"/>
        <v>40921.341550925928</v>
      </c>
      <c r="U2804">
        <f t="shared" si="262"/>
        <v>2012</v>
      </c>
      <c r="V2804" s="15" t="str">
        <f t="shared" si="263"/>
        <v>Dec</v>
      </c>
    </row>
    <row r="2805" spans="1:22" ht="48">
      <c r="A2805">
        <v>908</v>
      </c>
      <c r="B2805" s="3" t="s">
        <v>909</v>
      </c>
      <c r="C2805" s="3" t="s">
        <v>5018</v>
      </c>
      <c r="D2805">
        <v>2500</v>
      </c>
      <c r="E2805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8277</v>
      </c>
      <c r="O2805" s="6">
        <f>KickstarterTable[[#This Row],[pledged]]/KickstarterTable[[#This Row],[goal]]</f>
        <v>0</v>
      </c>
      <c r="P2805" s="8" t="e">
        <f>KickstarterTable[[#This Row],[pledged]]/KickstarterTable[[#This Row],[backers_count]]</f>
        <v>#DIV/0!</v>
      </c>
      <c r="Q2805" t="str">
        <f t="shared" si="258"/>
        <v>music</v>
      </c>
      <c r="R2805" t="str">
        <f t="shared" si="259"/>
        <v>jazz</v>
      </c>
      <c r="S2805" s="13">
        <f t="shared" si="260"/>
        <v>40340.468229166661</v>
      </c>
      <c r="T2805" s="13">
        <f t="shared" si="261"/>
        <v>40383.790972222225</v>
      </c>
      <c r="U2805">
        <f t="shared" si="262"/>
        <v>2010</v>
      </c>
      <c r="V2805" s="15" t="str">
        <f t="shared" si="263"/>
        <v>Jun</v>
      </c>
    </row>
    <row r="2806" spans="1:22" ht="48">
      <c r="A2806">
        <v>962</v>
      </c>
      <c r="B2806" s="3" t="s">
        <v>963</v>
      </c>
      <c r="C2806" s="3" t="s">
        <v>5072</v>
      </c>
      <c r="D2806">
        <v>2500</v>
      </c>
      <c r="E2806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8272</v>
      </c>
      <c r="O2806" s="6">
        <f>KickstarterTable[[#This Row],[pledged]]/KickstarterTable[[#This Row],[goal]]</f>
        <v>0.2848</v>
      </c>
      <c r="P2806" s="8">
        <f>KickstarterTable[[#This Row],[pledged]]/KickstarterTable[[#This Row],[backers_count]]</f>
        <v>19.243243243243242</v>
      </c>
      <c r="Q2806" t="str">
        <f t="shared" si="258"/>
        <v>technology</v>
      </c>
      <c r="R2806" t="str">
        <f t="shared" si="259"/>
        <v>wearables</v>
      </c>
      <c r="S2806" s="13">
        <f t="shared" si="260"/>
        <v>42373.379085648143</v>
      </c>
      <c r="T2806" s="13">
        <f t="shared" si="261"/>
        <v>42409.295752314814</v>
      </c>
      <c r="U2806">
        <f t="shared" si="262"/>
        <v>2016</v>
      </c>
      <c r="V2806" s="15" t="str">
        <f t="shared" si="263"/>
        <v>Jan</v>
      </c>
    </row>
    <row r="2807" spans="1:22" ht="16">
      <c r="A2807">
        <v>1050</v>
      </c>
      <c r="B2807" s="3" t="s">
        <v>1051</v>
      </c>
      <c r="C2807" s="3" t="s">
        <v>5160</v>
      </c>
      <c r="D2807">
        <v>2500</v>
      </c>
      <c r="E280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8280</v>
      </c>
      <c r="O2807" s="6">
        <f>KickstarterTable[[#This Row],[pledged]]/KickstarterTable[[#This Row],[goal]]</f>
        <v>0</v>
      </c>
      <c r="P2807" s="8" t="e">
        <f>KickstarterTable[[#This Row],[pledged]]/KickstarterTable[[#This Row],[backers_count]]</f>
        <v>#DIV/0!</v>
      </c>
      <c r="Q2807" t="str">
        <f t="shared" si="258"/>
        <v>journalism</v>
      </c>
      <c r="R2807" t="str">
        <f t="shared" si="259"/>
        <v>audio</v>
      </c>
      <c r="S2807" s="13">
        <f t="shared" si="260"/>
        <v>42231.463854166665</v>
      </c>
      <c r="T2807" s="13">
        <f t="shared" si="261"/>
        <v>42259.380520833336</v>
      </c>
      <c r="U2807">
        <f t="shared" si="262"/>
        <v>2015</v>
      </c>
      <c r="V2807" s="15" t="str">
        <f t="shared" si="263"/>
        <v>Aug</v>
      </c>
    </row>
    <row r="2808" spans="1:22" ht="48">
      <c r="A2808">
        <v>1054</v>
      </c>
      <c r="B2808" s="3" t="s">
        <v>1055</v>
      </c>
      <c r="C2808" s="3" t="s">
        <v>5164</v>
      </c>
      <c r="D2808">
        <v>2500</v>
      </c>
      <c r="E280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8280</v>
      </c>
      <c r="O2808" s="6">
        <f>KickstarterTable[[#This Row],[pledged]]/KickstarterTable[[#This Row],[goal]]</f>
        <v>0</v>
      </c>
      <c r="P2808" s="8" t="e">
        <f>KickstarterTable[[#This Row],[pledged]]/KickstarterTable[[#This Row],[backers_count]]</f>
        <v>#DIV/0!</v>
      </c>
      <c r="Q2808" t="str">
        <f t="shared" si="258"/>
        <v>journalism</v>
      </c>
      <c r="R2808" t="str">
        <f t="shared" si="259"/>
        <v>audio</v>
      </c>
      <c r="S2808" s="13">
        <f t="shared" si="260"/>
        <v>41831.518506944441</v>
      </c>
      <c r="T2808" s="13">
        <f t="shared" si="261"/>
        <v>41859.5</v>
      </c>
      <c r="U2808">
        <f t="shared" si="262"/>
        <v>2014</v>
      </c>
      <c r="V2808" s="15" t="str">
        <f t="shared" si="263"/>
        <v>Jul</v>
      </c>
    </row>
    <row r="2809" spans="1:22" ht="48">
      <c r="A2809">
        <v>1111</v>
      </c>
      <c r="B2809" s="3" t="s">
        <v>1112</v>
      </c>
      <c r="C2809" s="3" t="s">
        <v>5221</v>
      </c>
      <c r="D2809">
        <v>2500</v>
      </c>
      <c r="E2809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8281</v>
      </c>
      <c r="O2809" s="6">
        <f>KickstarterTable[[#This Row],[pledged]]/KickstarterTable[[#This Row],[goal]]</f>
        <v>4.0000000000000002E-4</v>
      </c>
      <c r="P2809" s="8">
        <f>KickstarterTable[[#This Row],[pledged]]/KickstarterTable[[#This Row],[backers_count]]</f>
        <v>1</v>
      </c>
      <c r="Q2809" t="str">
        <f t="shared" si="258"/>
        <v>games</v>
      </c>
      <c r="R2809" t="str">
        <f t="shared" si="259"/>
        <v>video games</v>
      </c>
      <c r="S2809" s="13">
        <f t="shared" si="260"/>
        <v>42346.870254629626</v>
      </c>
      <c r="T2809" s="13">
        <f t="shared" si="261"/>
        <v>42374.786921296305</v>
      </c>
      <c r="U2809">
        <f t="shared" si="262"/>
        <v>2016</v>
      </c>
      <c r="V2809" s="15" t="str">
        <f t="shared" si="263"/>
        <v>Dec</v>
      </c>
    </row>
    <row r="2810" spans="1:22" ht="32">
      <c r="A2810">
        <v>1150</v>
      </c>
      <c r="B2810" s="3" t="s">
        <v>1151</v>
      </c>
      <c r="C2810" s="3" t="s">
        <v>5260</v>
      </c>
      <c r="D2810">
        <v>2500</v>
      </c>
      <c r="E2810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8283</v>
      </c>
      <c r="O2810" s="6">
        <f>KickstarterTable[[#This Row],[pledged]]/KickstarterTable[[#This Row],[goal]]</f>
        <v>0.1008</v>
      </c>
      <c r="P2810" s="8">
        <f>KickstarterTable[[#This Row],[pledged]]/KickstarterTable[[#This Row],[backers_count]]</f>
        <v>42</v>
      </c>
      <c r="Q2810" t="str">
        <f t="shared" si="258"/>
        <v>food</v>
      </c>
      <c r="R2810" t="str">
        <f t="shared" si="259"/>
        <v>food trucks</v>
      </c>
      <c r="S2810" s="13">
        <f t="shared" si="260"/>
        <v>42317.62123842592</v>
      </c>
      <c r="T2810" s="13">
        <f t="shared" si="261"/>
        <v>42375.537905092591</v>
      </c>
      <c r="U2810">
        <f t="shared" si="262"/>
        <v>2016</v>
      </c>
      <c r="V2810" s="15" t="str">
        <f t="shared" si="263"/>
        <v>Nov</v>
      </c>
    </row>
    <row r="2811" spans="1:22" ht="48">
      <c r="A2811">
        <v>1183</v>
      </c>
      <c r="B2811" s="3" t="s">
        <v>1184</v>
      </c>
      <c r="C2811" s="3" t="s">
        <v>5293</v>
      </c>
      <c r="D2811">
        <v>2500</v>
      </c>
      <c r="E2811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8283</v>
      </c>
      <c r="O2811" s="6">
        <f>KickstarterTable[[#This Row],[pledged]]/KickstarterTable[[#This Row],[goal]]</f>
        <v>0.04</v>
      </c>
      <c r="P2811" s="8">
        <f>KickstarterTable[[#This Row],[pledged]]/KickstarterTable[[#This Row],[backers_count]]</f>
        <v>33.333333333333336</v>
      </c>
      <c r="Q2811" t="str">
        <f t="shared" si="258"/>
        <v>food</v>
      </c>
      <c r="R2811" t="str">
        <f t="shared" si="259"/>
        <v>food trucks</v>
      </c>
      <c r="S2811" s="13">
        <f t="shared" si="260"/>
        <v>42656.528043981474</v>
      </c>
      <c r="T2811" s="13">
        <f t="shared" si="261"/>
        <v>42673.749305555561</v>
      </c>
      <c r="U2811">
        <f t="shared" si="262"/>
        <v>2016</v>
      </c>
      <c r="V2811" s="15" t="str">
        <f t="shared" si="263"/>
        <v>Oct</v>
      </c>
    </row>
    <row r="2812" spans="1:22" ht="48">
      <c r="A2812">
        <v>1212</v>
      </c>
      <c r="B2812" s="3" t="s">
        <v>1213</v>
      </c>
      <c r="C2812" s="3" t="s">
        <v>5322</v>
      </c>
      <c r="D2812">
        <v>2500</v>
      </c>
      <c r="E2812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8284</v>
      </c>
      <c r="O2812" s="6">
        <f>KickstarterTable[[#This Row],[pledged]]/KickstarterTable[[#This Row],[goal]]</f>
        <v>1.2904</v>
      </c>
      <c r="P2812" s="8">
        <f>KickstarterTable[[#This Row],[pledged]]/KickstarterTable[[#This Row],[backers_count]]</f>
        <v>38.867469879518069</v>
      </c>
      <c r="Q2812" t="str">
        <f t="shared" si="258"/>
        <v>photography</v>
      </c>
      <c r="R2812" t="str">
        <f t="shared" si="259"/>
        <v>photobooks</v>
      </c>
      <c r="S2812" s="13">
        <f t="shared" si="260"/>
        <v>42318.616840277777</v>
      </c>
      <c r="T2812" s="13">
        <f t="shared" si="261"/>
        <v>42332.625000000007</v>
      </c>
      <c r="U2812">
        <f t="shared" si="262"/>
        <v>2015</v>
      </c>
      <c r="V2812" s="15" t="str">
        <f t="shared" si="263"/>
        <v>Nov</v>
      </c>
    </row>
    <row r="2813" spans="1:22" ht="16">
      <c r="A2813">
        <v>1236</v>
      </c>
      <c r="B2813" s="3" t="s">
        <v>1237</v>
      </c>
      <c r="C2813" s="3" t="s">
        <v>5346</v>
      </c>
      <c r="D2813">
        <v>2500</v>
      </c>
      <c r="E2813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8285</v>
      </c>
      <c r="O2813" s="6">
        <f>KickstarterTable[[#This Row],[pledged]]/KickstarterTable[[#This Row],[goal]]</f>
        <v>0</v>
      </c>
      <c r="P2813" s="8" t="e">
        <f>KickstarterTable[[#This Row],[pledged]]/KickstarterTable[[#This Row],[backers_count]]</f>
        <v>#DIV/0!</v>
      </c>
      <c r="Q2813" t="str">
        <f t="shared" si="258"/>
        <v>music</v>
      </c>
      <c r="R2813" t="str">
        <f t="shared" si="259"/>
        <v>world music</v>
      </c>
      <c r="S2813" s="13">
        <f t="shared" si="260"/>
        <v>41110.34680555555</v>
      </c>
      <c r="T2813" s="13">
        <f t="shared" si="261"/>
        <v>41116.25</v>
      </c>
      <c r="U2813">
        <f t="shared" si="262"/>
        <v>2012</v>
      </c>
      <c r="V2813" s="15" t="str">
        <f t="shared" si="263"/>
        <v>Jul</v>
      </c>
    </row>
    <row r="2814" spans="1:22" ht="32">
      <c r="A2814">
        <v>1239</v>
      </c>
      <c r="B2814" s="3" t="s">
        <v>1240</v>
      </c>
      <c r="C2814" s="3" t="s">
        <v>5349</v>
      </c>
      <c r="D2814">
        <v>2500</v>
      </c>
      <c r="E2814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8285</v>
      </c>
      <c r="O2814" s="6">
        <f>KickstarterTable[[#This Row],[pledged]]/KickstarterTable[[#This Row],[goal]]</f>
        <v>0</v>
      </c>
      <c r="P2814" s="8" t="e">
        <f>KickstarterTable[[#This Row],[pledged]]/KickstarterTable[[#This Row],[backers_count]]</f>
        <v>#DIV/0!</v>
      </c>
      <c r="Q2814" t="str">
        <f t="shared" si="258"/>
        <v>music</v>
      </c>
      <c r="R2814" t="str">
        <f t="shared" si="259"/>
        <v>world music</v>
      </c>
      <c r="S2814" s="13">
        <f t="shared" si="260"/>
        <v>40883.629247685181</v>
      </c>
      <c r="T2814" s="13">
        <f t="shared" si="261"/>
        <v>40911.545914351853</v>
      </c>
      <c r="U2814">
        <f t="shared" si="262"/>
        <v>2012</v>
      </c>
      <c r="V2814" s="15" t="str">
        <f t="shared" si="263"/>
        <v>Dec</v>
      </c>
    </row>
    <row r="2815" spans="1:22" ht="32">
      <c r="A2815">
        <v>1248</v>
      </c>
      <c r="B2815" s="3" t="s">
        <v>1249</v>
      </c>
      <c r="C2815" s="3" t="s">
        <v>5358</v>
      </c>
      <c r="D2815">
        <v>2500</v>
      </c>
      <c r="E2815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8275</v>
      </c>
      <c r="O2815" s="6">
        <f>KickstarterTable[[#This Row],[pledged]]/KickstarterTable[[#This Row],[goal]]</f>
        <v>1.5164</v>
      </c>
      <c r="P2815" s="8">
        <f>KickstarterTable[[#This Row],[pledged]]/KickstarterTable[[#This Row],[backers_count]]</f>
        <v>64.254237288135599</v>
      </c>
      <c r="Q2815" t="str">
        <f t="shared" si="258"/>
        <v>music</v>
      </c>
      <c r="R2815" t="str">
        <f t="shared" si="259"/>
        <v>rock</v>
      </c>
      <c r="S2815" s="13">
        <f t="shared" si="260"/>
        <v>41767.323530092588</v>
      </c>
      <c r="T2815" s="13">
        <f t="shared" si="261"/>
        <v>41800.874305555561</v>
      </c>
      <c r="U2815">
        <f t="shared" si="262"/>
        <v>2014</v>
      </c>
      <c r="V2815" s="15" t="str">
        <f t="shared" si="263"/>
        <v>May</v>
      </c>
    </row>
    <row r="2816" spans="1:22" ht="32">
      <c r="A2816">
        <v>1259</v>
      </c>
      <c r="B2816" s="3" t="s">
        <v>1260</v>
      </c>
      <c r="C2816" s="3" t="s">
        <v>5369</v>
      </c>
      <c r="D2816">
        <v>2500</v>
      </c>
      <c r="E2816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8275</v>
      </c>
      <c r="O2816" s="6">
        <f>KickstarterTable[[#This Row],[pledged]]/KickstarterTable[[#This Row],[goal]]</f>
        <v>1.0424</v>
      </c>
      <c r="P2816" s="8">
        <f>KickstarterTable[[#This Row],[pledged]]/KickstarterTable[[#This Row],[backers_count]]</f>
        <v>27.145833333333332</v>
      </c>
      <c r="Q2816" t="str">
        <f t="shared" si="258"/>
        <v>music</v>
      </c>
      <c r="R2816" t="str">
        <f t="shared" si="259"/>
        <v>rock</v>
      </c>
      <c r="S2816" s="13">
        <f t="shared" si="260"/>
        <v>41766.637314814812</v>
      </c>
      <c r="T2816" s="13">
        <f t="shared" si="261"/>
        <v>41796.749305555561</v>
      </c>
      <c r="U2816">
        <f t="shared" si="262"/>
        <v>2014</v>
      </c>
      <c r="V2816" s="15" t="str">
        <f t="shared" si="263"/>
        <v>May</v>
      </c>
    </row>
    <row r="2817" spans="1:22" ht="48">
      <c r="A2817">
        <v>1295</v>
      </c>
      <c r="B2817" s="3" t="s">
        <v>1296</v>
      </c>
      <c r="C2817" s="3" t="s">
        <v>5405</v>
      </c>
      <c r="D2817">
        <v>2500</v>
      </c>
      <c r="E281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8270</v>
      </c>
      <c r="O2817" s="6">
        <f>KickstarterTable[[#This Row],[pledged]]/KickstarterTable[[#This Row],[goal]]</f>
        <v>1.0196000000000001</v>
      </c>
      <c r="P2817" s="8">
        <f>KickstarterTable[[#This Row],[pledged]]/KickstarterTable[[#This Row],[backers_count]]</f>
        <v>39.828125</v>
      </c>
      <c r="Q2817" t="str">
        <f t="shared" si="258"/>
        <v>theater</v>
      </c>
      <c r="R2817" t="str">
        <f t="shared" si="259"/>
        <v>plays</v>
      </c>
      <c r="S2817" s="13">
        <f t="shared" si="260"/>
        <v>42184.239548611113</v>
      </c>
      <c r="T2817" s="13">
        <f t="shared" si="261"/>
        <v>42212.291666666664</v>
      </c>
      <c r="U2817">
        <f t="shared" si="262"/>
        <v>2015</v>
      </c>
      <c r="V2817" s="15" t="str">
        <f t="shared" si="263"/>
        <v>Jun</v>
      </c>
    </row>
    <row r="2818" spans="1:22" ht="48">
      <c r="A2818">
        <v>1302</v>
      </c>
      <c r="B2818" s="3" t="s">
        <v>1303</v>
      </c>
      <c r="C2818" s="3" t="s">
        <v>5412</v>
      </c>
      <c r="D2818">
        <v>2500</v>
      </c>
      <c r="E281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8270</v>
      </c>
      <c r="O2818" s="6">
        <f>KickstarterTable[[#This Row],[pledged]]/KickstarterTable[[#This Row],[goal]]</f>
        <v>1</v>
      </c>
      <c r="P2818" s="8">
        <f>KickstarterTable[[#This Row],[pledged]]/KickstarterTable[[#This Row],[backers_count]]</f>
        <v>50</v>
      </c>
      <c r="Q2818" t="str">
        <f t="shared" ref="Q2818:Q2881" si="264">LEFT(N2818, SEARCH("/",N2818,1) -1)</f>
        <v>theater</v>
      </c>
      <c r="R2818" t="str">
        <f t="shared" ref="R2818:R2881" si="265">MID(N2818,FIND("/",N2818)+1,LEN(N2818))</f>
        <v>plays</v>
      </c>
      <c r="S2818" s="13">
        <f t="shared" ref="S2818:S2881" si="266">(J2818/86400)+25569+(-8/24)</f>
        <v>42674.724664351852</v>
      </c>
      <c r="T2818" s="13">
        <f t="shared" ref="T2818:T2881" si="267">(((I2818/60)/60)/24)+DATE(1970,1,1)+(-58/24)</f>
        <v>42702.682997685188</v>
      </c>
      <c r="U2818">
        <f t="shared" ref="U2818:U2881" si="268">YEAR(T2818)</f>
        <v>2016</v>
      </c>
      <c r="V2818" s="15" t="str">
        <f t="shared" ref="V2818:V2881" si="269">TEXT(S2818,"mmm")</f>
        <v>Oct</v>
      </c>
    </row>
    <row r="2819" spans="1:22" ht="48">
      <c r="A2819">
        <v>1333</v>
      </c>
      <c r="B2819" s="3" t="s">
        <v>1334</v>
      </c>
      <c r="C2819" s="3" t="s">
        <v>5443</v>
      </c>
      <c r="D2819">
        <v>2500</v>
      </c>
      <c r="E2819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8272</v>
      </c>
      <c r="O2819" s="6">
        <f>KickstarterTable[[#This Row],[pledged]]/KickstarterTable[[#This Row],[goal]]</f>
        <v>0</v>
      </c>
      <c r="P2819" s="8" t="e">
        <f>KickstarterTable[[#This Row],[pledged]]/KickstarterTable[[#This Row],[backers_count]]</f>
        <v>#DIV/0!</v>
      </c>
      <c r="Q2819" t="str">
        <f t="shared" si="264"/>
        <v>technology</v>
      </c>
      <c r="R2819" t="str">
        <f t="shared" si="265"/>
        <v>wearables</v>
      </c>
      <c r="S2819" s="13">
        <f t="shared" si="266"/>
        <v>41805.7734375</v>
      </c>
      <c r="T2819" s="13">
        <f t="shared" si="267"/>
        <v>41833.690104166672</v>
      </c>
      <c r="U2819">
        <f t="shared" si="268"/>
        <v>2014</v>
      </c>
      <c r="V2819" s="15" t="str">
        <f t="shared" si="269"/>
        <v>Jun</v>
      </c>
    </row>
    <row r="2820" spans="1:22" ht="48">
      <c r="A2820">
        <v>1347</v>
      </c>
      <c r="B2820" s="3" t="s">
        <v>1348</v>
      </c>
      <c r="C2820" s="3" t="s">
        <v>5457</v>
      </c>
      <c r="D2820">
        <v>2500</v>
      </c>
      <c r="E2820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8273</v>
      </c>
      <c r="O2820" s="6">
        <f>KickstarterTable[[#This Row],[pledged]]/KickstarterTable[[#This Row],[goal]]</f>
        <v>1.022</v>
      </c>
      <c r="P2820" s="8">
        <f>KickstarterTable[[#This Row],[pledged]]/KickstarterTable[[#This Row],[backers_count]]</f>
        <v>82.41935483870968</v>
      </c>
      <c r="Q2820" t="str">
        <f t="shared" si="264"/>
        <v>publishing</v>
      </c>
      <c r="R2820" t="str">
        <f t="shared" si="265"/>
        <v>nonfiction</v>
      </c>
      <c r="S2820" s="13">
        <f t="shared" si="266"/>
        <v>42040.304687499993</v>
      </c>
      <c r="T2820" s="13">
        <f t="shared" si="267"/>
        <v>42068.221354166664</v>
      </c>
      <c r="U2820">
        <f t="shared" si="268"/>
        <v>2015</v>
      </c>
      <c r="V2820" s="15" t="str">
        <f t="shared" si="269"/>
        <v>Feb</v>
      </c>
    </row>
    <row r="2821" spans="1:22" ht="48">
      <c r="A2821">
        <v>1355</v>
      </c>
      <c r="B2821" s="3" t="s">
        <v>1356</v>
      </c>
      <c r="C2821" s="3" t="s">
        <v>5465</v>
      </c>
      <c r="D2821">
        <v>2500</v>
      </c>
      <c r="E2821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8273</v>
      </c>
      <c r="O2821" s="6">
        <f>KickstarterTable[[#This Row],[pledged]]/KickstarterTable[[#This Row],[goal]]</f>
        <v>1.2267999999999999</v>
      </c>
      <c r="P2821" s="8">
        <f>KickstarterTable[[#This Row],[pledged]]/KickstarterTable[[#This Row],[backers_count]]</f>
        <v>25.347107438016529</v>
      </c>
      <c r="Q2821" t="str">
        <f t="shared" si="264"/>
        <v>publishing</v>
      </c>
      <c r="R2821" t="str">
        <f t="shared" si="265"/>
        <v>nonfiction</v>
      </c>
      <c r="S2821" s="13">
        <f t="shared" si="266"/>
        <v>41212.921354166661</v>
      </c>
      <c r="T2821" s="13">
        <f t="shared" si="267"/>
        <v>41241</v>
      </c>
      <c r="U2821">
        <f t="shared" si="268"/>
        <v>2012</v>
      </c>
      <c r="V2821" s="15" t="str">
        <f t="shared" si="269"/>
        <v>Oct</v>
      </c>
    </row>
    <row r="2822" spans="1:22" ht="48">
      <c r="A2822">
        <v>1392</v>
      </c>
      <c r="B2822" s="3" t="s">
        <v>1393</v>
      </c>
      <c r="C2822" s="3" t="s">
        <v>5502</v>
      </c>
      <c r="D2822">
        <v>2500</v>
      </c>
      <c r="E2822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8275</v>
      </c>
      <c r="O2822" s="6">
        <f>KickstarterTable[[#This Row],[pledged]]/KickstarterTable[[#This Row],[goal]]</f>
        <v>1.1364000000000001</v>
      </c>
      <c r="P2822" s="8">
        <f>KickstarterTable[[#This Row],[pledged]]/KickstarterTable[[#This Row],[backers_count]]</f>
        <v>27.317307692307693</v>
      </c>
      <c r="Q2822" t="str">
        <f t="shared" si="264"/>
        <v>music</v>
      </c>
      <c r="R2822" t="str">
        <f t="shared" si="265"/>
        <v>rock</v>
      </c>
      <c r="S2822" s="13">
        <f t="shared" si="266"/>
        <v>42400.821597222217</v>
      </c>
      <c r="T2822" s="13">
        <f t="shared" si="267"/>
        <v>42429.738263888888</v>
      </c>
      <c r="U2822">
        <f t="shared" si="268"/>
        <v>2016</v>
      </c>
      <c r="V2822" s="15" t="str">
        <f t="shared" si="269"/>
        <v>Jan</v>
      </c>
    </row>
    <row r="2823" spans="1:22" ht="48">
      <c r="A2823">
        <v>1401</v>
      </c>
      <c r="B2823" s="3" t="s">
        <v>1402</v>
      </c>
      <c r="C2823" s="3" t="s">
        <v>5511</v>
      </c>
      <c r="D2823">
        <v>2500</v>
      </c>
      <c r="E2823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8275</v>
      </c>
      <c r="O2823" s="6">
        <f>KickstarterTable[[#This Row],[pledged]]/KickstarterTable[[#This Row],[goal]]</f>
        <v>4.9652000000000003</v>
      </c>
      <c r="P2823" s="8">
        <f>KickstarterTable[[#This Row],[pledged]]/KickstarterTable[[#This Row],[backers_count]]</f>
        <v>51.720833333333331</v>
      </c>
      <c r="Q2823" t="str">
        <f t="shared" si="264"/>
        <v>music</v>
      </c>
      <c r="R2823" t="str">
        <f t="shared" si="265"/>
        <v>rock</v>
      </c>
      <c r="S2823" s="13">
        <f t="shared" si="266"/>
        <v>41399.662893518514</v>
      </c>
      <c r="T2823" s="13">
        <f t="shared" si="267"/>
        <v>41418.579560185186</v>
      </c>
      <c r="U2823">
        <f t="shared" si="268"/>
        <v>2013</v>
      </c>
      <c r="V2823" s="15" t="str">
        <f t="shared" si="269"/>
        <v>May</v>
      </c>
    </row>
    <row r="2824" spans="1:22" ht="48">
      <c r="A2824">
        <v>1402</v>
      </c>
      <c r="B2824" s="3" t="s">
        <v>1403</v>
      </c>
      <c r="C2824" s="3" t="s">
        <v>5512</v>
      </c>
      <c r="D2824">
        <v>2500</v>
      </c>
      <c r="E2824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8275</v>
      </c>
      <c r="O2824" s="6">
        <f>KickstarterTable[[#This Row],[pledged]]/KickstarterTable[[#This Row],[goal]]</f>
        <v>1.0915999999999999</v>
      </c>
      <c r="P2824" s="8">
        <f>KickstarterTable[[#This Row],[pledged]]/KickstarterTable[[#This Row],[backers_count]]</f>
        <v>24.150442477876105</v>
      </c>
      <c r="Q2824" t="str">
        <f t="shared" si="264"/>
        <v>music</v>
      </c>
      <c r="R2824" t="str">
        <f t="shared" si="265"/>
        <v>rock</v>
      </c>
      <c r="S2824" s="13">
        <f t="shared" si="266"/>
        <v>42064.720034722217</v>
      </c>
      <c r="T2824" s="13">
        <f t="shared" si="267"/>
        <v>42122.595034722232</v>
      </c>
      <c r="U2824">
        <f t="shared" si="268"/>
        <v>2015</v>
      </c>
      <c r="V2824" s="15" t="str">
        <f t="shared" si="269"/>
        <v>Mar</v>
      </c>
    </row>
    <row r="2825" spans="1:22" ht="48">
      <c r="A2825">
        <v>1557</v>
      </c>
      <c r="B2825" s="3" t="s">
        <v>1558</v>
      </c>
      <c r="C2825" s="3" t="s">
        <v>5667</v>
      </c>
      <c r="D2825">
        <v>2500</v>
      </c>
      <c r="E2825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8288</v>
      </c>
      <c r="O2825" s="6">
        <f>KickstarterTable[[#This Row],[pledged]]/KickstarterTable[[#This Row],[goal]]</f>
        <v>0.04</v>
      </c>
      <c r="P2825" s="8">
        <f>KickstarterTable[[#This Row],[pledged]]/KickstarterTable[[#This Row],[backers_count]]</f>
        <v>100</v>
      </c>
      <c r="Q2825" t="str">
        <f t="shared" si="264"/>
        <v>photography</v>
      </c>
      <c r="R2825" t="str">
        <f t="shared" si="265"/>
        <v>nature</v>
      </c>
      <c r="S2825" s="13">
        <f t="shared" si="266"/>
        <v>41871.319826388884</v>
      </c>
      <c r="T2825" s="13">
        <f t="shared" si="267"/>
        <v>41900.236493055556</v>
      </c>
      <c r="U2825">
        <f t="shared" si="268"/>
        <v>2014</v>
      </c>
      <c r="V2825" s="15" t="str">
        <f t="shared" si="269"/>
        <v>Aug</v>
      </c>
    </row>
    <row r="2826" spans="1:22" ht="48">
      <c r="A2826">
        <v>1560</v>
      </c>
      <c r="B2826" s="3" t="s">
        <v>1561</v>
      </c>
      <c r="C2826" s="3" t="s">
        <v>5670</v>
      </c>
      <c r="D2826">
        <v>2500</v>
      </c>
      <c r="E2826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8288</v>
      </c>
      <c r="O2826" s="6">
        <f>KickstarterTable[[#This Row],[pledged]]/KickstarterTable[[#This Row],[goal]]</f>
        <v>3.7600000000000001E-2</v>
      </c>
      <c r="P2826" s="8">
        <f>KickstarterTable[[#This Row],[pledged]]/KickstarterTable[[#This Row],[backers_count]]</f>
        <v>23.5</v>
      </c>
      <c r="Q2826" t="str">
        <f t="shared" si="264"/>
        <v>photography</v>
      </c>
      <c r="R2826" t="str">
        <f t="shared" si="265"/>
        <v>nature</v>
      </c>
      <c r="S2826" s="13">
        <f t="shared" si="266"/>
        <v>41935.687418981477</v>
      </c>
      <c r="T2826" s="13">
        <f t="shared" si="267"/>
        <v>41953.64575231482</v>
      </c>
      <c r="U2826">
        <f t="shared" si="268"/>
        <v>2014</v>
      </c>
      <c r="V2826" s="15" t="str">
        <f t="shared" si="269"/>
        <v>Oct</v>
      </c>
    </row>
    <row r="2827" spans="1:22" ht="48">
      <c r="A2827">
        <v>1572</v>
      </c>
      <c r="B2827" s="3" t="s">
        <v>1573</v>
      </c>
      <c r="C2827" s="3" t="s">
        <v>5682</v>
      </c>
      <c r="D2827">
        <v>2500</v>
      </c>
      <c r="E282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8289</v>
      </c>
      <c r="O2827" s="6">
        <f>KickstarterTable[[#This Row],[pledged]]/KickstarterTable[[#This Row],[goal]]</f>
        <v>0.05</v>
      </c>
      <c r="P2827" s="8">
        <f>KickstarterTable[[#This Row],[pledged]]/KickstarterTable[[#This Row],[backers_count]]</f>
        <v>41.666666666666664</v>
      </c>
      <c r="Q2827" t="str">
        <f t="shared" si="264"/>
        <v>publishing</v>
      </c>
      <c r="R2827" t="str">
        <f t="shared" si="265"/>
        <v>art books</v>
      </c>
      <c r="S2827" s="13">
        <f t="shared" si="266"/>
        <v>42403.699756944443</v>
      </c>
      <c r="T2827" s="13">
        <f t="shared" si="267"/>
        <v>42426.582638888889</v>
      </c>
      <c r="U2827">
        <f t="shared" si="268"/>
        <v>2016</v>
      </c>
      <c r="V2827" s="15" t="str">
        <f t="shared" si="269"/>
        <v>Feb</v>
      </c>
    </row>
    <row r="2828" spans="1:22" ht="48">
      <c r="A2828">
        <v>1601</v>
      </c>
      <c r="B2828" s="3" t="s">
        <v>1602</v>
      </c>
      <c r="C2828" s="3" t="s">
        <v>5711</v>
      </c>
      <c r="D2828">
        <v>2500</v>
      </c>
      <c r="E282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8275</v>
      </c>
      <c r="O2828" s="6">
        <f>KickstarterTable[[#This Row],[pledged]]/KickstarterTable[[#This Row],[goal]]</f>
        <v>1.082492</v>
      </c>
      <c r="P2828" s="8">
        <f>KickstarterTable[[#This Row],[pledged]]/KickstarterTable[[#This Row],[backers_count]]</f>
        <v>48.325535714285714</v>
      </c>
      <c r="Q2828" t="str">
        <f t="shared" si="264"/>
        <v>music</v>
      </c>
      <c r="R2828" t="str">
        <f t="shared" si="265"/>
        <v>rock</v>
      </c>
      <c r="S2828" s="13">
        <f t="shared" si="266"/>
        <v>40637.759641203702</v>
      </c>
      <c r="T2828" s="13">
        <f t="shared" si="267"/>
        <v>40665.676307870373</v>
      </c>
      <c r="U2828">
        <f t="shared" si="268"/>
        <v>2011</v>
      </c>
      <c r="V2828" s="15" t="str">
        <f t="shared" si="269"/>
        <v>Apr</v>
      </c>
    </row>
    <row r="2829" spans="1:22" ht="32">
      <c r="A2829">
        <v>1641</v>
      </c>
      <c r="B2829" s="3" t="s">
        <v>1642</v>
      </c>
      <c r="C2829" s="3" t="s">
        <v>5751</v>
      </c>
      <c r="D2829">
        <v>2500</v>
      </c>
      <c r="E2829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8291</v>
      </c>
      <c r="O2829" s="6">
        <f>KickstarterTable[[#This Row],[pledged]]/KickstarterTable[[#This Row],[goal]]</f>
        <v>1.014</v>
      </c>
      <c r="P2829" s="8">
        <f>KickstarterTable[[#This Row],[pledged]]/KickstarterTable[[#This Row],[backers_count]]</f>
        <v>97.5</v>
      </c>
      <c r="Q2829" t="str">
        <f t="shared" si="264"/>
        <v>music</v>
      </c>
      <c r="R2829" t="str">
        <f t="shared" si="265"/>
        <v>pop</v>
      </c>
      <c r="S2829" s="13">
        <f t="shared" si="266"/>
        <v>41962.263240740744</v>
      </c>
      <c r="T2829" s="13">
        <f t="shared" si="267"/>
        <v>41990.179907407415</v>
      </c>
      <c r="U2829">
        <f t="shared" si="268"/>
        <v>2014</v>
      </c>
      <c r="V2829" s="15" t="str">
        <f t="shared" si="269"/>
        <v>Nov</v>
      </c>
    </row>
    <row r="2830" spans="1:22" ht="48">
      <c r="A2830">
        <v>1664</v>
      </c>
      <c r="B2830" s="3" t="s">
        <v>1665</v>
      </c>
      <c r="C2830" s="3" t="s">
        <v>5774</v>
      </c>
      <c r="D2830">
        <v>2500</v>
      </c>
      <c r="E2830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8291</v>
      </c>
      <c r="O2830" s="6">
        <f>KickstarterTable[[#This Row],[pledged]]/KickstarterTable[[#This Row],[goal]]</f>
        <v>1.2240879999999998</v>
      </c>
      <c r="P2830" s="8">
        <f>KickstarterTable[[#This Row],[pledged]]/KickstarterTable[[#This Row],[backers_count]]</f>
        <v>34.384494382022467</v>
      </c>
      <c r="Q2830" t="str">
        <f t="shared" si="264"/>
        <v>music</v>
      </c>
      <c r="R2830" t="str">
        <f t="shared" si="265"/>
        <v>pop</v>
      </c>
      <c r="S2830" s="13">
        <f t="shared" si="266"/>
        <v>40939.428449074076</v>
      </c>
      <c r="T2830" s="13">
        <f t="shared" si="267"/>
        <v>40981.749305555561</v>
      </c>
      <c r="U2830">
        <f t="shared" si="268"/>
        <v>2012</v>
      </c>
      <c r="V2830" s="15" t="str">
        <f t="shared" si="269"/>
        <v>Jan</v>
      </c>
    </row>
    <row r="2831" spans="1:22" ht="48">
      <c r="A2831">
        <v>1666</v>
      </c>
      <c r="B2831" s="3" t="s">
        <v>1667</v>
      </c>
      <c r="C2831" s="3" t="s">
        <v>5776</v>
      </c>
      <c r="D2831">
        <v>2500</v>
      </c>
      <c r="E2831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8291</v>
      </c>
      <c r="O2831" s="6">
        <f>KickstarterTable[[#This Row],[pledged]]/KickstarterTable[[#This Row],[goal]]</f>
        <v>1.6088</v>
      </c>
      <c r="P2831" s="8">
        <f>KickstarterTable[[#This Row],[pledged]]/KickstarterTable[[#This Row],[backers_count]]</f>
        <v>41.04081632653061</v>
      </c>
      <c r="Q2831" t="str">
        <f t="shared" si="264"/>
        <v>music</v>
      </c>
      <c r="R2831" t="str">
        <f t="shared" si="265"/>
        <v>pop</v>
      </c>
      <c r="S2831" s="13">
        <f t="shared" si="266"/>
        <v>41330.91982638889</v>
      </c>
      <c r="T2831" s="13">
        <f t="shared" si="267"/>
        <v>41358.79482638889</v>
      </c>
      <c r="U2831">
        <f t="shared" si="268"/>
        <v>2013</v>
      </c>
      <c r="V2831" s="15" t="str">
        <f t="shared" si="269"/>
        <v>Feb</v>
      </c>
    </row>
    <row r="2832" spans="1:22" ht="48">
      <c r="A2832">
        <v>1690</v>
      </c>
      <c r="B2832" s="3" t="s">
        <v>1691</v>
      </c>
      <c r="C2832" s="3" t="s">
        <v>5800</v>
      </c>
      <c r="D2832">
        <v>2500</v>
      </c>
      <c r="E2832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8292</v>
      </c>
      <c r="O2832" s="6">
        <f>KickstarterTable[[#This Row],[pledged]]/KickstarterTable[[#This Row],[goal]]</f>
        <v>0.254</v>
      </c>
      <c r="P2832" s="8">
        <f>KickstarterTable[[#This Row],[pledged]]/KickstarterTable[[#This Row],[backers_count]]</f>
        <v>57.727272727272727</v>
      </c>
      <c r="Q2832" t="str">
        <f t="shared" si="264"/>
        <v>music</v>
      </c>
      <c r="R2832" t="str">
        <f t="shared" si="265"/>
        <v>faith</v>
      </c>
      <c r="S2832" s="13">
        <f t="shared" si="266"/>
        <v>42801.097708333335</v>
      </c>
      <c r="T2832" s="13">
        <f t="shared" si="267"/>
        <v>42828.972708333335</v>
      </c>
      <c r="U2832">
        <f t="shared" si="268"/>
        <v>2017</v>
      </c>
      <c r="V2832" s="15" t="str">
        <f t="shared" si="269"/>
        <v>Mar</v>
      </c>
    </row>
    <row r="2833" spans="1:22" ht="48">
      <c r="A2833">
        <v>1774</v>
      </c>
      <c r="B2833" s="3" t="s">
        <v>1775</v>
      </c>
      <c r="C2833" s="3" t="s">
        <v>5884</v>
      </c>
      <c r="D2833">
        <v>2500</v>
      </c>
      <c r="E2833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8284</v>
      </c>
      <c r="O2833" s="6">
        <f>KickstarterTable[[#This Row],[pledged]]/KickstarterTable[[#This Row],[goal]]</f>
        <v>0.4592</v>
      </c>
      <c r="P2833" s="8">
        <f>KickstarterTable[[#This Row],[pledged]]/KickstarterTable[[#This Row],[backers_count]]</f>
        <v>88.307692307692307</v>
      </c>
      <c r="Q2833" t="str">
        <f t="shared" si="264"/>
        <v>photography</v>
      </c>
      <c r="R2833" t="str">
        <f t="shared" si="265"/>
        <v>photobooks</v>
      </c>
      <c r="S2833" s="13">
        <f t="shared" si="266"/>
        <v>41929.885324074072</v>
      </c>
      <c r="T2833" s="13">
        <f t="shared" si="267"/>
        <v>41970.207638888889</v>
      </c>
      <c r="U2833">
        <f t="shared" si="268"/>
        <v>2014</v>
      </c>
      <c r="V2833" s="15" t="str">
        <f t="shared" si="269"/>
        <v>Oct</v>
      </c>
    </row>
    <row r="2834" spans="1:22" ht="48">
      <c r="A2834">
        <v>1821</v>
      </c>
      <c r="B2834" s="3" t="s">
        <v>1822</v>
      </c>
      <c r="C2834" s="3" t="s">
        <v>5931</v>
      </c>
      <c r="D2834">
        <v>2500</v>
      </c>
      <c r="E2834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8275</v>
      </c>
      <c r="O2834" s="6">
        <f>KickstarterTable[[#This Row],[pledged]]/KickstarterTable[[#This Row],[goal]]</f>
        <v>1.3489</v>
      </c>
      <c r="P2834" s="8">
        <f>KickstarterTable[[#This Row],[pledged]]/KickstarterTable[[#This Row],[backers_count]]</f>
        <v>59.162280701754383</v>
      </c>
      <c r="Q2834" t="str">
        <f t="shared" si="264"/>
        <v>music</v>
      </c>
      <c r="R2834" t="str">
        <f t="shared" si="265"/>
        <v>rock</v>
      </c>
      <c r="S2834" s="13">
        <f t="shared" si="266"/>
        <v>40925.985729166663</v>
      </c>
      <c r="T2834" s="13">
        <f t="shared" si="267"/>
        <v>40968.902395833335</v>
      </c>
      <c r="U2834">
        <f t="shared" si="268"/>
        <v>2012</v>
      </c>
      <c r="V2834" s="15" t="str">
        <f t="shared" si="269"/>
        <v>Jan</v>
      </c>
    </row>
    <row r="2835" spans="1:22" ht="48">
      <c r="A2835">
        <v>1847</v>
      </c>
      <c r="B2835" s="3" t="s">
        <v>1848</v>
      </c>
      <c r="C2835" s="3" t="s">
        <v>5957</v>
      </c>
      <c r="D2835">
        <v>2500</v>
      </c>
      <c r="E2835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8275</v>
      </c>
      <c r="O2835" s="6">
        <f>KickstarterTable[[#This Row],[pledged]]/KickstarterTable[[#This Row],[goal]]</f>
        <v>1.2088000000000001</v>
      </c>
      <c r="P2835" s="8">
        <f>KickstarterTable[[#This Row],[pledged]]/KickstarterTable[[#This Row],[backers_count]]</f>
        <v>79.526315789473685</v>
      </c>
      <c r="Q2835" t="str">
        <f t="shared" si="264"/>
        <v>music</v>
      </c>
      <c r="R2835" t="str">
        <f t="shared" si="265"/>
        <v>rock</v>
      </c>
      <c r="S2835" s="13">
        <f t="shared" si="266"/>
        <v>42093.903148148143</v>
      </c>
      <c r="T2835" s="13">
        <f t="shared" si="267"/>
        <v>42112.819814814815</v>
      </c>
      <c r="U2835">
        <f t="shared" si="268"/>
        <v>2015</v>
      </c>
      <c r="V2835" s="15" t="str">
        <f t="shared" si="269"/>
        <v>Mar</v>
      </c>
    </row>
    <row r="2836" spans="1:22" ht="48">
      <c r="A2836">
        <v>1863</v>
      </c>
      <c r="B2836" s="3" t="s">
        <v>1864</v>
      </c>
      <c r="C2836" s="3" t="s">
        <v>5973</v>
      </c>
      <c r="D2836">
        <v>2500</v>
      </c>
      <c r="E2836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8282</v>
      </c>
      <c r="O2836" s="6">
        <f>KickstarterTable[[#This Row],[pledged]]/KickstarterTable[[#This Row],[goal]]</f>
        <v>4.0000000000000001E-3</v>
      </c>
      <c r="P2836" s="8">
        <f>KickstarterTable[[#This Row],[pledged]]/KickstarterTable[[#This Row],[backers_count]]</f>
        <v>5</v>
      </c>
      <c r="Q2836" t="str">
        <f t="shared" si="264"/>
        <v>games</v>
      </c>
      <c r="R2836" t="str">
        <f t="shared" si="265"/>
        <v>mobile games</v>
      </c>
      <c r="S2836" s="13">
        <f t="shared" si="266"/>
        <v>41772.463946759257</v>
      </c>
      <c r="T2836" s="13">
        <f t="shared" si="267"/>
        <v>41800.380613425928</v>
      </c>
      <c r="U2836">
        <f t="shared" si="268"/>
        <v>2014</v>
      </c>
      <c r="V2836" s="15" t="str">
        <f t="shared" si="269"/>
        <v>May</v>
      </c>
    </row>
    <row r="2837" spans="1:22" ht="48">
      <c r="A2837">
        <v>1888</v>
      </c>
      <c r="B2837" s="3" t="s">
        <v>1889</v>
      </c>
      <c r="C2837" s="3" t="s">
        <v>5998</v>
      </c>
      <c r="D2837">
        <v>2500</v>
      </c>
      <c r="E283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8278</v>
      </c>
      <c r="O2837" s="6">
        <f>KickstarterTable[[#This Row],[pledged]]/KickstarterTable[[#This Row],[goal]]</f>
        <v>1.6608000000000001</v>
      </c>
      <c r="P2837" s="8">
        <f>KickstarterTable[[#This Row],[pledged]]/KickstarterTable[[#This Row],[backers_count]]</f>
        <v>46.651685393258425</v>
      </c>
      <c r="Q2837" t="str">
        <f t="shared" si="264"/>
        <v>music</v>
      </c>
      <c r="R2837" t="str">
        <f t="shared" si="265"/>
        <v>indie rock</v>
      </c>
      <c r="S2837" s="13">
        <f t="shared" si="266"/>
        <v>40298.90662037037</v>
      </c>
      <c r="T2837" s="13">
        <f t="shared" si="267"/>
        <v>40327.790972222225</v>
      </c>
      <c r="U2837">
        <f t="shared" si="268"/>
        <v>2010</v>
      </c>
      <c r="V2837" s="15" t="str">
        <f t="shared" si="269"/>
        <v>Apr</v>
      </c>
    </row>
    <row r="2838" spans="1:22" ht="48">
      <c r="A2838">
        <v>1893</v>
      </c>
      <c r="B2838" s="3" t="s">
        <v>1894</v>
      </c>
      <c r="C2838" s="3" t="s">
        <v>6003</v>
      </c>
      <c r="D2838">
        <v>2500</v>
      </c>
      <c r="E283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8278</v>
      </c>
      <c r="O2838" s="6">
        <f>KickstarterTable[[#This Row],[pledged]]/KickstarterTable[[#This Row],[goal]]</f>
        <v>1.04</v>
      </c>
      <c r="P2838" s="8">
        <f>KickstarterTable[[#This Row],[pledged]]/KickstarterTable[[#This Row],[backers_count]]</f>
        <v>57.777777777777779</v>
      </c>
      <c r="Q2838" t="str">
        <f t="shared" si="264"/>
        <v>music</v>
      </c>
      <c r="R2838" t="str">
        <f t="shared" si="265"/>
        <v>indie rock</v>
      </c>
      <c r="S2838" s="13">
        <f t="shared" si="266"/>
        <v>40632.608622685184</v>
      </c>
      <c r="T2838" s="13">
        <f t="shared" si="267"/>
        <v>40646.749305555561</v>
      </c>
      <c r="U2838">
        <f t="shared" si="268"/>
        <v>2011</v>
      </c>
      <c r="V2838" s="15" t="str">
        <f t="shared" si="269"/>
        <v>Mar</v>
      </c>
    </row>
    <row r="2839" spans="1:22" ht="48">
      <c r="A2839">
        <v>1900</v>
      </c>
      <c r="B2839" s="3" t="s">
        <v>1901</v>
      </c>
      <c r="C2839" s="3" t="s">
        <v>6010</v>
      </c>
      <c r="D2839">
        <v>2500</v>
      </c>
      <c r="E2839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8278</v>
      </c>
      <c r="O2839" s="6">
        <f>KickstarterTable[[#This Row],[pledged]]/KickstarterTable[[#This Row],[goal]]</f>
        <v>1.0936440000000001</v>
      </c>
      <c r="P2839" s="8">
        <f>KickstarterTable[[#This Row],[pledged]]/KickstarterTable[[#This Row],[backers_count]]</f>
        <v>50.631666666666668</v>
      </c>
      <c r="Q2839" t="str">
        <f t="shared" si="264"/>
        <v>music</v>
      </c>
      <c r="R2839" t="str">
        <f t="shared" si="265"/>
        <v>indie rock</v>
      </c>
      <c r="S2839" s="13">
        <f t="shared" si="266"/>
        <v>41160.538553240738</v>
      </c>
      <c r="T2839" s="13">
        <f t="shared" si="267"/>
        <v>41185.999305555561</v>
      </c>
      <c r="U2839">
        <f t="shared" si="268"/>
        <v>2012</v>
      </c>
      <c r="V2839" s="15" t="str">
        <f t="shared" si="269"/>
        <v>Sep</v>
      </c>
    </row>
    <row r="2840" spans="1:22" ht="48">
      <c r="A2840">
        <v>1935</v>
      </c>
      <c r="B2840" s="3" t="s">
        <v>1936</v>
      </c>
      <c r="C2840" s="3" t="s">
        <v>6045</v>
      </c>
      <c r="D2840">
        <v>2500</v>
      </c>
      <c r="E2840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8278</v>
      </c>
      <c r="O2840" s="6">
        <f>KickstarterTable[[#This Row],[pledged]]/KickstarterTable[[#This Row],[goal]]</f>
        <v>1.0840000000000001</v>
      </c>
      <c r="P2840" s="8">
        <f>KickstarterTable[[#This Row],[pledged]]/KickstarterTable[[#This Row],[backers_count]]</f>
        <v>54.2</v>
      </c>
      <c r="Q2840" t="str">
        <f t="shared" si="264"/>
        <v>music</v>
      </c>
      <c r="R2840" t="str">
        <f t="shared" si="265"/>
        <v>indie rock</v>
      </c>
      <c r="S2840" s="13">
        <f t="shared" si="266"/>
        <v>41773.599201388883</v>
      </c>
      <c r="T2840" s="13">
        <f t="shared" si="267"/>
        <v>41808.790972222225</v>
      </c>
      <c r="U2840">
        <f t="shared" si="268"/>
        <v>2014</v>
      </c>
      <c r="V2840" s="15" t="str">
        <f t="shared" si="269"/>
        <v>May</v>
      </c>
    </row>
    <row r="2841" spans="1:22" ht="48">
      <c r="A2841">
        <v>1972</v>
      </c>
      <c r="B2841" s="3" t="s">
        <v>1973</v>
      </c>
      <c r="C2841" s="3" t="s">
        <v>6082</v>
      </c>
      <c r="D2841">
        <v>2500</v>
      </c>
      <c r="E2841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8294</v>
      </c>
      <c r="O2841" s="6">
        <f>KickstarterTable[[#This Row],[pledged]]/KickstarterTable[[#This Row],[goal]]</f>
        <v>6.7447999999999997</v>
      </c>
      <c r="P2841" s="8">
        <f>KickstarterTable[[#This Row],[pledged]]/KickstarterTable[[#This Row],[backers_count]]</f>
        <v>70.848739495798313</v>
      </c>
      <c r="Q2841" t="str">
        <f t="shared" si="264"/>
        <v>technology</v>
      </c>
      <c r="R2841" t="str">
        <f t="shared" si="265"/>
        <v>hardware</v>
      </c>
      <c r="S2841" s="13">
        <f t="shared" si="266"/>
        <v>41200.678749999999</v>
      </c>
      <c r="T2841" s="13">
        <f t="shared" si="267"/>
        <v>41228.637083333335</v>
      </c>
      <c r="U2841">
        <f t="shared" si="268"/>
        <v>2012</v>
      </c>
      <c r="V2841" s="15" t="str">
        <f t="shared" si="269"/>
        <v>Oct</v>
      </c>
    </row>
    <row r="2842" spans="1:22" ht="48">
      <c r="A2842">
        <v>1998</v>
      </c>
      <c r="B2842" s="3" t="s">
        <v>1999</v>
      </c>
      <c r="C2842" s="3" t="s">
        <v>6108</v>
      </c>
      <c r="D2842">
        <v>2500</v>
      </c>
      <c r="E2842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8295</v>
      </c>
      <c r="O2842" s="6">
        <f>KickstarterTable[[#This Row],[pledged]]/KickstarterTable[[#This Row],[goal]]</f>
        <v>0.26200000000000001</v>
      </c>
      <c r="P2842" s="8">
        <f>KickstarterTable[[#This Row],[pledged]]/KickstarterTable[[#This Row],[backers_count]]</f>
        <v>218.33333333333334</v>
      </c>
      <c r="Q2842" t="str">
        <f t="shared" si="264"/>
        <v>photography</v>
      </c>
      <c r="R2842" t="str">
        <f t="shared" si="265"/>
        <v>people</v>
      </c>
      <c r="S2842" s="13">
        <f t="shared" si="266"/>
        <v>41806.785162037035</v>
      </c>
      <c r="T2842" s="13">
        <f t="shared" si="267"/>
        <v>41849.701828703706</v>
      </c>
      <c r="U2842">
        <f t="shared" si="268"/>
        <v>2014</v>
      </c>
      <c r="V2842" s="15" t="str">
        <f t="shared" si="269"/>
        <v>Jun</v>
      </c>
    </row>
    <row r="2843" spans="1:22" ht="32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8294</v>
      </c>
      <c r="O2843" s="6">
        <f>KickstarterTable[[#This Row],[pledged]]/KickstarterTable[[#This Row],[goal]]</f>
        <v>3.6120000000000001</v>
      </c>
      <c r="P2843" s="8">
        <f>KickstarterTable[[#This Row],[pledged]]/KickstarterTable[[#This Row],[backers_count]]</f>
        <v>96.063829787234042</v>
      </c>
      <c r="Q2843" t="str">
        <f t="shared" si="264"/>
        <v>technology</v>
      </c>
      <c r="R2843" t="str">
        <f t="shared" si="265"/>
        <v>hardware</v>
      </c>
      <c r="S2843" s="13">
        <f t="shared" si="266"/>
        <v>41847.688437500001</v>
      </c>
      <c r="T2843" s="13">
        <f t="shared" si="267"/>
        <v>41875.605104166672</v>
      </c>
      <c r="U2843">
        <f t="shared" si="268"/>
        <v>2014</v>
      </c>
      <c r="V2843" s="15" t="str">
        <f t="shared" si="269"/>
        <v>Jul</v>
      </c>
    </row>
    <row r="2844" spans="1:22" ht="32">
      <c r="A2844">
        <v>2089</v>
      </c>
      <c r="B2844" s="3" t="s">
        <v>2090</v>
      </c>
      <c r="C2844" s="3" t="s">
        <v>6199</v>
      </c>
      <c r="D2844">
        <v>2500</v>
      </c>
      <c r="E2844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8278</v>
      </c>
      <c r="O2844" s="6">
        <f>KickstarterTable[[#This Row],[pledged]]/KickstarterTable[[#This Row],[goal]]</f>
        <v>1.2040040000000001</v>
      </c>
      <c r="P2844" s="8">
        <f>KickstarterTable[[#This Row],[pledged]]/KickstarterTable[[#This Row],[backers_count]]</f>
        <v>48.54854838709678</v>
      </c>
      <c r="Q2844" t="str">
        <f t="shared" si="264"/>
        <v>music</v>
      </c>
      <c r="R2844" t="str">
        <f t="shared" si="265"/>
        <v>indie rock</v>
      </c>
      <c r="S2844" s="13">
        <f t="shared" si="266"/>
        <v>41452.742986111109</v>
      </c>
      <c r="T2844" s="13">
        <f t="shared" si="267"/>
        <v>41485.65965277778</v>
      </c>
      <c r="U2844">
        <f t="shared" si="268"/>
        <v>2013</v>
      </c>
      <c r="V2844" s="15" t="str">
        <f t="shared" si="269"/>
        <v>Jun</v>
      </c>
    </row>
    <row r="2845" spans="1:22" ht="48">
      <c r="A2845">
        <v>2095</v>
      </c>
      <c r="B2845" s="3" t="s">
        <v>2096</v>
      </c>
      <c r="C2845" s="3" t="s">
        <v>6205</v>
      </c>
      <c r="D2845">
        <v>2500</v>
      </c>
      <c r="E2845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8278</v>
      </c>
      <c r="O2845" s="6">
        <f>KickstarterTable[[#This Row],[pledged]]/KickstarterTable[[#This Row],[goal]]</f>
        <v>1</v>
      </c>
      <c r="P2845" s="8">
        <f>KickstarterTable[[#This Row],[pledged]]/KickstarterTable[[#This Row],[backers_count]]</f>
        <v>113.63636363636364</v>
      </c>
      <c r="Q2845" t="str">
        <f t="shared" si="264"/>
        <v>music</v>
      </c>
      <c r="R2845" t="str">
        <f t="shared" si="265"/>
        <v>indie rock</v>
      </c>
      <c r="S2845" s="13">
        <f t="shared" si="266"/>
        <v>40758.400150462963</v>
      </c>
      <c r="T2845" s="13">
        <f t="shared" si="267"/>
        <v>40816.316817129627</v>
      </c>
      <c r="U2845">
        <f t="shared" si="268"/>
        <v>2011</v>
      </c>
      <c r="V2845" s="15" t="str">
        <f t="shared" si="269"/>
        <v>Aug</v>
      </c>
    </row>
    <row r="2846" spans="1:22" ht="48">
      <c r="A2846">
        <v>2163</v>
      </c>
      <c r="B2846" s="3" t="s">
        <v>2164</v>
      </c>
      <c r="C2846" s="3" t="s">
        <v>6273</v>
      </c>
      <c r="D2846">
        <v>2500</v>
      </c>
      <c r="E2846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8275</v>
      </c>
      <c r="O2846" s="6">
        <f>KickstarterTable[[#This Row],[pledged]]/KickstarterTable[[#This Row],[goal]]</f>
        <v>1.3220000000000001</v>
      </c>
      <c r="P2846" s="8">
        <f>KickstarterTable[[#This Row],[pledged]]/KickstarterTable[[#This Row],[backers_count]]</f>
        <v>75.11363636363636</v>
      </c>
      <c r="Q2846" t="str">
        <f t="shared" si="264"/>
        <v>music</v>
      </c>
      <c r="R2846" t="str">
        <f t="shared" si="265"/>
        <v>rock</v>
      </c>
      <c r="S2846" s="13">
        <f t="shared" si="266"/>
        <v>42111.566203703704</v>
      </c>
      <c r="T2846" s="13">
        <f t="shared" si="267"/>
        <v>42160.743055555555</v>
      </c>
      <c r="U2846">
        <f t="shared" si="268"/>
        <v>2015</v>
      </c>
      <c r="V2846" s="15" t="str">
        <f t="shared" si="269"/>
        <v>Apr</v>
      </c>
    </row>
    <row r="2847" spans="1:22" ht="48">
      <c r="A2847">
        <v>2165</v>
      </c>
      <c r="B2847" s="3" t="s">
        <v>2166</v>
      </c>
      <c r="C2847" s="3" t="s">
        <v>6275</v>
      </c>
      <c r="D2847">
        <v>2500</v>
      </c>
      <c r="E284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8275</v>
      </c>
      <c r="O2847" s="6">
        <f>KickstarterTable[[#This Row],[pledged]]/KickstarterTable[[#This Row],[goal]]</f>
        <v>1.3864000000000001</v>
      </c>
      <c r="P2847" s="8">
        <f>KickstarterTable[[#This Row],[pledged]]/KickstarterTable[[#This Row],[backers_count]]</f>
        <v>29.623931623931625</v>
      </c>
      <c r="Q2847" t="str">
        <f t="shared" si="264"/>
        <v>music</v>
      </c>
      <c r="R2847" t="str">
        <f t="shared" si="265"/>
        <v>rock</v>
      </c>
      <c r="S2847" s="13">
        <f t="shared" si="266"/>
        <v>42438.333738425928</v>
      </c>
      <c r="T2847" s="13">
        <f t="shared" si="267"/>
        <v>42466.208738425928</v>
      </c>
      <c r="U2847">
        <f t="shared" si="268"/>
        <v>2016</v>
      </c>
      <c r="V2847" s="15" t="str">
        <f t="shared" si="269"/>
        <v>Mar</v>
      </c>
    </row>
    <row r="2848" spans="1:22" ht="64">
      <c r="A2848">
        <v>2177</v>
      </c>
      <c r="B2848" s="3" t="s">
        <v>2178</v>
      </c>
      <c r="C2848" s="3" t="s">
        <v>6287</v>
      </c>
      <c r="D2848">
        <v>2500</v>
      </c>
      <c r="E284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8275</v>
      </c>
      <c r="O2848" s="6">
        <f>KickstarterTable[[#This Row],[pledged]]/KickstarterTable[[#This Row],[goal]]</f>
        <v>1.0012000000000001</v>
      </c>
      <c r="P2848" s="8">
        <f>KickstarterTable[[#This Row],[pledged]]/KickstarterTable[[#This Row],[backers_count]]</f>
        <v>65.868421052631575</v>
      </c>
      <c r="Q2848" t="str">
        <f t="shared" si="264"/>
        <v>music</v>
      </c>
      <c r="R2848" t="str">
        <f t="shared" si="265"/>
        <v>rock</v>
      </c>
      <c r="S2848" s="13">
        <f t="shared" si="266"/>
        <v>42501.917442129627</v>
      </c>
      <c r="T2848" s="13">
        <f t="shared" si="267"/>
        <v>42524.834108796298</v>
      </c>
      <c r="U2848">
        <f t="shared" si="268"/>
        <v>2016</v>
      </c>
      <c r="V2848" s="15" t="str">
        <f t="shared" si="269"/>
        <v>May</v>
      </c>
    </row>
    <row r="2849" spans="1:22" ht="48">
      <c r="A2849">
        <v>2211</v>
      </c>
      <c r="B2849" s="3" t="s">
        <v>2212</v>
      </c>
      <c r="C2849" s="3" t="s">
        <v>6321</v>
      </c>
      <c r="D2849">
        <v>2500</v>
      </c>
      <c r="E2849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8279</v>
      </c>
      <c r="O2849" s="6">
        <f>KickstarterTable[[#This Row],[pledged]]/KickstarterTable[[#This Row],[goal]]</f>
        <v>1.956</v>
      </c>
      <c r="P2849" s="8">
        <f>KickstarterTable[[#This Row],[pledged]]/KickstarterTable[[#This Row],[backers_count]]</f>
        <v>40.75</v>
      </c>
      <c r="Q2849" t="str">
        <f t="shared" si="264"/>
        <v>music</v>
      </c>
      <c r="R2849" t="str">
        <f t="shared" si="265"/>
        <v>electronic music</v>
      </c>
      <c r="S2849" s="13">
        <f t="shared" si="266"/>
        <v>41716.451678240737</v>
      </c>
      <c r="T2849" s="13">
        <f t="shared" si="267"/>
        <v>41736.874305555561</v>
      </c>
      <c r="U2849">
        <f t="shared" si="268"/>
        <v>2014</v>
      </c>
      <c r="V2849" s="15" t="str">
        <f t="shared" si="269"/>
        <v>Mar</v>
      </c>
    </row>
    <row r="2850" spans="1:22" ht="48">
      <c r="A2850">
        <v>2231</v>
      </c>
      <c r="B2850" s="3" t="s">
        <v>2232</v>
      </c>
      <c r="C2850" s="3" t="s">
        <v>6341</v>
      </c>
      <c r="D2850">
        <v>2500</v>
      </c>
      <c r="E2850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8296</v>
      </c>
      <c r="O2850" s="6">
        <f>KickstarterTable[[#This Row],[pledged]]/KickstarterTable[[#This Row],[goal]]</f>
        <v>12.121296000000001</v>
      </c>
      <c r="P2850" s="8">
        <f>KickstarterTable[[#This Row],[pledged]]/KickstarterTable[[#This Row],[backers_count]]</f>
        <v>27.226630727762803</v>
      </c>
      <c r="Q2850" t="str">
        <f t="shared" si="264"/>
        <v>games</v>
      </c>
      <c r="R2850" t="str">
        <f t="shared" si="265"/>
        <v>tabletop games</v>
      </c>
      <c r="S2850" s="13">
        <f t="shared" si="266"/>
        <v>41423.577557870369</v>
      </c>
      <c r="T2850" s="13">
        <f t="shared" si="267"/>
        <v>41447.791666666672</v>
      </c>
      <c r="U2850">
        <f t="shared" si="268"/>
        <v>2013</v>
      </c>
      <c r="V2850" s="15" t="str">
        <f t="shared" si="269"/>
        <v>May</v>
      </c>
    </row>
    <row r="2851" spans="1:22" ht="48">
      <c r="A2851">
        <v>2233</v>
      </c>
      <c r="B2851" s="3" t="s">
        <v>2234</v>
      </c>
      <c r="C2851" s="3" t="s">
        <v>6343</v>
      </c>
      <c r="D2851">
        <v>2500</v>
      </c>
      <c r="E2851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8296</v>
      </c>
      <c r="O2851" s="6">
        <f>KickstarterTable[[#This Row],[pledged]]/KickstarterTable[[#This Row],[goal]]</f>
        <v>3.3203999999999998</v>
      </c>
      <c r="P2851" s="8">
        <f>KickstarterTable[[#This Row],[pledged]]/KickstarterTable[[#This Row],[backers_count]]</f>
        <v>21.230179028132991</v>
      </c>
      <c r="Q2851" t="str">
        <f t="shared" si="264"/>
        <v>games</v>
      </c>
      <c r="R2851" t="str">
        <f t="shared" si="265"/>
        <v>tabletop games</v>
      </c>
      <c r="S2851" s="13">
        <f t="shared" si="266"/>
        <v>42331.045590277776</v>
      </c>
      <c r="T2851" s="13">
        <f t="shared" si="267"/>
        <v>42349.583333333336</v>
      </c>
      <c r="U2851">
        <f t="shared" si="268"/>
        <v>2015</v>
      </c>
      <c r="V2851" s="15" t="str">
        <f t="shared" si="269"/>
        <v>Nov</v>
      </c>
    </row>
    <row r="2852" spans="1:22" ht="48">
      <c r="A2852">
        <v>2246</v>
      </c>
      <c r="B2852" s="3" t="s">
        <v>2247</v>
      </c>
      <c r="C2852" s="3" t="s">
        <v>6356</v>
      </c>
      <c r="D2852">
        <v>2500</v>
      </c>
      <c r="E2852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8296</v>
      </c>
      <c r="O2852" s="6">
        <f>KickstarterTable[[#This Row],[pledged]]/KickstarterTable[[#This Row],[goal]]</f>
        <v>1.0012000000000001</v>
      </c>
      <c r="P2852" s="8">
        <f>KickstarterTable[[#This Row],[pledged]]/KickstarterTable[[#This Row],[backers_count]]</f>
        <v>43.912280701754383</v>
      </c>
      <c r="Q2852" t="str">
        <f t="shared" si="264"/>
        <v>games</v>
      </c>
      <c r="R2852" t="str">
        <f t="shared" si="265"/>
        <v>tabletop games</v>
      </c>
      <c r="S2852" s="13">
        <f t="shared" si="266"/>
        <v>42221.458449074074</v>
      </c>
      <c r="T2852" s="13">
        <f t="shared" si="267"/>
        <v>42249.375115740746</v>
      </c>
      <c r="U2852">
        <f t="shared" si="268"/>
        <v>2015</v>
      </c>
      <c r="V2852" s="15" t="str">
        <f t="shared" si="269"/>
        <v>Aug</v>
      </c>
    </row>
    <row r="2853" spans="1:22" ht="48">
      <c r="A2853">
        <v>2257</v>
      </c>
      <c r="B2853" s="3" t="s">
        <v>2258</v>
      </c>
      <c r="C2853" s="3" t="s">
        <v>6367</v>
      </c>
      <c r="D2853">
        <v>2500</v>
      </c>
      <c r="E2853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8296</v>
      </c>
      <c r="O2853" s="6">
        <f>KickstarterTable[[#This Row],[pledged]]/KickstarterTable[[#This Row],[goal]]</f>
        <v>6.3613999999999997</v>
      </c>
      <c r="P2853" s="8">
        <f>KickstarterTable[[#This Row],[pledged]]/KickstarterTable[[#This Row],[backers_count]]</f>
        <v>94.103550295857985</v>
      </c>
      <c r="Q2853" t="str">
        <f t="shared" si="264"/>
        <v>games</v>
      </c>
      <c r="R2853" t="str">
        <f t="shared" si="265"/>
        <v>tabletop games</v>
      </c>
      <c r="S2853" s="13">
        <f t="shared" si="266"/>
        <v>42505.603344907409</v>
      </c>
      <c r="T2853" s="13">
        <f t="shared" si="267"/>
        <v>42538.541666666664</v>
      </c>
      <c r="U2853">
        <f t="shared" si="268"/>
        <v>2016</v>
      </c>
      <c r="V2853" s="15" t="str">
        <f t="shared" si="269"/>
        <v>May</v>
      </c>
    </row>
    <row r="2854" spans="1:22" ht="48">
      <c r="A2854">
        <v>2260</v>
      </c>
      <c r="B2854" s="3" t="s">
        <v>2261</v>
      </c>
      <c r="C2854" s="3" t="s">
        <v>6370</v>
      </c>
      <c r="D2854">
        <v>2500</v>
      </c>
      <c r="E2854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8296</v>
      </c>
      <c r="O2854" s="6">
        <f>KickstarterTable[[#This Row],[pledged]]/KickstarterTable[[#This Row],[goal]]</f>
        <v>3.2692000000000001</v>
      </c>
      <c r="P2854" s="8">
        <f>KickstarterTable[[#This Row],[pledged]]/KickstarterTable[[#This Row],[backers_count]]</f>
        <v>97.297619047619051</v>
      </c>
      <c r="Q2854" t="str">
        <f t="shared" si="264"/>
        <v>games</v>
      </c>
      <c r="R2854" t="str">
        <f t="shared" si="265"/>
        <v>tabletop games</v>
      </c>
      <c r="S2854" s="13">
        <f t="shared" si="266"/>
        <v>41694.683449074073</v>
      </c>
      <c r="T2854" s="13">
        <f t="shared" si="267"/>
        <v>41722.55844907408</v>
      </c>
      <c r="U2854">
        <f t="shared" si="268"/>
        <v>2014</v>
      </c>
      <c r="V2854" s="15" t="str">
        <f t="shared" si="269"/>
        <v>Feb</v>
      </c>
    </row>
    <row r="2855" spans="1:22" ht="48">
      <c r="A2855">
        <v>2269</v>
      </c>
      <c r="B2855" s="3" t="s">
        <v>2270</v>
      </c>
      <c r="C2855" s="3" t="s">
        <v>6379</v>
      </c>
      <c r="D2855">
        <v>2500</v>
      </c>
      <c r="E2855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8296</v>
      </c>
      <c r="O2855" s="6">
        <f>KickstarterTable[[#This Row],[pledged]]/KickstarterTable[[#This Row],[goal]]</f>
        <v>18.016400000000001</v>
      </c>
      <c r="P2855" s="8">
        <f>KickstarterTable[[#This Row],[pledged]]/KickstarterTable[[#This Row],[backers_count]]</f>
        <v>49.934589800443462</v>
      </c>
      <c r="Q2855" t="str">
        <f t="shared" si="264"/>
        <v>games</v>
      </c>
      <c r="R2855" t="str">
        <f t="shared" si="265"/>
        <v>tabletop games</v>
      </c>
      <c r="S2855" s="13">
        <f t="shared" si="266"/>
        <v>42776.371099537035</v>
      </c>
      <c r="T2855" s="13">
        <f t="shared" si="267"/>
        <v>42798.791666666664</v>
      </c>
      <c r="U2855">
        <f t="shared" si="268"/>
        <v>2017</v>
      </c>
      <c r="V2855" s="15" t="str">
        <f t="shared" si="269"/>
        <v>Feb</v>
      </c>
    </row>
    <row r="2856" spans="1:22" ht="48">
      <c r="A2856">
        <v>2273</v>
      </c>
      <c r="B2856" s="3" t="s">
        <v>2274</v>
      </c>
      <c r="C2856" s="3" t="s">
        <v>6383</v>
      </c>
      <c r="D2856">
        <v>2500</v>
      </c>
      <c r="E2856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8296</v>
      </c>
      <c r="O2856" s="6">
        <f>KickstarterTable[[#This Row],[pledged]]/KickstarterTable[[#This Row],[goal]]</f>
        <v>2.2035999999999998</v>
      </c>
      <c r="P2856" s="8">
        <f>KickstarterTable[[#This Row],[pledged]]/KickstarterTable[[#This Row],[backers_count]]</f>
        <v>37.476190476190474</v>
      </c>
      <c r="Q2856" t="str">
        <f t="shared" si="264"/>
        <v>games</v>
      </c>
      <c r="R2856" t="str">
        <f t="shared" si="265"/>
        <v>tabletop games</v>
      </c>
      <c r="S2856" s="13">
        <f t="shared" si="266"/>
        <v>42781.215763888882</v>
      </c>
      <c r="T2856" s="13">
        <f t="shared" si="267"/>
        <v>42804.090763888897</v>
      </c>
      <c r="U2856">
        <f t="shared" si="268"/>
        <v>2017</v>
      </c>
      <c r="V2856" s="15" t="str">
        <f t="shared" si="269"/>
        <v>Feb</v>
      </c>
    </row>
    <row r="2857" spans="1:22" ht="48">
      <c r="A2857">
        <v>2274</v>
      </c>
      <c r="B2857" s="3" t="s">
        <v>2275</v>
      </c>
      <c r="C2857" s="3" t="s">
        <v>6384</v>
      </c>
      <c r="D2857">
        <v>2500</v>
      </c>
      <c r="E285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8296</v>
      </c>
      <c r="O2857" s="6">
        <f>KickstarterTable[[#This Row],[pledged]]/KickstarterTable[[#This Row],[goal]]</f>
        <v>1.196</v>
      </c>
      <c r="P2857" s="8">
        <f>KickstarterTable[[#This Row],[pledged]]/KickstarterTable[[#This Row],[backers_count]]</f>
        <v>30.202020202020201</v>
      </c>
      <c r="Q2857" t="str">
        <f t="shared" si="264"/>
        <v>games</v>
      </c>
      <c r="R2857" t="str">
        <f t="shared" si="265"/>
        <v>tabletop games</v>
      </c>
      <c r="S2857" s="13">
        <f t="shared" si="266"/>
        <v>41663.167326388888</v>
      </c>
      <c r="T2857" s="13">
        <f t="shared" si="267"/>
        <v>41691.083993055559</v>
      </c>
      <c r="U2857">
        <f t="shared" si="268"/>
        <v>2014</v>
      </c>
      <c r="V2857" s="15" t="str">
        <f t="shared" si="269"/>
        <v>Jan</v>
      </c>
    </row>
    <row r="2858" spans="1:22" ht="48">
      <c r="A2858">
        <v>2291</v>
      </c>
      <c r="B2858" s="3" t="s">
        <v>2292</v>
      </c>
      <c r="C2858" s="3" t="s">
        <v>6401</v>
      </c>
      <c r="D2858">
        <v>2500</v>
      </c>
      <c r="E285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8275</v>
      </c>
      <c r="O2858" s="6">
        <f>KickstarterTable[[#This Row],[pledged]]/KickstarterTable[[#This Row],[goal]]</f>
        <v>1.728</v>
      </c>
      <c r="P2858" s="8">
        <f>KickstarterTable[[#This Row],[pledged]]/KickstarterTable[[#This Row],[backers_count]]</f>
        <v>100.46511627906976</v>
      </c>
      <c r="Q2858" t="str">
        <f t="shared" si="264"/>
        <v>music</v>
      </c>
      <c r="R2858" t="str">
        <f t="shared" si="265"/>
        <v>rock</v>
      </c>
      <c r="S2858" s="13">
        <f t="shared" si="266"/>
        <v>40987.643726851849</v>
      </c>
      <c r="T2858" s="13">
        <f t="shared" si="267"/>
        <v>41019.75</v>
      </c>
      <c r="U2858">
        <f t="shared" si="268"/>
        <v>2012</v>
      </c>
      <c r="V2858" s="15" t="str">
        <f t="shared" si="269"/>
        <v>Mar</v>
      </c>
    </row>
    <row r="2859" spans="1:22" ht="32">
      <c r="A2859">
        <v>2315</v>
      </c>
      <c r="B2859" s="3" t="s">
        <v>2316</v>
      </c>
      <c r="C2859" s="3" t="s">
        <v>6425</v>
      </c>
      <c r="D2859">
        <v>2500</v>
      </c>
      <c r="E2859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8278</v>
      </c>
      <c r="O2859" s="6">
        <f>KickstarterTable[[#This Row],[pledged]]/KickstarterTable[[#This Row],[goal]]</f>
        <v>1.026</v>
      </c>
      <c r="P2859" s="8">
        <f>KickstarterTable[[#This Row],[pledged]]/KickstarterTable[[#This Row],[backers_count]]</f>
        <v>40.078125</v>
      </c>
      <c r="Q2859" t="str">
        <f t="shared" si="264"/>
        <v>music</v>
      </c>
      <c r="R2859" t="str">
        <f t="shared" si="265"/>
        <v>indie rock</v>
      </c>
      <c r="S2859" s="13">
        <f t="shared" si="266"/>
        <v>41004.392858796295</v>
      </c>
      <c r="T2859" s="13">
        <f t="shared" si="267"/>
        <v>41032.309525462966</v>
      </c>
      <c r="U2859">
        <f t="shared" si="268"/>
        <v>2012</v>
      </c>
      <c r="V2859" s="15" t="str">
        <f t="shared" si="269"/>
        <v>Apr</v>
      </c>
    </row>
    <row r="2860" spans="1:22" ht="48">
      <c r="A2860">
        <v>2377</v>
      </c>
      <c r="B2860" s="3" t="s">
        <v>2378</v>
      </c>
      <c r="C2860" s="3" t="s">
        <v>6487</v>
      </c>
      <c r="D2860">
        <v>2500</v>
      </c>
      <c r="E2860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8271</v>
      </c>
      <c r="O2860" s="6">
        <f>KickstarterTable[[#This Row],[pledged]]/KickstarterTable[[#This Row],[goal]]</f>
        <v>0</v>
      </c>
      <c r="P2860" s="8" t="e">
        <f>KickstarterTable[[#This Row],[pledged]]/KickstarterTable[[#This Row],[backers_count]]</f>
        <v>#DIV/0!</v>
      </c>
      <c r="Q2860" t="str">
        <f t="shared" si="264"/>
        <v>technology</v>
      </c>
      <c r="R2860" t="str">
        <f t="shared" si="265"/>
        <v>web</v>
      </c>
      <c r="S2860" s="13">
        <f t="shared" si="266"/>
        <v>42669.536840277775</v>
      </c>
      <c r="T2860" s="13">
        <f t="shared" si="267"/>
        <v>42697.495173611118</v>
      </c>
      <c r="U2860">
        <f t="shared" si="268"/>
        <v>2016</v>
      </c>
      <c r="V2860" s="15" t="str">
        <f t="shared" si="269"/>
        <v>Oct</v>
      </c>
    </row>
    <row r="2861" spans="1:22" ht="48">
      <c r="A2861">
        <v>2447</v>
      </c>
      <c r="B2861" s="3" t="s">
        <v>2448</v>
      </c>
      <c r="C2861" s="3" t="s">
        <v>6557</v>
      </c>
      <c r="D2861">
        <v>2500</v>
      </c>
      <c r="E2861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8297</v>
      </c>
      <c r="O2861" s="6">
        <f>KickstarterTable[[#This Row],[pledged]]/KickstarterTable[[#This Row],[goal]]</f>
        <v>4.2720000000000002</v>
      </c>
      <c r="P2861" s="8">
        <f>KickstarterTable[[#This Row],[pledged]]/KickstarterTable[[#This Row],[backers_count]]</f>
        <v>31.691394658753708</v>
      </c>
      <c r="Q2861" t="str">
        <f t="shared" si="264"/>
        <v>food</v>
      </c>
      <c r="R2861" t="str">
        <f t="shared" si="265"/>
        <v>small batch</v>
      </c>
      <c r="S2861" s="13">
        <f t="shared" si="266"/>
        <v>42654.13649305555</v>
      </c>
      <c r="T2861" s="13">
        <f t="shared" si="267"/>
        <v>42683.750000000007</v>
      </c>
      <c r="U2861">
        <f t="shared" si="268"/>
        <v>2016</v>
      </c>
      <c r="V2861" s="15" t="str">
        <f t="shared" si="269"/>
        <v>Oct</v>
      </c>
    </row>
    <row r="2862" spans="1:22" ht="48">
      <c r="A2862">
        <v>2466</v>
      </c>
      <c r="B2862" s="3" t="s">
        <v>2467</v>
      </c>
      <c r="C2862" s="3" t="s">
        <v>6576</v>
      </c>
      <c r="D2862">
        <v>2500</v>
      </c>
      <c r="E2862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8278</v>
      </c>
      <c r="O2862" s="6">
        <f>KickstarterTable[[#This Row],[pledged]]/KickstarterTable[[#This Row],[goal]]</f>
        <v>1</v>
      </c>
      <c r="P2862" s="8">
        <f>KickstarterTable[[#This Row],[pledged]]/KickstarterTable[[#This Row],[backers_count]]</f>
        <v>48.07692307692308</v>
      </c>
      <c r="Q2862" t="str">
        <f t="shared" si="264"/>
        <v>music</v>
      </c>
      <c r="R2862" t="str">
        <f t="shared" si="265"/>
        <v>indie rock</v>
      </c>
      <c r="S2862" s="13">
        <f t="shared" si="266"/>
        <v>41372.769131944442</v>
      </c>
      <c r="T2862" s="13">
        <f t="shared" si="267"/>
        <v>41400.685798611114</v>
      </c>
      <c r="U2862">
        <f t="shared" si="268"/>
        <v>2013</v>
      </c>
      <c r="V2862" s="15" t="str">
        <f t="shared" si="269"/>
        <v>Apr</v>
      </c>
    </row>
    <row r="2863" spans="1:22" ht="32">
      <c r="A2863">
        <v>2475</v>
      </c>
      <c r="B2863" s="3" t="s">
        <v>2476</v>
      </c>
      <c r="C2863" s="3" t="s">
        <v>6585</v>
      </c>
      <c r="D2863">
        <v>2500</v>
      </c>
      <c r="E2863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8278</v>
      </c>
      <c r="O2863" s="6">
        <f>KickstarterTable[[#This Row],[pledged]]/KickstarterTable[[#This Row],[goal]]</f>
        <v>1.0471999999999999</v>
      </c>
      <c r="P2863" s="8">
        <f>KickstarterTable[[#This Row],[pledged]]/KickstarterTable[[#This Row],[backers_count]]</f>
        <v>32.320987654320987</v>
      </c>
      <c r="Q2863" t="str">
        <f t="shared" si="264"/>
        <v>music</v>
      </c>
      <c r="R2863" t="str">
        <f t="shared" si="265"/>
        <v>indie rock</v>
      </c>
      <c r="S2863" s="13">
        <f t="shared" si="266"/>
        <v>40309.954340277771</v>
      </c>
      <c r="T2863" s="13">
        <f t="shared" si="267"/>
        <v>40367.5</v>
      </c>
      <c r="U2863">
        <f t="shared" si="268"/>
        <v>2010</v>
      </c>
      <c r="V2863" s="15" t="str">
        <f t="shared" si="269"/>
        <v>May</v>
      </c>
    </row>
    <row r="2864" spans="1:22" ht="48">
      <c r="A2864">
        <v>2540</v>
      </c>
      <c r="B2864" s="3" t="s">
        <v>2540</v>
      </c>
      <c r="C2864" s="3" t="s">
        <v>6650</v>
      </c>
      <c r="D2864">
        <v>2500</v>
      </c>
      <c r="E2864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8299</v>
      </c>
      <c r="O2864" s="6">
        <f>KickstarterTable[[#This Row],[pledged]]/KickstarterTable[[#This Row],[goal]]</f>
        <v>1.034</v>
      </c>
      <c r="P2864" s="8">
        <f>KickstarterTable[[#This Row],[pledged]]/KickstarterTable[[#This Row],[backers_count]]</f>
        <v>95.740740740740748</v>
      </c>
      <c r="Q2864" t="str">
        <f t="shared" si="264"/>
        <v>music</v>
      </c>
      <c r="R2864" t="str">
        <f t="shared" si="265"/>
        <v>classical music</v>
      </c>
      <c r="S2864" s="13">
        <f t="shared" si="266"/>
        <v>40785.341678240737</v>
      </c>
      <c r="T2864" s="13">
        <f t="shared" si="267"/>
        <v>40843.258344907408</v>
      </c>
      <c r="U2864">
        <f t="shared" si="268"/>
        <v>2011</v>
      </c>
      <c r="V2864" s="15" t="str">
        <f t="shared" si="269"/>
        <v>Aug</v>
      </c>
    </row>
    <row r="2865" spans="1:22" ht="48">
      <c r="A2865">
        <v>2626</v>
      </c>
      <c r="B2865" s="3" t="s">
        <v>2626</v>
      </c>
      <c r="C2865" s="3" t="s">
        <v>6736</v>
      </c>
      <c r="D2865">
        <v>2500</v>
      </c>
      <c r="E2865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8300</v>
      </c>
      <c r="O2865" s="6">
        <f>KickstarterTable[[#This Row],[pledged]]/KickstarterTable[[#This Row],[goal]]</f>
        <v>1.1200000000000001</v>
      </c>
      <c r="P2865" s="8">
        <f>KickstarterTable[[#This Row],[pledged]]/KickstarterTable[[#This Row],[backers_count]]</f>
        <v>56</v>
      </c>
      <c r="Q2865" t="str">
        <f t="shared" si="264"/>
        <v>technology</v>
      </c>
      <c r="R2865" t="str">
        <f t="shared" si="265"/>
        <v>space exploration</v>
      </c>
      <c r="S2865" s="13">
        <f t="shared" si="266"/>
        <v>42128.29478009259</v>
      </c>
      <c r="T2865" s="13">
        <f t="shared" si="267"/>
        <v>42156.211446759262</v>
      </c>
      <c r="U2865">
        <f t="shared" si="268"/>
        <v>2015</v>
      </c>
      <c r="V2865" s="15" t="str">
        <f t="shared" si="269"/>
        <v>May</v>
      </c>
    </row>
    <row r="2866" spans="1:22" ht="48">
      <c r="A2866">
        <v>2647</v>
      </c>
      <c r="B2866" s="3" t="s">
        <v>2647</v>
      </c>
      <c r="C2866" s="3" t="s">
        <v>6757</v>
      </c>
      <c r="D2866">
        <v>2500</v>
      </c>
      <c r="E2866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8300</v>
      </c>
      <c r="O2866" s="6">
        <f>KickstarterTable[[#This Row],[pledged]]/KickstarterTable[[#This Row],[goal]]</f>
        <v>1.44E-2</v>
      </c>
      <c r="P2866" s="8">
        <f>KickstarterTable[[#This Row],[pledged]]/KickstarterTable[[#This Row],[backers_count]]</f>
        <v>12</v>
      </c>
      <c r="Q2866" t="str">
        <f t="shared" si="264"/>
        <v>technology</v>
      </c>
      <c r="R2866" t="str">
        <f t="shared" si="265"/>
        <v>space exploration</v>
      </c>
      <c r="S2866" s="13">
        <f t="shared" si="266"/>
        <v>42199.928460648145</v>
      </c>
      <c r="T2866" s="13">
        <f t="shared" si="267"/>
        <v>42227.845127314817</v>
      </c>
      <c r="U2866">
        <f t="shared" si="268"/>
        <v>2015</v>
      </c>
      <c r="V2866" s="15" t="str">
        <f t="shared" si="269"/>
        <v>Jul</v>
      </c>
    </row>
    <row r="2867" spans="1:22" ht="48">
      <c r="A2867">
        <v>2742</v>
      </c>
      <c r="B2867" s="3" t="s">
        <v>2742</v>
      </c>
      <c r="C2867" s="3" t="s">
        <v>6852</v>
      </c>
      <c r="D2867">
        <v>2500</v>
      </c>
      <c r="E286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8303</v>
      </c>
      <c r="O2867" s="6">
        <f>KickstarterTable[[#This Row],[pledged]]/KickstarterTable[[#This Row],[goal]]</f>
        <v>0.29239999999999999</v>
      </c>
      <c r="P2867" s="8">
        <f>KickstarterTable[[#This Row],[pledged]]/KickstarterTable[[#This Row],[backers_count]]</f>
        <v>40.611111111111114</v>
      </c>
      <c r="Q2867" t="str">
        <f t="shared" si="264"/>
        <v>publishing</v>
      </c>
      <c r="R2867" t="str">
        <f t="shared" si="265"/>
        <v>children's books</v>
      </c>
      <c r="S2867" s="13">
        <f t="shared" si="266"/>
        <v>41030.386423611111</v>
      </c>
      <c r="T2867" s="13">
        <f t="shared" si="267"/>
        <v>41042.303090277783</v>
      </c>
      <c r="U2867">
        <f t="shared" si="268"/>
        <v>2012</v>
      </c>
      <c r="V2867" s="15" t="str">
        <f t="shared" si="269"/>
        <v>May</v>
      </c>
    </row>
    <row r="2868" spans="1:22" ht="48">
      <c r="A2868">
        <v>2779</v>
      </c>
      <c r="B2868" s="3" t="s">
        <v>2779</v>
      </c>
      <c r="C2868" s="3" t="s">
        <v>6889</v>
      </c>
      <c r="D2868">
        <v>2500</v>
      </c>
      <c r="E286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8303</v>
      </c>
      <c r="O2868" s="6">
        <f>KickstarterTable[[#This Row],[pledged]]/KickstarterTable[[#This Row],[goal]]</f>
        <v>2.12E-2</v>
      </c>
      <c r="P2868" s="8">
        <f>KickstarterTable[[#This Row],[pledged]]/KickstarterTable[[#This Row],[backers_count]]</f>
        <v>53</v>
      </c>
      <c r="Q2868" t="str">
        <f t="shared" si="264"/>
        <v>publishing</v>
      </c>
      <c r="R2868" t="str">
        <f t="shared" si="265"/>
        <v>children's books</v>
      </c>
      <c r="S2868" s="13">
        <f t="shared" si="266"/>
        <v>42300.252557870372</v>
      </c>
      <c r="T2868" s="13">
        <f t="shared" si="267"/>
        <v>42328.210891203707</v>
      </c>
      <c r="U2868">
        <f t="shared" si="268"/>
        <v>2015</v>
      </c>
      <c r="V2868" s="15" t="str">
        <f t="shared" si="269"/>
        <v>Oct</v>
      </c>
    </row>
    <row r="2869" spans="1:22" ht="32">
      <c r="A2869">
        <v>2786</v>
      </c>
      <c r="B2869" s="3" t="s">
        <v>2786</v>
      </c>
      <c r="C2869" s="3" t="s">
        <v>6896</v>
      </c>
      <c r="D2869">
        <v>2500</v>
      </c>
      <c r="E2869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8270</v>
      </c>
      <c r="O2869" s="6">
        <f>KickstarterTable[[#This Row],[pledged]]/KickstarterTable[[#This Row],[goal]]</f>
        <v>1.1783999999999999</v>
      </c>
      <c r="P2869" s="8">
        <f>KickstarterTable[[#This Row],[pledged]]/KickstarterTable[[#This Row],[backers_count]]</f>
        <v>39.810810810810814</v>
      </c>
      <c r="Q2869" t="str">
        <f t="shared" si="264"/>
        <v>theater</v>
      </c>
      <c r="R2869" t="str">
        <f t="shared" si="265"/>
        <v>plays</v>
      </c>
      <c r="S2869" s="13">
        <f t="shared" si="266"/>
        <v>41815.235879629625</v>
      </c>
      <c r="T2869" s="13">
        <f t="shared" si="267"/>
        <v>41827.152546296296</v>
      </c>
      <c r="U2869">
        <f t="shared" si="268"/>
        <v>2014</v>
      </c>
      <c r="V2869" s="15" t="str">
        <f t="shared" si="269"/>
        <v>Jun</v>
      </c>
    </row>
    <row r="2870" spans="1:22" ht="48">
      <c r="A2870">
        <v>2809</v>
      </c>
      <c r="B2870" s="3" t="s">
        <v>2809</v>
      </c>
      <c r="C2870" s="3" t="s">
        <v>6919</v>
      </c>
      <c r="D2870">
        <v>2500</v>
      </c>
      <c r="E2870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8270</v>
      </c>
      <c r="O2870" s="6">
        <f>KickstarterTable[[#This Row],[pledged]]/KickstarterTable[[#This Row],[goal]]</f>
        <v>1.024</v>
      </c>
      <c r="P2870" s="8">
        <f>KickstarterTable[[#This Row],[pledged]]/KickstarterTable[[#This Row],[backers_count]]</f>
        <v>121.9047619047619</v>
      </c>
      <c r="Q2870" t="str">
        <f t="shared" si="264"/>
        <v>theater</v>
      </c>
      <c r="R2870" t="str">
        <f t="shared" si="265"/>
        <v>plays</v>
      </c>
      <c r="S2870" s="13">
        <f t="shared" si="266"/>
        <v>42451.163483796299</v>
      </c>
      <c r="T2870" s="13">
        <f t="shared" si="267"/>
        <v>42457.193749999999</v>
      </c>
      <c r="U2870">
        <f t="shared" si="268"/>
        <v>2016</v>
      </c>
      <c r="V2870" s="15" t="str">
        <f t="shared" si="269"/>
        <v>Mar</v>
      </c>
    </row>
    <row r="2871" spans="1:22" ht="48">
      <c r="A2871">
        <v>2810</v>
      </c>
      <c r="B2871" s="3" t="s">
        <v>2810</v>
      </c>
      <c r="C2871" s="3" t="s">
        <v>6920</v>
      </c>
      <c r="D2871">
        <v>2500</v>
      </c>
      <c r="E2871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8270</v>
      </c>
      <c r="O2871" s="6">
        <f>KickstarterTable[[#This Row],[pledged]]/KickstarterTable[[#This Row],[goal]]</f>
        <v>1.0820000000000001</v>
      </c>
      <c r="P2871" s="8">
        <f>KickstarterTable[[#This Row],[pledged]]/KickstarterTable[[#This Row],[backers_count]]</f>
        <v>47.456140350877192</v>
      </c>
      <c r="Q2871" t="str">
        <f t="shared" si="264"/>
        <v>theater</v>
      </c>
      <c r="R2871" t="str">
        <f t="shared" si="265"/>
        <v>plays</v>
      </c>
      <c r="S2871" s="13">
        <f t="shared" si="266"/>
        <v>41758.806296296294</v>
      </c>
      <c r="T2871" s="13">
        <f t="shared" si="267"/>
        <v>41788.749305555561</v>
      </c>
      <c r="U2871">
        <f t="shared" si="268"/>
        <v>2014</v>
      </c>
      <c r="V2871" s="15" t="str">
        <f t="shared" si="269"/>
        <v>Apr</v>
      </c>
    </row>
    <row r="2872" spans="1:22" ht="48">
      <c r="A2872">
        <v>2829</v>
      </c>
      <c r="B2872" s="3" t="s">
        <v>2829</v>
      </c>
      <c r="C2872" s="3" t="s">
        <v>6939</v>
      </c>
      <c r="D2872">
        <v>2500</v>
      </c>
      <c r="E2872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8270</v>
      </c>
      <c r="O2872" s="6">
        <f>KickstarterTable[[#This Row],[pledged]]/KickstarterTable[[#This Row],[goal]]</f>
        <v>1.0651999999999999</v>
      </c>
      <c r="P2872" s="8">
        <f>KickstarterTable[[#This Row],[pledged]]/KickstarterTable[[#This Row],[backers_count]]</f>
        <v>35.039473684210527</v>
      </c>
      <c r="Q2872" t="str">
        <f t="shared" si="264"/>
        <v>theater</v>
      </c>
      <c r="R2872" t="str">
        <f t="shared" si="265"/>
        <v>plays</v>
      </c>
      <c r="S2872" s="13">
        <f t="shared" si="266"/>
        <v>42495.100902777776</v>
      </c>
      <c r="T2872" s="13">
        <f t="shared" si="267"/>
        <v>42521.017569444448</v>
      </c>
      <c r="U2872">
        <f t="shared" si="268"/>
        <v>2016</v>
      </c>
      <c r="V2872" s="15" t="str">
        <f t="shared" si="269"/>
        <v>May</v>
      </c>
    </row>
    <row r="2873" spans="1:22" ht="48">
      <c r="A2873">
        <v>2832</v>
      </c>
      <c r="B2873" s="3" t="s">
        <v>2832</v>
      </c>
      <c r="C2873" s="3" t="s">
        <v>6942</v>
      </c>
      <c r="D2873">
        <v>2500</v>
      </c>
      <c r="E2873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8270</v>
      </c>
      <c r="O2873" s="6">
        <f>KickstarterTable[[#This Row],[pledged]]/KickstarterTable[[#This Row],[goal]]</f>
        <v>1.1471959999999999</v>
      </c>
      <c r="P2873" s="8">
        <f>KickstarterTable[[#This Row],[pledged]]/KickstarterTable[[#This Row],[backers_count]]</f>
        <v>30.189368421052631</v>
      </c>
      <c r="Q2873" t="str">
        <f t="shared" si="264"/>
        <v>theater</v>
      </c>
      <c r="R2873" t="str">
        <f t="shared" si="265"/>
        <v>plays</v>
      </c>
      <c r="S2873" s="13">
        <f t="shared" si="266"/>
        <v>41938.376087962963</v>
      </c>
      <c r="T2873" s="13">
        <f t="shared" si="267"/>
        <v>41964.500000000007</v>
      </c>
      <c r="U2873">
        <f t="shared" si="268"/>
        <v>2014</v>
      </c>
      <c r="V2873" s="15" t="str">
        <f t="shared" si="269"/>
        <v>Oct</v>
      </c>
    </row>
    <row r="2874" spans="1:22" ht="48">
      <c r="A2874">
        <v>2840</v>
      </c>
      <c r="B2874" s="3" t="s">
        <v>2840</v>
      </c>
      <c r="C2874" s="3" t="s">
        <v>6950</v>
      </c>
      <c r="D2874">
        <v>2500</v>
      </c>
      <c r="E2874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8270</v>
      </c>
      <c r="O2874" s="6">
        <f>KickstarterTable[[#This Row],[pledged]]/KickstarterTable[[#This Row],[goal]]</f>
        <v>1.04</v>
      </c>
      <c r="P2874" s="8">
        <f>KickstarterTable[[#This Row],[pledged]]/KickstarterTable[[#This Row],[backers_count]]</f>
        <v>19.696969696969695</v>
      </c>
      <c r="Q2874" t="str">
        <f t="shared" si="264"/>
        <v>theater</v>
      </c>
      <c r="R2874" t="str">
        <f t="shared" si="265"/>
        <v>plays</v>
      </c>
      <c r="S2874" s="13">
        <f t="shared" si="266"/>
        <v>42059.702303240738</v>
      </c>
      <c r="T2874" s="13">
        <f t="shared" si="267"/>
        <v>42079.291666666664</v>
      </c>
      <c r="U2874">
        <f t="shared" si="268"/>
        <v>2015</v>
      </c>
      <c r="V2874" s="15" t="str">
        <f t="shared" si="269"/>
        <v>Feb</v>
      </c>
    </row>
    <row r="2875" spans="1:22" ht="16">
      <c r="A2875">
        <v>2864</v>
      </c>
      <c r="B2875" s="3" t="s">
        <v>2864</v>
      </c>
      <c r="C2875" s="3" t="s">
        <v>6974</v>
      </c>
      <c r="D2875">
        <v>2500</v>
      </c>
      <c r="E2875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8270</v>
      </c>
      <c r="O2875" s="6">
        <f>KickstarterTable[[#This Row],[pledged]]/KickstarterTable[[#This Row],[goal]]</f>
        <v>1.6E-2</v>
      </c>
      <c r="P2875" s="8">
        <f>KickstarterTable[[#This Row],[pledged]]/KickstarterTable[[#This Row],[backers_count]]</f>
        <v>13.333333333333334</v>
      </c>
      <c r="Q2875" t="str">
        <f t="shared" si="264"/>
        <v>theater</v>
      </c>
      <c r="R2875" t="str">
        <f t="shared" si="265"/>
        <v>plays</v>
      </c>
      <c r="S2875" s="13">
        <f t="shared" si="266"/>
        <v>42172.280173611107</v>
      </c>
      <c r="T2875" s="13">
        <f t="shared" si="267"/>
        <v>42200.137500000004</v>
      </c>
      <c r="U2875">
        <f t="shared" si="268"/>
        <v>2015</v>
      </c>
      <c r="V2875" s="15" t="str">
        <f t="shared" si="269"/>
        <v>Jun</v>
      </c>
    </row>
    <row r="2876" spans="1:22" ht="48">
      <c r="A2876">
        <v>2867</v>
      </c>
      <c r="B2876" s="3" t="s">
        <v>2867</v>
      </c>
      <c r="C2876" s="3" t="s">
        <v>6977</v>
      </c>
      <c r="D2876">
        <v>2500</v>
      </c>
      <c r="E2876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8270</v>
      </c>
      <c r="O2876" s="6">
        <f>KickstarterTable[[#This Row],[pledged]]/KickstarterTable[[#This Row],[goal]]</f>
        <v>0.2016</v>
      </c>
      <c r="P2876" s="8">
        <f>KickstarterTable[[#This Row],[pledged]]/KickstarterTable[[#This Row],[backers_count]]</f>
        <v>50.4</v>
      </c>
      <c r="Q2876" t="str">
        <f t="shared" si="264"/>
        <v>theater</v>
      </c>
      <c r="R2876" t="str">
        <f t="shared" si="265"/>
        <v>plays</v>
      </c>
      <c r="S2876" s="13">
        <f t="shared" si="266"/>
        <v>42530.861944444441</v>
      </c>
      <c r="T2876" s="13">
        <f t="shared" si="267"/>
        <v>42552.750000000007</v>
      </c>
      <c r="U2876">
        <f t="shared" si="268"/>
        <v>2016</v>
      </c>
      <c r="V2876" s="15" t="str">
        <f t="shared" si="269"/>
        <v>Jun</v>
      </c>
    </row>
    <row r="2877" spans="1:22" ht="48">
      <c r="A2877">
        <v>2873</v>
      </c>
      <c r="B2877" s="3" t="s">
        <v>2873</v>
      </c>
      <c r="C2877" s="3" t="s">
        <v>6983</v>
      </c>
      <c r="D2877">
        <v>2500</v>
      </c>
      <c r="E287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8270</v>
      </c>
      <c r="O2877" s="6">
        <f>KickstarterTable[[#This Row],[pledged]]/KickstarterTable[[#This Row],[goal]]</f>
        <v>0.38119999999999998</v>
      </c>
      <c r="P2877" s="8">
        <f>KickstarterTable[[#This Row],[pledged]]/KickstarterTable[[#This Row],[backers_count]]</f>
        <v>119.125</v>
      </c>
      <c r="Q2877" t="str">
        <f t="shared" si="264"/>
        <v>theater</v>
      </c>
      <c r="R2877" t="str">
        <f t="shared" si="265"/>
        <v>plays</v>
      </c>
      <c r="S2877" s="13">
        <f t="shared" si="266"/>
        <v>42002.484155092585</v>
      </c>
      <c r="T2877" s="13">
        <f t="shared" si="267"/>
        <v>42030.400821759256</v>
      </c>
      <c r="U2877">
        <f t="shared" si="268"/>
        <v>2015</v>
      </c>
      <c r="V2877" s="15" t="str">
        <f t="shared" si="269"/>
        <v>Dec</v>
      </c>
    </row>
    <row r="2878" spans="1:22" ht="48">
      <c r="A2878">
        <v>2907</v>
      </c>
      <c r="B2878" s="3" t="s">
        <v>2907</v>
      </c>
      <c r="C2878" s="3" t="s">
        <v>7017</v>
      </c>
      <c r="D2878">
        <v>2500</v>
      </c>
      <c r="E287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8270</v>
      </c>
      <c r="O2878" s="6">
        <f>KickstarterTable[[#This Row],[pledged]]/KickstarterTable[[#This Row],[goal]]</f>
        <v>8.0000000000000004E-4</v>
      </c>
      <c r="P2878" s="8">
        <f>KickstarterTable[[#This Row],[pledged]]/KickstarterTable[[#This Row],[backers_count]]</f>
        <v>1</v>
      </c>
      <c r="Q2878" t="str">
        <f t="shared" si="264"/>
        <v>theater</v>
      </c>
      <c r="R2878" t="str">
        <f t="shared" si="265"/>
        <v>plays</v>
      </c>
      <c r="S2878" s="13">
        <f t="shared" si="266"/>
        <v>42444.544409722221</v>
      </c>
      <c r="T2878" s="13">
        <f t="shared" si="267"/>
        <v>42502.461076388885</v>
      </c>
      <c r="U2878">
        <f t="shared" si="268"/>
        <v>2016</v>
      </c>
      <c r="V2878" s="15" t="str">
        <f t="shared" si="269"/>
        <v>Mar</v>
      </c>
    </row>
    <row r="2879" spans="1:22" ht="48">
      <c r="A2879">
        <v>2920</v>
      </c>
      <c r="B2879" s="3" t="s">
        <v>2920</v>
      </c>
      <c r="C2879" s="3" t="s">
        <v>7030</v>
      </c>
      <c r="D2879">
        <v>2500</v>
      </c>
      <c r="E2879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8270</v>
      </c>
      <c r="O2879" s="6">
        <f>KickstarterTable[[#This Row],[pledged]]/KickstarterTable[[#This Row],[goal]]</f>
        <v>0.26840000000000003</v>
      </c>
      <c r="P2879" s="8">
        <f>KickstarterTable[[#This Row],[pledged]]/KickstarterTable[[#This Row],[backers_count]]</f>
        <v>51.615384615384613</v>
      </c>
      <c r="Q2879" t="str">
        <f t="shared" si="264"/>
        <v>theater</v>
      </c>
      <c r="R2879" t="str">
        <f t="shared" si="265"/>
        <v>plays</v>
      </c>
      <c r="S2879" s="13">
        <f t="shared" si="266"/>
        <v>42058.459143518521</v>
      </c>
      <c r="T2879" s="13">
        <f t="shared" si="267"/>
        <v>42086.334143518521</v>
      </c>
      <c r="U2879">
        <f t="shared" si="268"/>
        <v>2015</v>
      </c>
      <c r="V2879" s="15" t="str">
        <f t="shared" si="269"/>
        <v>Feb</v>
      </c>
    </row>
    <row r="2880" spans="1:22" ht="48">
      <c r="A2880">
        <v>2933</v>
      </c>
      <c r="B2880" s="3" t="s">
        <v>2933</v>
      </c>
      <c r="C2880" s="3" t="s">
        <v>7043</v>
      </c>
      <c r="D2880">
        <v>2500</v>
      </c>
      <c r="E2880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8304</v>
      </c>
      <c r="O2880" s="6">
        <f>KickstarterTable[[#This Row],[pledged]]/KickstarterTable[[#This Row],[goal]]</f>
        <v>1.0276000000000001</v>
      </c>
      <c r="P2880" s="8">
        <f>KickstarterTable[[#This Row],[pledged]]/KickstarterTable[[#This Row],[backers_count]]</f>
        <v>47.574074074074076</v>
      </c>
      <c r="Q2880" t="str">
        <f t="shared" si="264"/>
        <v>theater</v>
      </c>
      <c r="R2880" t="str">
        <f t="shared" si="265"/>
        <v>musical</v>
      </c>
      <c r="S2880" s="13">
        <f t="shared" si="266"/>
        <v>42495.623298611106</v>
      </c>
      <c r="T2880" s="13">
        <f t="shared" si="267"/>
        <v>42523.539965277778</v>
      </c>
      <c r="U2880">
        <f t="shared" si="268"/>
        <v>2016</v>
      </c>
      <c r="V2880" s="15" t="str">
        <f t="shared" si="269"/>
        <v>May</v>
      </c>
    </row>
    <row r="2881" spans="1:22" ht="48">
      <c r="A2881">
        <v>2934</v>
      </c>
      <c r="B2881" s="3" t="s">
        <v>2934</v>
      </c>
      <c r="C2881" s="3" t="s">
        <v>7044</v>
      </c>
      <c r="D2881">
        <v>2500</v>
      </c>
      <c r="E2881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8304</v>
      </c>
      <c r="O2881" s="6">
        <f>KickstarterTable[[#This Row],[pledged]]/KickstarterTable[[#This Row],[goal]]</f>
        <v>1.08</v>
      </c>
      <c r="P2881" s="8">
        <f>KickstarterTable[[#This Row],[pledged]]/KickstarterTable[[#This Row],[backers_count]]</f>
        <v>72.972972972972968</v>
      </c>
      <c r="Q2881" t="str">
        <f t="shared" si="264"/>
        <v>theater</v>
      </c>
      <c r="R2881" t="str">
        <f t="shared" si="265"/>
        <v>musical</v>
      </c>
      <c r="S2881" s="13">
        <f t="shared" si="266"/>
        <v>41775.302824074075</v>
      </c>
      <c r="T2881" s="13">
        <f t="shared" si="267"/>
        <v>41803.219490740747</v>
      </c>
      <c r="U2881">
        <f t="shared" si="268"/>
        <v>2014</v>
      </c>
      <c r="V2881" s="15" t="str">
        <f t="shared" si="269"/>
        <v>May</v>
      </c>
    </row>
    <row r="2882" spans="1:22" ht="48">
      <c r="A2882">
        <v>2940</v>
      </c>
      <c r="B2882" s="3" t="s">
        <v>2940</v>
      </c>
      <c r="C2882" s="3" t="s">
        <v>7050</v>
      </c>
      <c r="D2882">
        <v>2500</v>
      </c>
      <c r="E2882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8304</v>
      </c>
      <c r="O2882" s="6">
        <f>KickstarterTable[[#This Row],[pledged]]/KickstarterTable[[#This Row],[goal]]</f>
        <v>1.0724</v>
      </c>
      <c r="P2882" s="8">
        <f>KickstarterTable[[#This Row],[pledged]]/KickstarterTable[[#This Row],[backers_count]]</f>
        <v>81.242424242424249</v>
      </c>
      <c r="Q2882" t="str">
        <f t="shared" ref="Q2882:Q2945" si="270">LEFT(N2882, SEARCH("/",N2882,1) -1)</f>
        <v>theater</v>
      </c>
      <c r="R2882" t="str">
        <f t="shared" ref="R2882:R2945" si="271">MID(N2882,FIND("/",N2882)+1,LEN(N2882))</f>
        <v>musical</v>
      </c>
      <c r="S2882" s="13">
        <f t="shared" ref="S2882:S2945" si="272">(J2882/86400)+25569+(-8/24)</f>
        <v>41982.440023148149</v>
      </c>
      <c r="T2882" s="13">
        <f t="shared" ref="T2882:T2945" si="273">(((I2882/60)/60)/24)+DATE(1970,1,1)+(-58/24)</f>
        <v>42020.35668981482</v>
      </c>
      <c r="U2882">
        <f t="shared" ref="U2882:U2945" si="274">YEAR(T2882)</f>
        <v>2015</v>
      </c>
      <c r="V2882" s="15" t="str">
        <f t="shared" ref="V2882:V2945" si="275">TEXT(S2882,"mmm")</f>
        <v>Dec</v>
      </c>
    </row>
    <row r="2883" spans="1:22" ht="48">
      <c r="A2883">
        <v>3025</v>
      </c>
      <c r="B2883" s="3" t="s">
        <v>3025</v>
      </c>
      <c r="C2883" s="3" t="s">
        <v>7135</v>
      </c>
      <c r="D2883">
        <v>2500</v>
      </c>
      <c r="E2883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8302</v>
      </c>
      <c r="O2883" s="6">
        <f>KickstarterTable[[#This Row],[pledged]]/KickstarterTable[[#This Row],[goal]]</f>
        <v>3.0219999999999998</v>
      </c>
      <c r="P2883" s="8">
        <f>KickstarterTable[[#This Row],[pledged]]/KickstarterTable[[#This Row],[backers_count]]</f>
        <v>52.103448275862071</v>
      </c>
      <c r="Q2883" t="str">
        <f t="shared" si="270"/>
        <v>theater</v>
      </c>
      <c r="R2883" t="str">
        <f t="shared" si="271"/>
        <v>spaces</v>
      </c>
      <c r="S2883" s="13">
        <f t="shared" si="272"/>
        <v>41761.176076388889</v>
      </c>
      <c r="T2883" s="13">
        <f t="shared" si="273"/>
        <v>41787.25</v>
      </c>
      <c r="U2883">
        <f t="shared" si="274"/>
        <v>2014</v>
      </c>
      <c r="V2883" s="15" t="str">
        <f t="shared" si="275"/>
        <v>May</v>
      </c>
    </row>
    <row r="2884" spans="1:22" ht="48">
      <c r="A2884">
        <v>3101</v>
      </c>
      <c r="B2884" s="3" t="s">
        <v>3101</v>
      </c>
      <c r="C2884" s="3" t="s">
        <v>7211</v>
      </c>
      <c r="D2884">
        <v>2500</v>
      </c>
      <c r="E2884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8302</v>
      </c>
      <c r="O2884" s="6">
        <f>KickstarterTable[[#This Row],[pledged]]/KickstarterTable[[#This Row],[goal]]</f>
        <v>0.12</v>
      </c>
      <c r="P2884" s="8">
        <f>KickstarterTable[[#This Row],[pledged]]/KickstarterTable[[#This Row],[backers_count]]</f>
        <v>25</v>
      </c>
      <c r="Q2884" t="str">
        <f t="shared" si="270"/>
        <v>theater</v>
      </c>
      <c r="R2884" t="str">
        <f t="shared" si="271"/>
        <v>spaces</v>
      </c>
      <c r="S2884" s="13">
        <f t="shared" si="272"/>
        <v>42171.050196759257</v>
      </c>
      <c r="T2884" s="13">
        <f t="shared" si="273"/>
        <v>42198.913888888892</v>
      </c>
      <c r="U2884">
        <f t="shared" si="274"/>
        <v>2015</v>
      </c>
      <c r="V2884" s="15" t="str">
        <f t="shared" si="275"/>
        <v>Jun</v>
      </c>
    </row>
    <row r="2885" spans="1:22" ht="48">
      <c r="A2885">
        <v>3164</v>
      </c>
      <c r="B2885" s="3" t="s">
        <v>3164</v>
      </c>
      <c r="C2885" s="3" t="s">
        <v>7274</v>
      </c>
      <c r="D2885">
        <v>2500</v>
      </c>
      <c r="E2885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8270</v>
      </c>
      <c r="O2885" s="6">
        <f>KickstarterTable[[#This Row],[pledged]]/KickstarterTable[[#This Row],[goal]]</f>
        <v>1.0676000000000001</v>
      </c>
      <c r="P2885" s="8">
        <f>KickstarterTable[[#This Row],[pledged]]/KickstarterTable[[#This Row],[backers_count]]</f>
        <v>37.591549295774648</v>
      </c>
      <c r="Q2885" t="str">
        <f t="shared" si="270"/>
        <v>theater</v>
      </c>
      <c r="R2885" t="str">
        <f t="shared" si="271"/>
        <v>plays</v>
      </c>
      <c r="S2885" s="13">
        <f t="shared" si="272"/>
        <v>41766.472395833327</v>
      </c>
      <c r="T2885" s="13">
        <f t="shared" si="273"/>
        <v>41797.389062500006</v>
      </c>
      <c r="U2885">
        <f t="shared" si="274"/>
        <v>2014</v>
      </c>
      <c r="V2885" s="15" t="str">
        <f t="shared" si="275"/>
        <v>May</v>
      </c>
    </row>
    <row r="2886" spans="1:22" ht="48">
      <c r="A2886">
        <v>3168</v>
      </c>
      <c r="B2886" s="3" t="s">
        <v>3168</v>
      </c>
      <c r="C2886" s="3" t="s">
        <v>7278</v>
      </c>
      <c r="D2886">
        <v>2500</v>
      </c>
      <c r="E2886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8270</v>
      </c>
      <c r="O2886" s="6">
        <f>KickstarterTable[[#This Row],[pledged]]/KickstarterTable[[#This Row],[goal]]</f>
        <v>1.242</v>
      </c>
      <c r="P2886" s="8">
        <f>KickstarterTable[[#This Row],[pledged]]/KickstarterTable[[#This Row],[backers_count]]</f>
        <v>50.901639344262293</v>
      </c>
      <c r="Q2886" t="str">
        <f t="shared" si="270"/>
        <v>theater</v>
      </c>
      <c r="R2886" t="str">
        <f t="shared" si="271"/>
        <v>plays</v>
      </c>
      <c r="S2886" s="13">
        <f t="shared" si="272"/>
        <v>41771.772604166668</v>
      </c>
      <c r="T2886" s="13">
        <f t="shared" si="273"/>
        <v>41801.5</v>
      </c>
      <c r="U2886">
        <f t="shared" si="274"/>
        <v>2014</v>
      </c>
      <c r="V2886" s="15" t="str">
        <f t="shared" si="275"/>
        <v>May</v>
      </c>
    </row>
    <row r="2887" spans="1:22" ht="48">
      <c r="A2887">
        <v>3177</v>
      </c>
      <c r="B2887" s="3" t="s">
        <v>3177</v>
      </c>
      <c r="C2887" s="3" t="s">
        <v>7287</v>
      </c>
      <c r="D2887">
        <v>2500</v>
      </c>
      <c r="E288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8270</v>
      </c>
      <c r="O2887" s="6">
        <f>KickstarterTable[[#This Row],[pledged]]/KickstarterTable[[#This Row],[goal]]</f>
        <v>1.1739999999999999</v>
      </c>
      <c r="P2887" s="8">
        <f>KickstarterTable[[#This Row],[pledged]]/KickstarterTable[[#This Row],[backers_count]]</f>
        <v>57.549019607843135</v>
      </c>
      <c r="Q2887" t="str">
        <f t="shared" si="270"/>
        <v>theater</v>
      </c>
      <c r="R2887" t="str">
        <f t="shared" si="271"/>
        <v>plays</v>
      </c>
      <c r="S2887" s="13">
        <f t="shared" si="272"/>
        <v>41781.333437499998</v>
      </c>
      <c r="T2887" s="13">
        <f t="shared" si="273"/>
        <v>41809.250104166669</v>
      </c>
      <c r="U2887">
        <f t="shared" si="274"/>
        <v>2014</v>
      </c>
      <c r="V2887" s="15" t="str">
        <f t="shared" si="275"/>
        <v>May</v>
      </c>
    </row>
    <row r="2888" spans="1:22" ht="48">
      <c r="A2888">
        <v>3183</v>
      </c>
      <c r="B2888" s="3" t="s">
        <v>3183</v>
      </c>
      <c r="C2888" s="3" t="s">
        <v>7293</v>
      </c>
      <c r="D2888">
        <v>2500</v>
      </c>
      <c r="E288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8270</v>
      </c>
      <c r="O2888" s="6">
        <f>KickstarterTable[[#This Row],[pledged]]/KickstarterTable[[#This Row],[goal]]</f>
        <v>1.0900000000000001</v>
      </c>
      <c r="P2888" s="8">
        <f>KickstarterTable[[#This Row],[pledged]]/KickstarterTable[[#This Row],[backers_count]]</f>
        <v>40.073529411764703</v>
      </c>
      <c r="Q2888" t="str">
        <f t="shared" si="270"/>
        <v>theater</v>
      </c>
      <c r="R2888" t="str">
        <f t="shared" si="271"/>
        <v>plays</v>
      </c>
      <c r="S2888" s="13">
        <f t="shared" si="272"/>
        <v>41491.461446759255</v>
      </c>
      <c r="T2888" s="13">
        <f t="shared" si="273"/>
        <v>41507.378113425926</v>
      </c>
      <c r="U2888">
        <f t="shared" si="274"/>
        <v>2013</v>
      </c>
      <c r="V2888" s="15" t="str">
        <f t="shared" si="275"/>
        <v>Aug</v>
      </c>
    </row>
    <row r="2889" spans="1:22" ht="32">
      <c r="A2889">
        <v>3222</v>
      </c>
      <c r="B2889" s="3" t="s">
        <v>3222</v>
      </c>
      <c r="C2889" s="3" t="s">
        <v>7332</v>
      </c>
      <c r="D2889">
        <v>2500</v>
      </c>
      <c r="E2889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8270</v>
      </c>
      <c r="O2889" s="6">
        <f>KickstarterTable[[#This Row],[pledged]]/KickstarterTable[[#This Row],[goal]]</f>
        <v>1.248</v>
      </c>
      <c r="P2889" s="8">
        <f>KickstarterTable[[#This Row],[pledged]]/KickstarterTable[[#This Row],[backers_count]]</f>
        <v>37.142857142857146</v>
      </c>
      <c r="Q2889" t="str">
        <f t="shared" si="270"/>
        <v>theater</v>
      </c>
      <c r="R2889" t="str">
        <f t="shared" si="271"/>
        <v>plays</v>
      </c>
      <c r="S2889" s="13">
        <f t="shared" si="272"/>
        <v>42270.248807870368</v>
      </c>
      <c r="T2889" s="13">
        <f t="shared" si="273"/>
        <v>42299.478472222225</v>
      </c>
      <c r="U2889">
        <f t="shared" si="274"/>
        <v>2015</v>
      </c>
      <c r="V2889" s="15" t="str">
        <f t="shared" si="275"/>
        <v>Sep</v>
      </c>
    </row>
    <row r="2890" spans="1:22" ht="48">
      <c r="A2890">
        <v>3247</v>
      </c>
      <c r="B2890" s="3" t="s">
        <v>3247</v>
      </c>
      <c r="C2890" s="3" t="s">
        <v>7357</v>
      </c>
      <c r="D2890">
        <v>2500</v>
      </c>
      <c r="E2890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8270</v>
      </c>
      <c r="O2890" s="6">
        <f>KickstarterTable[[#This Row],[pledged]]/KickstarterTable[[#This Row],[goal]]</f>
        <v>1.0586</v>
      </c>
      <c r="P2890" s="8">
        <f>KickstarterTable[[#This Row],[pledged]]/KickstarterTable[[#This Row],[backers_count]]</f>
        <v>46.429824561403507</v>
      </c>
      <c r="Q2890" t="str">
        <f t="shared" si="270"/>
        <v>theater</v>
      </c>
      <c r="R2890" t="str">
        <f t="shared" si="271"/>
        <v>plays</v>
      </c>
      <c r="S2890" s="13">
        <f t="shared" si="272"/>
        <v>42167.10083333333</v>
      </c>
      <c r="T2890" s="13">
        <f t="shared" si="273"/>
        <v>42195.017500000002</v>
      </c>
      <c r="U2890">
        <f t="shared" si="274"/>
        <v>2015</v>
      </c>
      <c r="V2890" s="15" t="str">
        <f t="shared" si="275"/>
        <v>Jun</v>
      </c>
    </row>
    <row r="2891" spans="1:22" ht="32">
      <c r="A2891">
        <v>3263</v>
      </c>
      <c r="B2891" s="3" t="s">
        <v>3263</v>
      </c>
      <c r="C2891" s="3" t="s">
        <v>7373</v>
      </c>
      <c r="D2891">
        <v>2500</v>
      </c>
      <c r="E2891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8270</v>
      </c>
      <c r="O2891" s="6">
        <f>KickstarterTable[[#This Row],[pledged]]/KickstarterTable[[#This Row],[goal]]</f>
        <v>1.121664</v>
      </c>
      <c r="P2891" s="8">
        <f>KickstarterTable[[#This Row],[pledged]]/KickstarterTable[[#This Row],[backers_count]]</f>
        <v>41.237647058823526</v>
      </c>
      <c r="Q2891" t="str">
        <f t="shared" si="270"/>
        <v>theater</v>
      </c>
      <c r="R2891" t="str">
        <f t="shared" si="271"/>
        <v>plays</v>
      </c>
      <c r="S2891" s="13">
        <f t="shared" si="272"/>
        <v>42284.18273148148</v>
      </c>
      <c r="T2891" s="13">
        <f t="shared" si="273"/>
        <v>42305.458333333336</v>
      </c>
      <c r="U2891">
        <f t="shared" si="274"/>
        <v>2015</v>
      </c>
      <c r="V2891" s="15" t="str">
        <f t="shared" si="275"/>
        <v>Oct</v>
      </c>
    </row>
    <row r="2892" spans="1:22" ht="32">
      <c r="A2892">
        <v>3264</v>
      </c>
      <c r="B2892" s="3" t="s">
        <v>3264</v>
      </c>
      <c r="C2892" s="3" t="s">
        <v>7374</v>
      </c>
      <c r="D2892">
        <v>2500</v>
      </c>
      <c r="E2892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8270</v>
      </c>
      <c r="O2892" s="6">
        <f>KickstarterTable[[#This Row],[pledged]]/KickstarterTable[[#This Row],[goal]]</f>
        <v>1.03</v>
      </c>
      <c r="P2892" s="8">
        <f>KickstarterTable[[#This Row],[pledged]]/KickstarterTable[[#This Row],[backers_count]]</f>
        <v>52.551020408163268</v>
      </c>
      <c r="Q2892" t="str">
        <f t="shared" si="270"/>
        <v>theater</v>
      </c>
      <c r="R2892" t="str">
        <f t="shared" si="271"/>
        <v>plays</v>
      </c>
      <c r="S2892" s="13">
        <f t="shared" si="272"/>
        <v>42016.466874999998</v>
      </c>
      <c r="T2892" s="13">
        <f t="shared" si="273"/>
        <v>42030.500000000007</v>
      </c>
      <c r="U2892">
        <f t="shared" si="274"/>
        <v>2015</v>
      </c>
      <c r="V2892" s="15" t="str">
        <f t="shared" si="275"/>
        <v>Jan</v>
      </c>
    </row>
    <row r="2893" spans="1:22" ht="48">
      <c r="A2893">
        <v>3278</v>
      </c>
      <c r="B2893" s="3" t="s">
        <v>3278</v>
      </c>
      <c r="C2893" s="3" t="s">
        <v>7388</v>
      </c>
      <c r="D2893">
        <v>2500</v>
      </c>
      <c r="E2893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8270</v>
      </c>
      <c r="O2893" s="6">
        <f>KickstarterTable[[#This Row],[pledged]]/KickstarterTable[[#This Row],[goal]]</f>
        <v>1.034</v>
      </c>
      <c r="P2893" s="8">
        <f>KickstarterTable[[#This Row],[pledged]]/KickstarterTable[[#This Row],[backers_count]]</f>
        <v>76.029411764705884</v>
      </c>
      <c r="Q2893" t="str">
        <f t="shared" si="270"/>
        <v>theater</v>
      </c>
      <c r="R2893" t="str">
        <f t="shared" si="271"/>
        <v>plays</v>
      </c>
      <c r="S2893" s="13">
        <f t="shared" si="272"/>
        <v>42124.515081018515</v>
      </c>
      <c r="T2893" s="13">
        <f t="shared" si="273"/>
        <v>42152.431747685187</v>
      </c>
      <c r="U2893">
        <f t="shared" si="274"/>
        <v>2015</v>
      </c>
      <c r="V2893" s="15" t="str">
        <f t="shared" si="275"/>
        <v>Apr</v>
      </c>
    </row>
    <row r="2894" spans="1:22" ht="32">
      <c r="A2894">
        <v>3287</v>
      </c>
      <c r="B2894" s="3" t="s">
        <v>3287</v>
      </c>
      <c r="C2894" s="3" t="s">
        <v>7397</v>
      </c>
      <c r="D2894">
        <v>2500</v>
      </c>
      <c r="E2894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8270</v>
      </c>
      <c r="O2894" s="6">
        <f>KickstarterTable[[#This Row],[pledged]]/KickstarterTable[[#This Row],[goal]]</f>
        <v>1</v>
      </c>
      <c r="P2894" s="8">
        <f>KickstarterTable[[#This Row],[pledged]]/KickstarterTable[[#This Row],[backers_count]]</f>
        <v>73.529411764705884</v>
      </c>
      <c r="Q2894" t="str">
        <f t="shared" si="270"/>
        <v>theater</v>
      </c>
      <c r="R2894" t="str">
        <f t="shared" si="271"/>
        <v>plays</v>
      </c>
      <c r="S2894" s="13">
        <f t="shared" si="272"/>
        <v>42311.416990740741</v>
      </c>
      <c r="T2894" s="13">
        <f t="shared" si="273"/>
        <v>42334.333657407413</v>
      </c>
      <c r="U2894">
        <f t="shared" si="274"/>
        <v>2015</v>
      </c>
      <c r="V2894" s="15" t="str">
        <f t="shared" si="275"/>
        <v>Nov</v>
      </c>
    </row>
    <row r="2895" spans="1:22" ht="48">
      <c r="A2895">
        <v>3311</v>
      </c>
      <c r="B2895" s="3" t="s">
        <v>3311</v>
      </c>
      <c r="C2895" s="3" t="s">
        <v>7421</v>
      </c>
      <c r="D2895">
        <v>2500</v>
      </c>
      <c r="E2895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8270</v>
      </c>
      <c r="O2895" s="6">
        <f>KickstarterTable[[#This Row],[pledged]]/KickstarterTable[[#This Row],[goal]]</f>
        <v>1.0984</v>
      </c>
      <c r="P2895" s="8">
        <f>KickstarterTable[[#This Row],[pledged]]/KickstarterTable[[#This Row],[backers_count]]</f>
        <v>61.022222222222226</v>
      </c>
      <c r="Q2895" t="str">
        <f t="shared" si="270"/>
        <v>theater</v>
      </c>
      <c r="R2895" t="str">
        <f t="shared" si="271"/>
        <v>plays</v>
      </c>
      <c r="S2895" s="13">
        <f t="shared" si="272"/>
        <v>42263.958449074074</v>
      </c>
      <c r="T2895" s="13">
        <f t="shared" si="273"/>
        <v>42291.875115740746</v>
      </c>
      <c r="U2895">
        <f t="shared" si="274"/>
        <v>2015</v>
      </c>
      <c r="V2895" s="15" t="str">
        <f t="shared" si="275"/>
        <v>Sep</v>
      </c>
    </row>
    <row r="2896" spans="1:22" ht="48">
      <c r="A2896">
        <v>3312</v>
      </c>
      <c r="B2896" s="3" t="s">
        <v>3312</v>
      </c>
      <c r="C2896" s="3" t="s">
        <v>7422</v>
      </c>
      <c r="D2896">
        <v>2500</v>
      </c>
      <c r="E2896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8270</v>
      </c>
      <c r="O2896" s="6">
        <f>KickstarterTable[[#This Row],[pledged]]/KickstarterTable[[#This Row],[goal]]</f>
        <v>1.0004</v>
      </c>
      <c r="P2896" s="8">
        <f>KickstarterTable[[#This Row],[pledged]]/KickstarterTable[[#This Row],[backers_count]]</f>
        <v>61</v>
      </c>
      <c r="Q2896" t="str">
        <f t="shared" si="270"/>
        <v>theater</v>
      </c>
      <c r="R2896" t="str">
        <f t="shared" si="271"/>
        <v>plays</v>
      </c>
      <c r="S2896" s="13">
        <f t="shared" si="272"/>
        <v>42664.476226851846</v>
      </c>
      <c r="T2896" s="13">
        <f t="shared" si="273"/>
        <v>42683.500000000007</v>
      </c>
      <c r="U2896">
        <f t="shared" si="274"/>
        <v>2016</v>
      </c>
      <c r="V2896" s="15" t="str">
        <f t="shared" si="275"/>
        <v>Oct</v>
      </c>
    </row>
    <row r="2897" spans="1:22" ht="48">
      <c r="A2897">
        <v>3320</v>
      </c>
      <c r="B2897" s="3" t="s">
        <v>3320</v>
      </c>
      <c r="C2897" s="3" t="s">
        <v>7430</v>
      </c>
      <c r="D2897">
        <v>2500</v>
      </c>
      <c r="E289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8270</v>
      </c>
      <c r="O2897" s="6">
        <f>KickstarterTable[[#This Row],[pledged]]/KickstarterTable[[#This Row],[goal]]</f>
        <v>1.01</v>
      </c>
      <c r="P2897" s="8">
        <f>KickstarterTable[[#This Row],[pledged]]/KickstarterTable[[#This Row],[backers_count]]</f>
        <v>66.44736842105263</v>
      </c>
      <c r="Q2897" t="str">
        <f t="shared" si="270"/>
        <v>theater</v>
      </c>
      <c r="R2897" t="str">
        <f t="shared" si="271"/>
        <v>plays</v>
      </c>
      <c r="S2897" s="13">
        <f t="shared" si="272"/>
        <v>42512.712465277778</v>
      </c>
      <c r="T2897" s="13">
        <f t="shared" si="273"/>
        <v>42540.62913194445</v>
      </c>
      <c r="U2897">
        <f t="shared" si="274"/>
        <v>2016</v>
      </c>
      <c r="V2897" s="15" t="str">
        <f t="shared" si="275"/>
        <v>May</v>
      </c>
    </row>
    <row r="2898" spans="1:22" ht="48">
      <c r="A2898">
        <v>3337</v>
      </c>
      <c r="B2898" s="3" t="s">
        <v>3337</v>
      </c>
      <c r="C2898" s="3" t="s">
        <v>7447</v>
      </c>
      <c r="D2898">
        <v>2500</v>
      </c>
      <c r="E289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8270</v>
      </c>
      <c r="O2898" s="6">
        <f>KickstarterTable[[#This Row],[pledged]]/KickstarterTable[[#This Row],[goal]]</f>
        <v>1.1020000000000001</v>
      </c>
      <c r="P2898" s="8">
        <f>KickstarterTable[[#This Row],[pledged]]/KickstarterTable[[#This Row],[backers_count]]</f>
        <v>81.029411764705884</v>
      </c>
      <c r="Q2898" t="str">
        <f t="shared" si="270"/>
        <v>theater</v>
      </c>
      <c r="R2898" t="str">
        <f t="shared" si="271"/>
        <v>plays</v>
      </c>
      <c r="S2898" s="13">
        <f t="shared" si="272"/>
        <v>41900.948692129627</v>
      </c>
      <c r="T2898" s="13">
        <f t="shared" si="273"/>
        <v>41920.458333333336</v>
      </c>
      <c r="U2898">
        <f t="shared" si="274"/>
        <v>2014</v>
      </c>
      <c r="V2898" s="15" t="str">
        <f t="shared" si="275"/>
        <v>Sep</v>
      </c>
    </row>
    <row r="2899" spans="1:22" ht="48">
      <c r="A2899">
        <v>3365</v>
      </c>
      <c r="B2899" s="3" t="s">
        <v>3364</v>
      </c>
      <c r="C2899" s="3" t="s">
        <v>7475</v>
      </c>
      <c r="D2899">
        <v>2500</v>
      </c>
      <c r="E2899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8270</v>
      </c>
      <c r="O2899" s="6">
        <f>KickstarterTable[[#This Row],[pledged]]/KickstarterTable[[#This Row],[goal]]</f>
        <v>1.04</v>
      </c>
      <c r="P2899" s="8">
        <f>KickstarterTable[[#This Row],[pledged]]/KickstarterTable[[#This Row],[backers_count]]</f>
        <v>866.66666666666663</v>
      </c>
      <c r="Q2899" t="str">
        <f t="shared" si="270"/>
        <v>theater</v>
      </c>
      <c r="R2899" t="str">
        <f t="shared" si="271"/>
        <v>plays</v>
      </c>
      <c r="S2899" s="13">
        <f t="shared" si="272"/>
        <v>42320.768425925919</v>
      </c>
      <c r="T2899" s="13">
        <f t="shared" si="273"/>
        <v>42348.685092592597</v>
      </c>
      <c r="U2899">
        <f t="shared" si="274"/>
        <v>2015</v>
      </c>
      <c r="V2899" s="15" t="str">
        <f t="shared" si="275"/>
        <v>Nov</v>
      </c>
    </row>
    <row r="2900" spans="1:22" ht="48">
      <c r="A2900">
        <v>3438</v>
      </c>
      <c r="B2900" s="3" t="s">
        <v>3437</v>
      </c>
      <c r="C2900" s="3" t="s">
        <v>7548</v>
      </c>
      <c r="D2900">
        <v>2500</v>
      </c>
      <c r="E2900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8270</v>
      </c>
      <c r="O2900" s="6">
        <f>KickstarterTable[[#This Row],[pledged]]/KickstarterTable[[#This Row],[goal]]</f>
        <v>1.042</v>
      </c>
      <c r="P2900" s="8">
        <f>KickstarterTable[[#This Row],[pledged]]/KickstarterTable[[#This Row],[backers_count]]</f>
        <v>186.07142857142858</v>
      </c>
      <c r="Q2900" t="str">
        <f t="shared" si="270"/>
        <v>theater</v>
      </c>
      <c r="R2900" t="str">
        <f t="shared" si="271"/>
        <v>plays</v>
      </c>
      <c r="S2900" s="13">
        <f t="shared" si="272"/>
        <v>42100.594525462962</v>
      </c>
      <c r="T2900" s="13">
        <f t="shared" si="273"/>
        <v>42124.458333333336</v>
      </c>
      <c r="U2900">
        <f t="shared" si="274"/>
        <v>2015</v>
      </c>
      <c r="V2900" s="15" t="str">
        <f t="shared" si="275"/>
        <v>Apr</v>
      </c>
    </row>
    <row r="2901" spans="1:22" ht="48">
      <c r="A2901">
        <v>3441</v>
      </c>
      <c r="B2901" s="3" t="s">
        <v>3440</v>
      </c>
      <c r="C2901" s="3" t="s">
        <v>7551</v>
      </c>
      <c r="D2901">
        <v>2500</v>
      </c>
      <c r="E2901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8270</v>
      </c>
      <c r="O2901" s="6">
        <f>KickstarterTable[[#This Row],[pledged]]/KickstarterTable[[#This Row],[goal]]</f>
        <v>1.026</v>
      </c>
      <c r="P2901" s="8">
        <f>KickstarterTable[[#This Row],[pledged]]/KickstarterTable[[#This Row],[backers_count]]</f>
        <v>59.651162790697676</v>
      </c>
      <c r="Q2901" t="str">
        <f t="shared" si="270"/>
        <v>theater</v>
      </c>
      <c r="R2901" t="str">
        <f t="shared" si="271"/>
        <v>plays</v>
      </c>
      <c r="S2901" s="13">
        <f t="shared" si="272"/>
        <v>42294.096307870372</v>
      </c>
      <c r="T2901" s="13">
        <f t="shared" si="273"/>
        <v>42319.428472222229</v>
      </c>
      <c r="U2901">
        <f t="shared" si="274"/>
        <v>2015</v>
      </c>
      <c r="V2901" s="15" t="str">
        <f t="shared" si="275"/>
        <v>Oct</v>
      </c>
    </row>
    <row r="2902" spans="1:22" ht="48">
      <c r="A2902">
        <v>3484</v>
      </c>
      <c r="B2902" s="3" t="s">
        <v>3483</v>
      </c>
      <c r="C2902" s="3" t="s">
        <v>7594</v>
      </c>
      <c r="D2902">
        <v>2500</v>
      </c>
      <c r="E2902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8270</v>
      </c>
      <c r="O2902" s="6">
        <f>KickstarterTable[[#This Row],[pledged]]/KickstarterTable[[#This Row],[goal]]</f>
        <v>1.1424000000000001</v>
      </c>
      <c r="P2902" s="8">
        <f>KickstarterTable[[#This Row],[pledged]]/KickstarterTable[[#This Row],[backers_count]]</f>
        <v>64.909090909090907</v>
      </c>
      <c r="Q2902" t="str">
        <f t="shared" si="270"/>
        <v>theater</v>
      </c>
      <c r="R2902" t="str">
        <f t="shared" si="271"/>
        <v>plays</v>
      </c>
      <c r="S2902" s="13">
        <f t="shared" si="272"/>
        <v>42506.427071759252</v>
      </c>
      <c r="T2902" s="13">
        <f t="shared" si="273"/>
        <v>42534.343738425923</v>
      </c>
      <c r="U2902">
        <f t="shared" si="274"/>
        <v>2016</v>
      </c>
      <c r="V2902" s="15" t="str">
        <f t="shared" si="275"/>
        <v>May</v>
      </c>
    </row>
    <row r="2903" spans="1:22" ht="48">
      <c r="A2903">
        <v>3503</v>
      </c>
      <c r="B2903" s="3" t="s">
        <v>3502</v>
      </c>
      <c r="C2903" s="3" t="s">
        <v>7613</v>
      </c>
      <c r="D2903">
        <v>2500</v>
      </c>
      <c r="E2903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8270</v>
      </c>
      <c r="O2903" s="6">
        <f>KickstarterTable[[#This Row],[pledged]]/KickstarterTable[[#This Row],[goal]]</f>
        <v>1.0755999999999999</v>
      </c>
      <c r="P2903" s="8">
        <f>KickstarterTable[[#This Row],[pledged]]/KickstarterTable[[#This Row],[backers_count]]</f>
        <v>70.763157894736835</v>
      </c>
      <c r="Q2903" t="str">
        <f t="shared" si="270"/>
        <v>theater</v>
      </c>
      <c r="R2903" t="str">
        <f t="shared" si="271"/>
        <v>plays</v>
      </c>
      <c r="S2903" s="13">
        <f t="shared" si="272"/>
        <v>42545.144999999997</v>
      </c>
      <c r="T2903" s="13">
        <f t="shared" si="273"/>
        <v>42573.061666666668</v>
      </c>
      <c r="U2903">
        <f t="shared" si="274"/>
        <v>2016</v>
      </c>
      <c r="V2903" s="15" t="str">
        <f t="shared" si="275"/>
        <v>Jun</v>
      </c>
    </row>
    <row r="2904" spans="1:22" ht="96">
      <c r="A2904">
        <v>3505</v>
      </c>
      <c r="B2904" s="3" t="s">
        <v>3504</v>
      </c>
      <c r="C2904" s="3" t="s">
        <v>7615</v>
      </c>
      <c r="D2904">
        <v>2500</v>
      </c>
      <c r="E2904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8270</v>
      </c>
      <c r="O2904" s="6">
        <f>KickstarterTable[[#This Row],[pledged]]/KickstarterTable[[#This Row],[goal]]</f>
        <v>1.0376000000000001</v>
      </c>
      <c r="P2904" s="8">
        <f>KickstarterTable[[#This Row],[pledged]]/KickstarterTable[[#This Row],[backers_count]]</f>
        <v>66.512820512820511</v>
      </c>
      <c r="Q2904" t="str">
        <f t="shared" si="270"/>
        <v>theater</v>
      </c>
      <c r="R2904" t="str">
        <f t="shared" si="271"/>
        <v>plays</v>
      </c>
      <c r="S2904" s="13">
        <f t="shared" si="272"/>
        <v>41760.602372685185</v>
      </c>
      <c r="T2904" s="13">
        <f t="shared" si="273"/>
        <v>41769.75</v>
      </c>
      <c r="U2904">
        <f t="shared" si="274"/>
        <v>2014</v>
      </c>
      <c r="V2904" s="15" t="str">
        <f t="shared" si="275"/>
        <v>May</v>
      </c>
    </row>
    <row r="2905" spans="1:22" ht="48">
      <c r="A2905">
        <v>3516</v>
      </c>
      <c r="B2905" s="3" t="s">
        <v>3515</v>
      </c>
      <c r="C2905" s="3" t="s">
        <v>7626</v>
      </c>
      <c r="D2905">
        <v>2500</v>
      </c>
      <c r="E2905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8270</v>
      </c>
      <c r="O2905" s="6">
        <f>KickstarterTable[[#This Row],[pledged]]/KickstarterTable[[#This Row],[goal]]</f>
        <v>1</v>
      </c>
      <c r="P2905" s="8">
        <f>KickstarterTable[[#This Row],[pledged]]/KickstarterTable[[#This Row],[backers_count]]</f>
        <v>227.27272727272728</v>
      </c>
      <c r="Q2905" t="str">
        <f t="shared" si="270"/>
        <v>theater</v>
      </c>
      <c r="R2905" t="str">
        <f t="shared" si="271"/>
        <v>plays</v>
      </c>
      <c r="S2905" s="13">
        <f t="shared" si="272"/>
        <v>41855.676736111105</v>
      </c>
      <c r="T2905" s="13">
        <f t="shared" si="273"/>
        <v>41887.708333333336</v>
      </c>
      <c r="U2905">
        <f t="shared" si="274"/>
        <v>2014</v>
      </c>
      <c r="V2905" s="15" t="str">
        <f t="shared" si="275"/>
        <v>Aug</v>
      </c>
    </row>
    <row r="2906" spans="1:22" ht="32">
      <c r="A2906">
        <v>3544</v>
      </c>
      <c r="B2906" s="3" t="s">
        <v>3543</v>
      </c>
      <c r="C2906" s="3" t="s">
        <v>7654</v>
      </c>
      <c r="D2906">
        <v>2500</v>
      </c>
      <c r="E2906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8270</v>
      </c>
      <c r="O2906" s="6">
        <f>KickstarterTable[[#This Row],[pledged]]/KickstarterTable[[#This Row],[goal]]</f>
        <v>1</v>
      </c>
      <c r="P2906" s="8">
        <f>KickstarterTable[[#This Row],[pledged]]/KickstarterTable[[#This Row],[backers_count]]</f>
        <v>104.16666666666667</v>
      </c>
      <c r="Q2906" t="str">
        <f t="shared" si="270"/>
        <v>theater</v>
      </c>
      <c r="R2906" t="str">
        <f t="shared" si="271"/>
        <v>plays</v>
      </c>
      <c r="S2906" s="13">
        <f t="shared" si="272"/>
        <v>42040.498344907406</v>
      </c>
      <c r="T2906" s="13">
        <f t="shared" si="273"/>
        <v>42068.415011574078</v>
      </c>
      <c r="U2906">
        <f t="shared" si="274"/>
        <v>2015</v>
      </c>
      <c r="V2906" s="15" t="str">
        <f t="shared" si="275"/>
        <v>Feb</v>
      </c>
    </row>
    <row r="2907" spans="1:22" ht="48">
      <c r="A2907">
        <v>3550</v>
      </c>
      <c r="B2907" s="3" t="s">
        <v>3549</v>
      </c>
      <c r="C2907" s="3" t="s">
        <v>7660</v>
      </c>
      <c r="D2907">
        <v>2500</v>
      </c>
      <c r="E290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8270</v>
      </c>
      <c r="O2907" s="6">
        <f>KickstarterTable[[#This Row],[pledged]]/KickstarterTable[[#This Row],[goal]]</f>
        <v>1.048</v>
      </c>
      <c r="P2907" s="8">
        <f>KickstarterTable[[#This Row],[pledged]]/KickstarterTable[[#This Row],[backers_count]]</f>
        <v>40.9375</v>
      </c>
      <c r="Q2907" t="str">
        <f t="shared" si="270"/>
        <v>theater</v>
      </c>
      <c r="R2907" t="str">
        <f t="shared" si="271"/>
        <v>plays</v>
      </c>
      <c r="S2907" s="13">
        <f t="shared" si="272"/>
        <v>42462.560162037036</v>
      </c>
      <c r="T2907" s="13">
        <f t="shared" si="273"/>
        <v>42490.476828703708</v>
      </c>
      <c r="U2907">
        <f t="shared" si="274"/>
        <v>2016</v>
      </c>
      <c r="V2907" s="15" t="str">
        <f t="shared" si="275"/>
        <v>Apr</v>
      </c>
    </row>
    <row r="2908" spans="1:22" ht="112">
      <c r="A2908">
        <v>3561</v>
      </c>
      <c r="B2908" s="3" t="s">
        <v>3560</v>
      </c>
      <c r="C2908" s="3" t="s">
        <v>7671</v>
      </c>
      <c r="D2908">
        <v>2500</v>
      </c>
      <c r="E290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8270</v>
      </c>
      <c r="O2908" s="6">
        <f>KickstarterTable[[#This Row],[pledged]]/KickstarterTable[[#This Row],[goal]]</f>
        <v>1.024</v>
      </c>
      <c r="P2908" s="8">
        <f>KickstarterTable[[#This Row],[pledged]]/KickstarterTable[[#This Row],[backers_count]]</f>
        <v>47.407407407407405</v>
      </c>
      <c r="Q2908" t="str">
        <f t="shared" si="270"/>
        <v>theater</v>
      </c>
      <c r="R2908" t="str">
        <f t="shared" si="271"/>
        <v>plays</v>
      </c>
      <c r="S2908" s="13">
        <f t="shared" si="272"/>
        <v>42203.346967592595</v>
      </c>
      <c r="T2908" s="13">
        <f t="shared" si="273"/>
        <v>42219.35833333333</v>
      </c>
      <c r="U2908">
        <f t="shared" si="274"/>
        <v>2015</v>
      </c>
      <c r="V2908" s="15" t="str">
        <f t="shared" si="275"/>
        <v>Jul</v>
      </c>
    </row>
    <row r="2909" spans="1:22" ht="32">
      <c r="A2909">
        <v>3597</v>
      </c>
      <c r="B2909" s="3" t="s">
        <v>3596</v>
      </c>
      <c r="C2909" s="3" t="s">
        <v>7707</v>
      </c>
      <c r="D2909">
        <v>2500</v>
      </c>
      <c r="E2909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8270</v>
      </c>
      <c r="O2909" s="6">
        <f>KickstarterTable[[#This Row],[pledged]]/KickstarterTable[[#This Row],[goal]]</f>
        <v>1.026</v>
      </c>
      <c r="P2909" s="8">
        <f>KickstarterTable[[#This Row],[pledged]]/KickstarterTable[[#This Row],[backers_count]]</f>
        <v>77.727272727272734</v>
      </c>
      <c r="Q2909" t="str">
        <f t="shared" si="270"/>
        <v>theater</v>
      </c>
      <c r="R2909" t="str">
        <f t="shared" si="271"/>
        <v>plays</v>
      </c>
      <c r="S2909" s="13">
        <f t="shared" si="272"/>
        <v>42417.252199074072</v>
      </c>
      <c r="T2909" s="13">
        <f t="shared" si="273"/>
        <v>42429.832638888889</v>
      </c>
      <c r="U2909">
        <f t="shared" si="274"/>
        <v>2016</v>
      </c>
      <c r="V2909" s="15" t="str">
        <f t="shared" si="275"/>
        <v>Feb</v>
      </c>
    </row>
    <row r="2910" spans="1:22" ht="48">
      <c r="A2910">
        <v>3611</v>
      </c>
      <c r="B2910" s="3" t="s">
        <v>3610</v>
      </c>
      <c r="C2910" s="3" t="s">
        <v>7721</v>
      </c>
      <c r="D2910">
        <v>2500</v>
      </c>
      <c r="E2910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8270</v>
      </c>
      <c r="O2910" s="6">
        <f>KickstarterTable[[#This Row],[pledged]]/KickstarterTable[[#This Row],[goal]]</f>
        <v>1.36</v>
      </c>
      <c r="P2910" s="8">
        <f>KickstarterTable[[#This Row],[pledged]]/KickstarterTable[[#This Row],[backers_count]]</f>
        <v>66.666666666666671</v>
      </c>
      <c r="Q2910" t="str">
        <f t="shared" si="270"/>
        <v>theater</v>
      </c>
      <c r="R2910" t="str">
        <f t="shared" si="271"/>
        <v>plays</v>
      </c>
      <c r="S2910" s="13">
        <f t="shared" si="272"/>
        <v>42072.037048611113</v>
      </c>
      <c r="T2910" s="13">
        <f t="shared" si="273"/>
        <v>42099.953715277785</v>
      </c>
      <c r="U2910">
        <f t="shared" si="274"/>
        <v>2015</v>
      </c>
      <c r="V2910" s="15" t="str">
        <f t="shared" si="275"/>
        <v>Mar</v>
      </c>
    </row>
    <row r="2911" spans="1:22" ht="48">
      <c r="A2911">
        <v>3614</v>
      </c>
      <c r="B2911" s="3" t="s">
        <v>3439</v>
      </c>
      <c r="C2911" s="3" t="s">
        <v>7724</v>
      </c>
      <c r="D2911">
        <v>2500</v>
      </c>
      <c r="E2911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8270</v>
      </c>
      <c r="O2911" s="6">
        <f>KickstarterTable[[#This Row],[pledged]]/KickstarterTable[[#This Row],[goal]]</f>
        <v>1.008</v>
      </c>
      <c r="P2911" s="8">
        <f>KickstarterTable[[#This Row],[pledged]]/KickstarterTable[[#This Row],[backers_count]]</f>
        <v>35.492957746478872</v>
      </c>
      <c r="Q2911" t="str">
        <f t="shared" si="270"/>
        <v>theater</v>
      </c>
      <c r="R2911" t="str">
        <f t="shared" si="271"/>
        <v>plays</v>
      </c>
      <c r="S2911" s="13">
        <f t="shared" si="272"/>
        <v>42143.708518518521</v>
      </c>
      <c r="T2911" s="13">
        <f t="shared" si="273"/>
        <v>42171.625185185192</v>
      </c>
      <c r="U2911">
        <f t="shared" si="274"/>
        <v>2015</v>
      </c>
      <c r="V2911" s="15" t="str">
        <f t="shared" si="275"/>
        <v>May</v>
      </c>
    </row>
    <row r="2912" spans="1:22" ht="48">
      <c r="A2912">
        <v>3615</v>
      </c>
      <c r="B2912" s="3" t="s">
        <v>3613</v>
      </c>
      <c r="C2912" s="3" t="s">
        <v>7725</v>
      </c>
      <c r="D2912">
        <v>2500</v>
      </c>
      <c r="E2912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8270</v>
      </c>
      <c r="O2912" s="6">
        <f>KickstarterTable[[#This Row],[pledged]]/KickstarterTable[[#This Row],[goal]]</f>
        <v>1.0680000000000001</v>
      </c>
      <c r="P2912" s="8">
        <f>KickstarterTable[[#This Row],[pledged]]/KickstarterTable[[#This Row],[backers_count]]</f>
        <v>37.083333333333336</v>
      </c>
      <c r="Q2912" t="str">
        <f t="shared" si="270"/>
        <v>theater</v>
      </c>
      <c r="R2912" t="str">
        <f t="shared" si="271"/>
        <v>plays</v>
      </c>
      <c r="S2912" s="13">
        <f t="shared" si="272"/>
        <v>42318.260370370372</v>
      </c>
      <c r="T2912" s="13">
        <f t="shared" si="273"/>
        <v>42346.177037037043</v>
      </c>
      <c r="U2912">
        <f t="shared" si="274"/>
        <v>2015</v>
      </c>
      <c r="V2912" s="15" t="str">
        <f t="shared" si="275"/>
        <v>Nov</v>
      </c>
    </row>
    <row r="2913" spans="1:22" ht="48">
      <c r="A2913">
        <v>3616</v>
      </c>
      <c r="B2913" s="3" t="s">
        <v>3614</v>
      </c>
      <c r="C2913" s="3" t="s">
        <v>7726</v>
      </c>
      <c r="D2913">
        <v>2500</v>
      </c>
      <c r="E2913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8270</v>
      </c>
      <c r="O2913" s="6">
        <f>KickstarterTable[[#This Row],[pledged]]/KickstarterTable[[#This Row],[goal]]</f>
        <v>1.248</v>
      </c>
      <c r="P2913" s="8">
        <f>KickstarterTable[[#This Row],[pledged]]/KickstarterTable[[#This Row],[backers_count]]</f>
        <v>69.333333333333329</v>
      </c>
      <c r="Q2913" t="str">
        <f t="shared" si="270"/>
        <v>theater</v>
      </c>
      <c r="R2913" t="str">
        <f t="shared" si="271"/>
        <v>plays</v>
      </c>
      <c r="S2913" s="13">
        <f t="shared" si="272"/>
        <v>42052.616481481477</v>
      </c>
      <c r="T2913" s="13">
        <f t="shared" si="273"/>
        <v>42080.491481481484</v>
      </c>
      <c r="U2913">
        <f t="shared" si="274"/>
        <v>2015</v>
      </c>
      <c r="V2913" s="15" t="str">
        <f t="shared" si="275"/>
        <v>Feb</v>
      </c>
    </row>
    <row r="2914" spans="1:22" ht="32">
      <c r="A2914">
        <v>3623</v>
      </c>
      <c r="B2914" s="3" t="s">
        <v>3621</v>
      </c>
      <c r="C2914" s="3" t="s">
        <v>7733</v>
      </c>
      <c r="D2914">
        <v>2500</v>
      </c>
      <c r="E2914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8270</v>
      </c>
      <c r="O2914" s="6">
        <f>KickstarterTable[[#This Row],[pledged]]/KickstarterTable[[#This Row],[goal]]</f>
        <v>1.2</v>
      </c>
      <c r="P2914" s="8">
        <f>KickstarterTable[[#This Row],[pledged]]/KickstarterTable[[#This Row],[backers_count]]</f>
        <v>88.235294117647058</v>
      </c>
      <c r="Q2914" t="str">
        <f t="shared" si="270"/>
        <v>theater</v>
      </c>
      <c r="R2914" t="str">
        <f t="shared" si="271"/>
        <v>plays</v>
      </c>
      <c r="S2914" s="13">
        <f t="shared" si="272"/>
        <v>41828.403587962959</v>
      </c>
      <c r="T2914" s="13">
        <f t="shared" si="273"/>
        <v>41843.875</v>
      </c>
      <c r="U2914">
        <f t="shared" si="274"/>
        <v>2014</v>
      </c>
      <c r="V2914" s="15" t="str">
        <f t="shared" si="275"/>
        <v>Jul</v>
      </c>
    </row>
    <row r="2915" spans="1:22" ht="48">
      <c r="A2915">
        <v>3699</v>
      </c>
      <c r="B2915" s="3" t="s">
        <v>3696</v>
      </c>
      <c r="C2915" s="3" t="s">
        <v>7809</v>
      </c>
      <c r="D2915">
        <v>2500</v>
      </c>
      <c r="E2915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8270</v>
      </c>
      <c r="O2915" s="6">
        <f>KickstarterTable[[#This Row],[pledged]]/KickstarterTable[[#This Row],[goal]]</f>
        <v>1.008</v>
      </c>
      <c r="P2915" s="8">
        <f>KickstarterTable[[#This Row],[pledged]]/KickstarterTable[[#This Row],[backers_count]]</f>
        <v>63</v>
      </c>
      <c r="Q2915" t="str">
        <f t="shared" si="270"/>
        <v>theater</v>
      </c>
      <c r="R2915" t="str">
        <f t="shared" si="271"/>
        <v>plays</v>
      </c>
      <c r="S2915" s="13">
        <f t="shared" si="272"/>
        <v>41897.268703703703</v>
      </c>
      <c r="T2915" s="13">
        <f t="shared" si="273"/>
        <v>41925.185370370375</v>
      </c>
      <c r="U2915">
        <f t="shared" si="274"/>
        <v>2014</v>
      </c>
      <c r="V2915" s="15" t="str">
        <f t="shared" si="275"/>
        <v>Sep</v>
      </c>
    </row>
    <row r="2916" spans="1:22" ht="32">
      <c r="A2916">
        <v>3747</v>
      </c>
      <c r="B2916" s="3" t="s">
        <v>3744</v>
      </c>
      <c r="C2916" s="3" t="s">
        <v>7857</v>
      </c>
      <c r="D2916">
        <v>2500</v>
      </c>
      <c r="E2916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8270</v>
      </c>
      <c r="O2916" s="6">
        <f>KickstarterTable[[#This Row],[pledged]]/KickstarterTable[[#This Row],[goal]]</f>
        <v>0.01</v>
      </c>
      <c r="P2916" s="8">
        <f>KickstarterTable[[#This Row],[pledged]]/KickstarterTable[[#This Row],[backers_count]]</f>
        <v>25</v>
      </c>
      <c r="Q2916" t="str">
        <f t="shared" si="270"/>
        <v>theater</v>
      </c>
      <c r="R2916" t="str">
        <f t="shared" si="271"/>
        <v>plays</v>
      </c>
      <c r="S2916" s="13">
        <f t="shared" si="272"/>
        <v>42163.966388888883</v>
      </c>
      <c r="T2916" s="13">
        <f t="shared" si="273"/>
        <v>42188.540972222225</v>
      </c>
      <c r="U2916">
        <f t="shared" si="274"/>
        <v>2015</v>
      </c>
      <c r="V2916" s="15" t="str">
        <f t="shared" si="275"/>
        <v>Jun</v>
      </c>
    </row>
    <row r="2917" spans="1:22" ht="48">
      <c r="A2917">
        <v>3754</v>
      </c>
      <c r="B2917" s="3" t="s">
        <v>3751</v>
      </c>
      <c r="C2917" s="3" t="s">
        <v>7864</v>
      </c>
      <c r="D2917">
        <v>2500</v>
      </c>
      <c r="E291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8304</v>
      </c>
      <c r="O2917" s="6">
        <f>KickstarterTable[[#This Row],[pledged]]/KickstarterTable[[#This Row],[goal]]</f>
        <v>1.2</v>
      </c>
      <c r="P2917" s="8">
        <f>KickstarterTable[[#This Row],[pledged]]/KickstarterTable[[#This Row],[backers_count]]</f>
        <v>111.11111111111111</v>
      </c>
      <c r="Q2917" t="str">
        <f t="shared" si="270"/>
        <v>theater</v>
      </c>
      <c r="R2917" t="str">
        <f t="shared" si="271"/>
        <v>musical</v>
      </c>
      <c r="S2917" s="13">
        <f t="shared" si="272"/>
        <v>41808.54788194444</v>
      </c>
      <c r="T2917" s="13">
        <f t="shared" si="273"/>
        <v>41843.790972222225</v>
      </c>
      <c r="U2917">
        <f t="shared" si="274"/>
        <v>2014</v>
      </c>
      <c r="V2917" s="15" t="str">
        <f t="shared" si="275"/>
        <v>Jun</v>
      </c>
    </row>
    <row r="2918" spans="1:22" ht="48">
      <c r="A2918">
        <v>3774</v>
      </c>
      <c r="B2918" s="3" t="s">
        <v>3771</v>
      </c>
      <c r="C2918" s="3" t="s">
        <v>7884</v>
      </c>
      <c r="D2918">
        <v>2500</v>
      </c>
      <c r="E291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8304</v>
      </c>
      <c r="O2918" s="6">
        <f>KickstarterTable[[#This Row],[pledged]]/KickstarterTable[[#This Row],[goal]]</f>
        <v>1</v>
      </c>
      <c r="P2918" s="8">
        <f>KickstarterTable[[#This Row],[pledged]]/KickstarterTable[[#This Row],[backers_count]]</f>
        <v>100</v>
      </c>
      <c r="Q2918" t="str">
        <f t="shared" si="270"/>
        <v>theater</v>
      </c>
      <c r="R2918" t="str">
        <f t="shared" si="271"/>
        <v>musical</v>
      </c>
      <c r="S2918" s="13">
        <f t="shared" si="272"/>
        <v>42087.458969907406</v>
      </c>
      <c r="T2918" s="13">
        <f t="shared" si="273"/>
        <v>42101.375636574077</v>
      </c>
      <c r="U2918">
        <f t="shared" si="274"/>
        <v>2015</v>
      </c>
      <c r="V2918" s="15" t="str">
        <f t="shared" si="275"/>
        <v>Mar</v>
      </c>
    </row>
    <row r="2919" spans="1:22" ht="48">
      <c r="A2919">
        <v>3780</v>
      </c>
      <c r="B2919" s="3" t="s">
        <v>3777</v>
      </c>
      <c r="C2919" s="3" t="s">
        <v>7890</v>
      </c>
      <c r="D2919">
        <v>2500</v>
      </c>
      <c r="E2919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8304</v>
      </c>
      <c r="O2919" s="6">
        <f>KickstarterTable[[#This Row],[pledged]]/KickstarterTable[[#This Row],[goal]]</f>
        <v>1.2</v>
      </c>
      <c r="P2919" s="8">
        <f>KickstarterTable[[#This Row],[pledged]]/KickstarterTable[[#This Row],[backers_count]]</f>
        <v>100</v>
      </c>
      <c r="Q2919" t="str">
        <f t="shared" si="270"/>
        <v>theater</v>
      </c>
      <c r="R2919" t="str">
        <f t="shared" si="271"/>
        <v>musical</v>
      </c>
      <c r="S2919" s="13">
        <f t="shared" si="272"/>
        <v>42165.886400462965</v>
      </c>
      <c r="T2919" s="13">
        <f t="shared" si="273"/>
        <v>42196.42083333333</v>
      </c>
      <c r="U2919">
        <f t="shared" si="274"/>
        <v>2015</v>
      </c>
      <c r="V2919" s="15" t="str">
        <f t="shared" si="275"/>
        <v>Jun</v>
      </c>
    </row>
    <row r="2920" spans="1:22" ht="48">
      <c r="A2920">
        <v>3823</v>
      </c>
      <c r="B2920" s="3" t="s">
        <v>3820</v>
      </c>
      <c r="C2920" s="3" t="s">
        <v>7932</v>
      </c>
      <c r="D2920">
        <v>2500</v>
      </c>
      <c r="E2920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8270</v>
      </c>
      <c r="O2920" s="6">
        <f>KickstarterTable[[#This Row],[pledged]]/KickstarterTable[[#This Row],[goal]]</f>
        <v>1.06</v>
      </c>
      <c r="P2920" s="8">
        <f>KickstarterTable[[#This Row],[pledged]]/KickstarterTable[[#This Row],[backers_count]]</f>
        <v>64.634146341463421</v>
      </c>
      <c r="Q2920" t="str">
        <f t="shared" si="270"/>
        <v>theater</v>
      </c>
      <c r="R2920" t="str">
        <f t="shared" si="271"/>
        <v>plays</v>
      </c>
      <c r="S2920" s="13">
        <f t="shared" si="272"/>
        <v>42170.576898148145</v>
      </c>
      <c r="T2920" s="13">
        <f t="shared" si="273"/>
        <v>42202.749305555561</v>
      </c>
      <c r="U2920">
        <f t="shared" si="274"/>
        <v>2015</v>
      </c>
      <c r="V2920" s="15" t="str">
        <f t="shared" si="275"/>
        <v>Jun</v>
      </c>
    </row>
    <row r="2921" spans="1:22" ht="48">
      <c r="A2921">
        <v>3851</v>
      </c>
      <c r="B2921" s="3" t="s">
        <v>3848</v>
      </c>
      <c r="C2921" s="3" t="s">
        <v>7960</v>
      </c>
      <c r="D2921">
        <v>2500</v>
      </c>
      <c r="E2921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8270</v>
      </c>
      <c r="O2921" s="6">
        <f>KickstarterTable[[#This Row],[pledged]]/KickstarterTable[[#This Row],[goal]]</f>
        <v>0.34079999999999999</v>
      </c>
      <c r="P2921" s="8">
        <f>KickstarterTable[[#This Row],[pledged]]/KickstarterTable[[#This Row],[backers_count]]</f>
        <v>35.5</v>
      </c>
      <c r="Q2921" t="str">
        <f t="shared" si="270"/>
        <v>theater</v>
      </c>
      <c r="R2921" t="str">
        <f t="shared" si="271"/>
        <v>plays</v>
      </c>
      <c r="S2921" s="13">
        <f t="shared" si="272"/>
        <v>42172.10623842592</v>
      </c>
      <c r="T2921" s="13">
        <f t="shared" si="273"/>
        <v>42200.022905092592</v>
      </c>
      <c r="U2921">
        <f t="shared" si="274"/>
        <v>2015</v>
      </c>
      <c r="V2921" s="15" t="str">
        <f t="shared" si="275"/>
        <v>Jun</v>
      </c>
    </row>
    <row r="2922" spans="1:22" ht="48">
      <c r="A2922">
        <v>3859</v>
      </c>
      <c r="B2922" s="3" t="s">
        <v>3856</v>
      </c>
      <c r="C2922" s="3" t="s">
        <v>7968</v>
      </c>
      <c r="D2922">
        <v>2500</v>
      </c>
      <c r="E2922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8270</v>
      </c>
      <c r="O2922" s="6">
        <f>KickstarterTable[[#This Row],[pledged]]/KickstarterTable[[#This Row],[goal]]</f>
        <v>4.0000000000000002E-4</v>
      </c>
      <c r="P2922" s="8">
        <f>KickstarterTable[[#This Row],[pledged]]/KickstarterTable[[#This Row],[backers_count]]</f>
        <v>1</v>
      </c>
      <c r="Q2922" t="str">
        <f t="shared" si="270"/>
        <v>theater</v>
      </c>
      <c r="R2922" t="str">
        <f t="shared" si="271"/>
        <v>plays</v>
      </c>
      <c r="S2922" s="13">
        <f t="shared" si="272"/>
        <v>41789.560266203705</v>
      </c>
      <c r="T2922" s="13">
        <f t="shared" si="273"/>
        <v>41813.458333333336</v>
      </c>
      <c r="U2922">
        <f t="shared" si="274"/>
        <v>2014</v>
      </c>
      <c r="V2922" s="15" t="str">
        <f t="shared" si="275"/>
        <v>May</v>
      </c>
    </row>
    <row r="2923" spans="1:22" ht="48">
      <c r="A2923">
        <v>3897</v>
      </c>
      <c r="B2923" s="3" t="s">
        <v>3894</v>
      </c>
      <c r="C2923" s="3" t="s">
        <v>8005</v>
      </c>
      <c r="D2923">
        <v>2500</v>
      </c>
      <c r="E2923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8270</v>
      </c>
      <c r="O2923" s="6">
        <f>KickstarterTable[[#This Row],[pledged]]/KickstarterTable[[#This Row],[goal]]</f>
        <v>0.17599999999999999</v>
      </c>
      <c r="P2923" s="8">
        <f>KickstarterTable[[#This Row],[pledged]]/KickstarterTable[[#This Row],[backers_count]]</f>
        <v>44</v>
      </c>
      <c r="Q2923" t="str">
        <f t="shared" si="270"/>
        <v>theater</v>
      </c>
      <c r="R2923" t="str">
        <f t="shared" si="271"/>
        <v>plays</v>
      </c>
      <c r="S2923" s="13">
        <f t="shared" si="272"/>
        <v>41982.540312499994</v>
      </c>
      <c r="T2923" s="13">
        <f t="shared" si="273"/>
        <v>42010.456979166665</v>
      </c>
      <c r="U2923">
        <f t="shared" si="274"/>
        <v>2015</v>
      </c>
      <c r="V2923" s="15" t="str">
        <f t="shared" si="275"/>
        <v>Dec</v>
      </c>
    </row>
    <row r="2924" spans="1:22" ht="64">
      <c r="A2924">
        <v>3898</v>
      </c>
      <c r="B2924" s="3" t="s">
        <v>3895</v>
      </c>
      <c r="C2924" s="3" t="s">
        <v>8006</v>
      </c>
      <c r="D2924">
        <v>2500</v>
      </c>
      <c r="E2924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8270</v>
      </c>
      <c r="O2924" s="6">
        <f>KickstarterTable[[#This Row],[pledged]]/KickstarterTable[[#This Row],[goal]]</f>
        <v>0.3256</v>
      </c>
      <c r="P2924" s="8">
        <f>KickstarterTable[[#This Row],[pledged]]/KickstarterTable[[#This Row],[backers_count]]</f>
        <v>50.875</v>
      </c>
      <c r="Q2924" t="str">
        <f t="shared" si="270"/>
        <v>theater</v>
      </c>
      <c r="R2924" t="str">
        <f t="shared" si="271"/>
        <v>plays</v>
      </c>
      <c r="S2924" s="13">
        <f t="shared" si="272"/>
        <v>42193.148958333331</v>
      </c>
      <c r="T2924" s="13">
        <f t="shared" si="273"/>
        <v>42231.250000000007</v>
      </c>
      <c r="U2924">
        <f t="shared" si="274"/>
        <v>2015</v>
      </c>
      <c r="V2924" s="15" t="str">
        <f t="shared" si="275"/>
        <v>Jul</v>
      </c>
    </row>
    <row r="2925" spans="1:22" ht="32">
      <c r="A2925">
        <v>3900</v>
      </c>
      <c r="B2925" s="3" t="s">
        <v>3897</v>
      </c>
      <c r="C2925" s="3" t="s">
        <v>8008</v>
      </c>
      <c r="D2925">
        <v>2500</v>
      </c>
      <c r="E2925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8270</v>
      </c>
      <c r="O2925" s="6">
        <f>KickstarterTable[[#This Row],[pledged]]/KickstarterTable[[#This Row],[goal]]</f>
        <v>5.3999999999999999E-2</v>
      </c>
      <c r="P2925" s="8">
        <f>KickstarterTable[[#This Row],[pledged]]/KickstarterTable[[#This Row],[backers_count]]</f>
        <v>27</v>
      </c>
      <c r="Q2925" t="str">
        <f t="shared" si="270"/>
        <v>theater</v>
      </c>
      <c r="R2925" t="str">
        <f t="shared" si="271"/>
        <v>plays</v>
      </c>
      <c r="S2925" s="13">
        <f t="shared" si="272"/>
        <v>42135.759155092594</v>
      </c>
      <c r="T2925" s="13">
        <f t="shared" si="273"/>
        <v>42163.675821759265</v>
      </c>
      <c r="U2925">
        <f t="shared" si="274"/>
        <v>2015</v>
      </c>
      <c r="V2925" s="15" t="str">
        <f t="shared" si="275"/>
        <v>May</v>
      </c>
    </row>
    <row r="2926" spans="1:22" ht="48">
      <c r="A2926">
        <v>3914</v>
      </c>
      <c r="B2926" s="3" t="s">
        <v>3911</v>
      </c>
      <c r="C2926" s="3" t="s">
        <v>8022</v>
      </c>
      <c r="D2926">
        <v>2500</v>
      </c>
      <c r="E2926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8270</v>
      </c>
      <c r="O2926" s="6">
        <f>KickstarterTable[[#This Row],[pledged]]/KickstarterTable[[#This Row],[goal]]</f>
        <v>0.36359999999999998</v>
      </c>
      <c r="P2926" s="8">
        <f>KickstarterTable[[#This Row],[pledged]]/KickstarterTable[[#This Row],[backers_count]]</f>
        <v>33.666666666666664</v>
      </c>
      <c r="Q2926" t="str">
        <f t="shared" si="270"/>
        <v>theater</v>
      </c>
      <c r="R2926" t="str">
        <f t="shared" si="271"/>
        <v>plays</v>
      </c>
      <c r="S2926" s="13">
        <f t="shared" si="272"/>
        <v>42114.485601851855</v>
      </c>
      <c r="T2926" s="13">
        <f t="shared" si="273"/>
        <v>42132.540972222225</v>
      </c>
      <c r="U2926">
        <f t="shared" si="274"/>
        <v>2015</v>
      </c>
      <c r="V2926" s="15" t="str">
        <f t="shared" si="275"/>
        <v>Apr</v>
      </c>
    </row>
    <row r="2927" spans="1:22" ht="48">
      <c r="A2927">
        <v>3920</v>
      </c>
      <c r="B2927" s="3" t="s">
        <v>3917</v>
      </c>
      <c r="C2927" s="3" t="s">
        <v>8028</v>
      </c>
      <c r="D2927">
        <v>2500</v>
      </c>
      <c r="E292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8270</v>
      </c>
      <c r="O2927" s="6">
        <f>KickstarterTable[[#This Row],[pledged]]/KickstarterTable[[#This Row],[goal]]</f>
        <v>5.3999999999999999E-2</v>
      </c>
      <c r="P2927" s="8">
        <f>KickstarterTable[[#This Row],[pledged]]/KickstarterTable[[#This Row],[backers_count]]</f>
        <v>45</v>
      </c>
      <c r="Q2927" t="str">
        <f t="shared" si="270"/>
        <v>theater</v>
      </c>
      <c r="R2927" t="str">
        <f t="shared" si="271"/>
        <v>plays</v>
      </c>
      <c r="S2927" s="13">
        <f t="shared" si="272"/>
        <v>42657.053935185184</v>
      </c>
      <c r="T2927" s="13">
        <f t="shared" si="273"/>
        <v>42685.012268518527</v>
      </c>
      <c r="U2927">
        <f t="shared" si="274"/>
        <v>2016</v>
      </c>
      <c r="V2927" s="15" t="str">
        <f t="shared" si="275"/>
        <v>Oct</v>
      </c>
    </row>
    <row r="2928" spans="1:22" ht="48">
      <c r="A2928">
        <v>3927</v>
      </c>
      <c r="B2928" s="3" t="s">
        <v>3924</v>
      </c>
      <c r="C2928" s="3" t="s">
        <v>8035</v>
      </c>
      <c r="D2928">
        <v>2500</v>
      </c>
      <c r="E292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8270</v>
      </c>
      <c r="O2928" s="6">
        <f>KickstarterTable[[#This Row],[pledged]]/KickstarterTable[[#This Row],[goal]]</f>
        <v>0.01</v>
      </c>
      <c r="P2928" s="8">
        <f>KickstarterTable[[#This Row],[pledged]]/KickstarterTable[[#This Row],[backers_count]]</f>
        <v>12.5</v>
      </c>
      <c r="Q2928" t="str">
        <f t="shared" si="270"/>
        <v>theater</v>
      </c>
      <c r="R2928" t="str">
        <f t="shared" si="271"/>
        <v>plays</v>
      </c>
      <c r="S2928" s="13">
        <f t="shared" si="272"/>
        <v>41829.934074074074</v>
      </c>
      <c r="T2928" s="13">
        <f t="shared" si="273"/>
        <v>41857.850740740745</v>
      </c>
      <c r="U2928">
        <f t="shared" si="274"/>
        <v>2014</v>
      </c>
      <c r="V2928" s="15" t="str">
        <f t="shared" si="275"/>
        <v>Jul</v>
      </c>
    </row>
    <row r="2929" spans="1:22" ht="48">
      <c r="A2929">
        <v>3980</v>
      </c>
      <c r="B2929" s="3" t="s">
        <v>3977</v>
      </c>
      <c r="C2929" s="3" t="s">
        <v>8087</v>
      </c>
      <c r="D2929">
        <v>2500</v>
      </c>
      <c r="E2929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8270</v>
      </c>
      <c r="O2929" s="6">
        <f>KickstarterTable[[#This Row],[pledged]]/KickstarterTable[[#This Row],[goal]]</f>
        <v>0.18</v>
      </c>
      <c r="P2929" s="8">
        <f>KickstarterTable[[#This Row],[pledged]]/KickstarterTable[[#This Row],[backers_count]]</f>
        <v>64.285714285714292</v>
      </c>
      <c r="Q2929" t="str">
        <f t="shared" si="270"/>
        <v>theater</v>
      </c>
      <c r="R2929" t="str">
        <f t="shared" si="271"/>
        <v>plays</v>
      </c>
      <c r="S2929" s="13">
        <f t="shared" si="272"/>
        <v>41795.265590277777</v>
      </c>
      <c r="T2929" s="13">
        <f t="shared" si="273"/>
        <v>41823.182256944448</v>
      </c>
      <c r="U2929">
        <f t="shared" si="274"/>
        <v>2014</v>
      </c>
      <c r="V2929" s="15" t="str">
        <f t="shared" si="275"/>
        <v>Jun</v>
      </c>
    </row>
    <row r="2930" spans="1:22" ht="48">
      <c r="A2930">
        <v>4030</v>
      </c>
      <c r="B2930" s="3" t="s">
        <v>4026</v>
      </c>
      <c r="C2930" s="3" t="s">
        <v>8135</v>
      </c>
      <c r="D2930">
        <v>2500</v>
      </c>
      <c r="E2930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8270</v>
      </c>
      <c r="O2930" s="6">
        <f>KickstarterTable[[#This Row],[pledged]]/KickstarterTable[[#This Row],[goal]]</f>
        <v>0.16</v>
      </c>
      <c r="P2930" s="8">
        <f>KickstarterTable[[#This Row],[pledged]]/KickstarterTable[[#This Row],[backers_count]]</f>
        <v>66.666666666666671</v>
      </c>
      <c r="Q2930" t="str">
        <f t="shared" si="270"/>
        <v>theater</v>
      </c>
      <c r="R2930" t="str">
        <f t="shared" si="271"/>
        <v>plays</v>
      </c>
      <c r="S2930" s="13">
        <f t="shared" si="272"/>
        <v>42374.321747685179</v>
      </c>
      <c r="T2930" s="13">
        <f t="shared" si="273"/>
        <v>42401.367361111108</v>
      </c>
      <c r="U2930">
        <f t="shared" si="274"/>
        <v>2016</v>
      </c>
      <c r="V2930" s="15" t="str">
        <f t="shared" si="275"/>
        <v>Jan</v>
      </c>
    </row>
    <row r="2931" spans="1:22" ht="48">
      <c r="A2931">
        <v>4038</v>
      </c>
      <c r="B2931" s="3" t="s">
        <v>4034</v>
      </c>
      <c r="C2931" s="3" t="s">
        <v>8142</v>
      </c>
      <c r="D2931">
        <v>2500</v>
      </c>
      <c r="E2931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8270</v>
      </c>
      <c r="O2931" s="6">
        <f>KickstarterTable[[#This Row],[pledged]]/KickstarterTable[[#This Row],[goal]]</f>
        <v>0.12039999999999999</v>
      </c>
      <c r="P2931" s="8">
        <f>KickstarterTable[[#This Row],[pledged]]/KickstarterTable[[#This Row],[backers_count]]</f>
        <v>75.25</v>
      </c>
      <c r="Q2931" t="str">
        <f t="shared" si="270"/>
        <v>theater</v>
      </c>
      <c r="R2931" t="str">
        <f t="shared" si="271"/>
        <v>plays</v>
      </c>
      <c r="S2931" s="13">
        <f t="shared" si="272"/>
        <v>41869.465393518512</v>
      </c>
      <c r="T2931" s="13">
        <f t="shared" si="273"/>
        <v>41927.382060185191</v>
      </c>
      <c r="U2931">
        <f t="shared" si="274"/>
        <v>2014</v>
      </c>
      <c r="V2931" s="15" t="str">
        <f t="shared" si="275"/>
        <v>Aug</v>
      </c>
    </row>
    <row r="2932" spans="1:22" ht="48">
      <c r="A2932">
        <v>4093</v>
      </c>
      <c r="B2932" s="3" t="s">
        <v>4089</v>
      </c>
      <c r="C2932" s="3" t="s">
        <v>8196</v>
      </c>
      <c r="D2932">
        <v>2500</v>
      </c>
      <c r="E2932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8270</v>
      </c>
      <c r="O2932" s="6">
        <f>KickstarterTable[[#This Row],[pledged]]/KickstarterTable[[#This Row],[goal]]</f>
        <v>2.4E-2</v>
      </c>
      <c r="P2932" s="8">
        <f>KickstarterTable[[#This Row],[pledged]]/KickstarterTable[[#This Row],[backers_count]]</f>
        <v>15</v>
      </c>
      <c r="Q2932" t="str">
        <f t="shared" si="270"/>
        <v>theater</v>
      </c>
      <c r="R2932" t="str">
        <f t="shared" si="271"/>
        <v>plays</v>
      </c>
      <c r="S2932" s="13">
        <f t="shared" si="272"/>
        <v>42178.482557870368</v>
      </c>
      <c r="T2932" s="13">
        <f t="shared" si="273"/>
        <v>42236.399224537039</v>
      </c>
      <c r="U2932">
        <f t="shared" si="274"/>
        <v>2015</v>
      </c>
      <c r="V2932" s="15" t="str">
        <f t="shared" si="275"/>
        <v>Jun</v>
      </c>
    </row>
    <row r="2933" spans="1:22" ht="48">
      <c r="A2933">
        <v>4112</v>
      </c>
      <c r="B2933" s="3" t="s">
        <v>4108</v>
      </c>
      <c r="C2933" s="3" t="s">
        <v>6961</v>
      </c>
      <c r="D2933">
        <v>2500</v>
      </c>
      <c r="E2933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8270</v>
      </c>
      <c r="O2933" s="6">
        <f>KickstarterTable[[#This Row],[pledged]]/KickstarterTable[[#This Row],[goal]]</f>
        <v>4.0000000000000002E-4</v>
      </c>
      <c r="P2933" s="8">
        <f>KickstarterTable[[#This Row],[pledged]]/KickstarterTable[[#This Row],[backers_count]]</f>
        <v>1</v>
      </c>
      <c r="Q2933" t="str">
        <f t="shared" si="270"/>
        <v>theater</v>
      </c>
      <c r="R2933" t="str">
        <f t="shared" si="271"/>
        <v>plays</v>
      </c>
      <c r="S2933" s="13">
        <f t="shared" si="272"/>
        <v>42400.613263888888</v>
      </c>
      <c r="T2933" s="13">
        <f t="shared" si="273"/>
        <v>42425.583333333336</v>
      </c>
      <c r="U2933">
        <f t="shared" si="274"/>
        <v>2016</v>
      </c>
      <c r="V2933" s="15" t="str">
        <f t="shared" si="275"/>
        <v>Jan</v>
      </c>
    </row>
    <row r="2934" spans="1:22" ht="48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8294</v>
      </c>
      <c r="O2934" s="6">
        <f>KickstarterTable[[#This Row],[pledged]]/KickstarterTable[[#This Row],[goal]]</f>
        <v>2.9687520259319289</v>
      </c>
      <c r="P2934" s="8">
        <f>KickstarterTable[[#This Row],[pledged]]/KickstarterTable[[#This Row],[backers_count]]</f>
        <v>7.1902649656526005</v>
      </c>
      <c r="Q2934" t="str">
        <f t="shared" si="270"/>
        <v>technology</v>
      </c>
      <c r="R2934" t="str">
        <f t="shared" si="271"/>
        <v>hardware</v>
      </c>
      <c r="S2934" s="13">
        <f t="shared" si="272"/>
        <v>42198.993738425925</v>
      </c>
      <c r="T2934" s="13">
        <f t="shared" si="273"/>
        <v>42228.910405092596</v>
      </c>
      <c r="U2934">
        <f t="shared" si="274"/>
        <v>2015</v>
      </c>
      <c r="V2934" s="15" t="str">
        <f t="shared" si="275"/>
        <v>Jul</v>
      </c>
    </row>
    <row r="2935" spans="1:22" ht="48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8268</v>
      </c>
      <c r="O2935" s="6">
        <f>KickstarterTable[[#This Row],[pledged]]/KickstarterTable[[#This Row],[goal]]</f>
        <v>1.0595918367346939</v>
      </c>
      <c r="P2935" s="8">
        <f>KickstarterTable[[#This Row],[pledged]]/KickstarterTable[[#This Row],[backers_count]]</f>
        <v>54.083333333333336</v>
      </c>
      <c r="Q2935" t="str">
        <f t="shared" si="270"/>
        <v>film &amp; video</v>
      </c>
      <c r="R2935" t="str">
        <f t="shared" si="271"/>
        <v>documentary</v>
      </c>
      <c r="S2935" s="13">
        <f t="shared" si="272"/>
        <v>42576.119398148141</v>
      </c>
      <c r="T2935" s="13">
        <f t="shared" si="273"/>
        <v>42605.036064814813</v>
      </c>
      <c r="U2935">
        <f t="shared" si="274"/>
        <v>2016</v>
      </c>
      <c r="V2935" s="15" t="str">
        <f t="shared" si="275"/>
        <v>Jul</v>
      </c>
    </row>
    <row r="2936" spans="1:22" ht="48">
      <c r="A2936">
        <v>3865</v>
      </c>
      <c r="B2936" s="3" t="s">
        <v>3862</v>
      </c>
      <c r="C2936" s="3" t="s">
        <v>7974</v>
      </c>
      <c r="D2936">
        <v>2413</v>
      </c>
      <c r="E293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8270</v>
      </c>
      <c r="O2936" s="6">
        <f>KickstarterTable[[#This Row],[pledged]]/KickstarterTable[[#This Row],[goal]]</f>
        <v>0.26937422295897223</v>
      </c>
      <c r="P2936" s="8">
        <f>KickstarterTable[[#This Row],[pledged]]/KickstarterTable[[#This Row],[backers_count]]</f>
        <v>46.428571428571431</v>
      </c>
      <c r="Q2936" t="str">
        <f t="shared" si="270"/>
        <v>theater</v>
      </c>
      <c r="R2936" t="str">
        <f t="shared" si="271"/>
        <v>plays</v>
      </c>
      <c r="S2936" s="13">
        <f t="shared" si="272"/>
        <v>41841.31826388889</v>
      </c>
      <c r="T2936" s="13">
        <f t="shared" si="273"/>
        <v>41878.8125</v>
      </c>
      <c r="U2936">
        <f t="shared" si="274"/>
        <v>2014</v>
      </c>
      <c r="V2936" s="15" t="str">
        <f t="shared" si="275"/>
        <v>Jul</v>
      </c>
    </row>
    <row r="2937" spans="1:22" ht="32">
      <c r="A2937">
        <v>1493</v>
      </c>
      <c r="B2937" s="3" t="s">
        <v>1494</v>
      </c>
      <c r="C2937" s="3" t="s">
        <v>5603</v>
      </c>
      <c r="D2937">
        <v>2400</v>
      </c>
      <c r="E293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8274</v>
      </c>
      <c r="O2937" s="6">
        <f>KickstarterTable[[#This Row],[pledged]]/KickstarterTable[[#This Row],[goal]]</f>
        <v>0</v>
      </c>
      <c r="P2937" s="8" t="e">
        <f>KickstarterTable[[#This Row],[pledged]]/KickstarterTable[[#This Row],[backers_count]]</f>
        <v>#DIV/0!</v>
      </c>
      <c r="Q2937" t="str">
        <f t="shared" si="270"/>
        <v>publishing</v>
      </c>
      <c r="R2937" t="str">
        <f t="shared" si="271"/>
        <v>fiction</v>
      </c>
      <c r="S2937" s="13">
        <f t="shared" si="272"/>
        <v>41411.533275462956</v>
      </c>
      <c r="T2937" s="13">
        <f t="shared" si="273"/>
        <v>41439.449942129635</v>
      </c>
      <c r="U2937">
        <f t="shared" si="274"/>
        <v>2013</v>
      </c>
      <c r="V2937" s="15" t="str">
        <f t="shared" si="275"/>
        <v>May</v>
      </c>
    </row>
    <row r="2938" spans="1:22" ht="16">
      <c r="A2938">
        <v>1689</v>
      </c>
      <c r="B2938" s="3" t="s">
        <v>1690</v>
      </c>
      <c r="C2938" s="3" t="s">
        <v>5799</v>
      </c>
      <c r="D2938">
        <v>2400</v>
      </c>
      <c r="E293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8292</v>
      </c>
      <c r="O2938" s="6">
        <f>KickstarterTable[[#This Row],[pledged]]/KickstarterTable[[#This Row],[goal]]</f>
        <v>1</v>
      </c>
      <c r="P2938" s="8">
        <f>KickstarterTable[[#This Row],[pledged]]/KickstarterTable[[#This Row],[backers_count]]</f>
        <v>171.42857142857142</v>
      </c>
      <c r="Q2938" t="str">
        <f t="shared" si="270"/>
        <v>music</v>
      </c>
      <c r="R2938" t="str">
        <f t="shared" si="271"/>
        <v>faith</v>
      </c>
      <c r="S2938" s="13">
        <f t="shared" si="272"/>
        <v>42780.609143518515</v>
      </c>
      <c r="T2938" s="13">
        <f t="shared" si="273"/>
        <v>42808.484143518523</v>
      </c>
      <c r="U2938">
        <f t="shared" si="274"/>
        <v>2017</v>
      </c>
      <c r="V2938" s="15" t="str">
        <f t="shared" si="275"/>
        <v>Feb</v>
      </c>
    </row>
    <row r="2939" spans="1:22" ht="48">
      <c r="A2939">
        <v>2986</v>
      </c>
      <c r="B2939" s="3" t="s">
        <v>2986</v>
      </c>
      <c r="C2939" s="3" t="s">
        <v>7096</v>
      </c>
      <c r="D2939">
        <v>2400</v>
      </c>
      <c r="E2939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8302</v>
      </c>
      <c r="O2939" s="6">
        <f>KickstarterTable[[#This Row],[pledged]]/KickstarterTable[[#This Row],[goal]]</f>
        <v>1.0549999999999999</v>
      </c>
      <c r="P2939" s="8">
        <f>KickstarterTable[[#This Row],[pledged]]/KickstarterTable[[#This Row],[backers_count]]</f>
        <v>45.214285714285715</v>
      </c>
      <c r="Q2939" t="str">
        <f t="shared" si="270"/>
        <v>theater</v>
      </c>
      <c r="R2939" t="str">
        <f t="shared" si="271"/>
        <v>spaces</v>
      </c>
      <c r="S2939" s="13">
        <f t="shared" si="272"/>
        <v>42431.16673611111</v>
      </c>
      <c r="T2939" s="13">
        <f t="shared" si="273"/>
        <v>42489.04173611111</v>
      </c>
      <c r="U2939">
        <f t="shared" si="274"/>
        <v>2016</v>
      </c>
      <c r="V2939" s="15" t="str">
        <f t="shared" si="275"/>
        <v>Mar</v>
      </c>
    </row>
    <row r="2940" spans="1:22" ht="48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8270</v>
      </c>
      <c r="O2940" s="6">
        <f>KickstarterTable[[#This Row],[pledged]]/KickstarterTable[[#This Row],[goal]]</f>
        <v>1</v>
      </c>
      <c r="P2940" s="8">
        <f>KickstarterTable[[#This Row],[pledged]]/KickstarterTable[[#This Row],[backers_count]]</f>
        <v>171.42857142857142</v>
      </c>
      <c r="Q2940" t="str">
        <f t="shared" si="270"/>
        <v>theater</v>
      </c>
      <c r="R2940" t="str">
        <f t="shared" si="271"/>
        <v>plays</v>
      </c>
      <c r="S2940" s="13">
        <f t="shared" si="272"/>
        <v>42661.108726851853</v>
      </c>
      <c r="T2940" s="13">
        <f t="shared" si="273"/>
        <v>42689.067060185182</v>
      </c>
      <c r="U2940">
        <f t="shared" si="274"/>
        <v>2016</v>
      </c>
      <c r="V2940" s="15" t="str">
        <f t="shared" si="275"/>
        <v>Oct</v>
      </c>
    </row>
    <row r="2941" spans="1:22" ht="32">
      <c r="A2941">
        <v>3778</v>
      </c>
      <c r="B2941" s="3" t="s">
        <v>3775</v>
      </c>
      <c r="C2941" s="3" t="s">
        <v>7888</v>
      </c>
      <c r="D2941">
        <v>2400</v>
      </c>
      <c r="E2941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8304</v>
      </c>
      <c r="O2941" s="6">
        <f>KickstarterTable[[#This Row],[pledged]]/KickstarterTable[[#This Row],[goal]]</f>
        <v>1.0504166666666668</v>
      </c>
      <c r="P2941" s="8">
        <f>KickstarterTable[[#This Row],[pledged]]/KickstarterTable[[#This Row],[backers_count]]</f>
        <v>70.027777777777771</v>
      </c>
      <c r="Q2941" t="str">
        <f t="shared" si="270"/>
        <v>theater</v>
      </c>
      <c r="R2941" t="str">
        <f t="shared" si="271"/>
        <v>musical</v>
      </c>
      <c r="S2941" s="13">
        <f t="shared" si="272"/>
        <v>41989.485879629625</v>
      </c>
      <c r="T2941" s="13">
        <f t="shared" si="273"/>
        <v>42047.402546296296</v>
      </c>
      <c r="U2941">
        <f t="shared" si="274"/>
        <v>2015</v>
      </c>
      <c r="V2941" s="15" t="str">
        <f t="shared" si="275"/>
        <v>Dec</v>
      </c>
    </row>
    <row r="2942" spans="1:22" ht="48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8284</v>
      </c>
      <c r="O2942" s="6">
        <f>KickstarterTable[[#This Row],[pledged]]/KickstarterTable[[#This Row],[goal]]</f>
        <v>1.7595744680851064</v>
      </c>
      <c r="P2942" s="8">
        <f>KickstarterTable[[#This Row],[pledged]]/KickstarterTable[[#This Row],[backers_count]]</f>
        <v>56.643835616438359</v>
      </c>
      <c r="Q2942" t="str">
        <f t="shared" si="270"/>
        <v>photography</v>
      </c>
      <c r="R2942" t="str">
        <f t="shared" si="271"/>
        <v>photobooks</v>
      </c>
      <c r="S2942" s="13">
        <f t="shared" si="272"/>
        <v>41941.469050925924</v>
      </c>
      <c r="T2942" s="13">
        <f t="shared" si="273"/>
        <v>41971.708333333336</v>
      </c>
      <c r="U2942">
        <f t="shared" si="274"/>
        <v>2014</v>
      </c>
      <c r="V2942" s="15" t="str">
        <f t="shared" si="275"/>
        <v>Oct</v>
      </c>
    </row>
    <row r="2943" spans="1:22" ht="48">
      <c r="A2943">
        <v>270</v>
      </c>
      <c r="B2943" s="3" t="s">
        <v>271</v>
      </c>
      <c r="C2943" s="3" t="s">
        <v>4380</v>
      </c>
      <c r="D2943">
        <v>2300</v>
      </c>
      <c r="E2943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8268</v>
      </c>
      <c r="O2943" s="6">
        <f>KickstarterTable[[#This Row],[pledged]]/KickstarterTable[[#This Row],[goal]]</f>
        <v>1.5260869565217392</v>
      </c>
      <c r="P2943" s="8">
        <f>KickstarterTable[[#This Row],[pledged]]/KickstarterTable[[#This Row],[backers_count]]</f>
        <v>57.540983606557376</v>
      </c>
      <c r="Q2943" t="str">
        <f t="shared" si="270"/>
        <v>film &amp; video</v>
      </c>
      <c r="R2943" t="str">
        <f t="shared" si="271"/>
        <v>documentary</v>
      </c>
      <c r="S2943" s="13">
        <f t="shared" si="272"/>
        <v>40637.533217592594</v>
      </c>
      <c r="T2943" s="13">
        <f t="shared" si="273"/>
        <v>40685.75</v>
      </c>
      <c r="U2943">
        <f t="shared" si="274"/>
        <v>2011</v>
      </c>
      <c r="V2943" s="15" t="str">
        <f t="shared" si="275"/>
        <v>Apr</v>
      </c>
    </row>
    <row r="2944" spans="1:22" ht="48">
      <c r="A2944">
        <v>803</v>
      </c>
      <c r="B2944" s="3" t="s">
        <v>804</v>
      </c>
      <c r="C2944" s="3" t="s">
        <v>4913</v>
      </c>
      <c r="D2944">
        <v>2300</v>
      </c>
      <c r="E2944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8275</v>
      </c>
      <c r="O2944" s="6">
        <f>KickstarterTable[[#This Row],[pledged]]/KickstarterTable[[#This Row],[goal]]</f>
        <v>1.232608695652174</v>
      </c>
      <c r="P2944" s="8">
        <f>KickstarterTable[[#This Row],[pledged]]/KickstarterTable[[#This Row],[backers_count]]</f>
        <v>74.60526315789474</v>
      </c>
      <c r="Q2944" t="str">
        <f t="shared" si="270"/>
        <v>music</v>
      </c>
      <c r="R2944" t="str">
        <f t="shared" si="271"/>
        <v>rock</v>
      </c>
      <c r="S2944" s="13">
        <f t="shared" si="272"/>
        <v>40665.616643518515</v>
      </c>
      <c r="T2944" s="13">
        <f t="shared" si="273"/>
        <v>40689.625</v>
      </c>
      <c r="U2944">
        <f t="shared" si="274"/>
        <v>2011</v>
      </c>
      <c r="V2944" s="15" t="str">
        <f t="shared" si="275"/>
        <v>May</v>
      </c>
    </row>
    <row r="2945" spans="1:22" ht="48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8291</v>
      </c>
      <c r="O2945" s="6">
        <f>KickstarterTable[[#This Row],[pledged]]/KickstarterTable[[#This Row],[goal]]</f>
        <v>1.2526086956521738</v>
      </c>
      <c r="P2945" s="8">
        <f>KickstarterTable[[#This Row],[pledged]]/KickstarterTable[[#This Row],[backers_count]]</f>
        <v>32.011111111111113</v>
      </c>
      <c r="Q2945" t="str">
        <f t="shared" si="270"/>
        <v>music</v>
      </c>
      <c r="R2945" t="str">
        <f t="shared" si="271"/>
        <v>pop</v>
      </c>
      <c r="S2945" s="13">
        <f t="shared" si="272"/>
        <v>40592.371319444443</v>
      </c>
      <c r="T2945" s="13">
        <f t="shared" si="273"/>
        <v>40620.24631944445</v>
      </c>
      <c r="U2945">
        <f t="shared" si="274"/>
        <v>2011</v>
      </c>
      <c r="V2945" s="15" t="str">
        <f t="shared" si="275"/>
        <v>Feb</v>
      </c>
    </row>
    <row r="2946" spans="1:22" ht="48">
      <c r="A2946">
        <v>2302</v>
      </c>
      <c r="B2946" s="3" t="s">
        <v>2303</v>
      </c>
      <c r="C2946" s="3" t="s">
        <v>6412</v>
      </c>
      <c r="D2946">
        <v>2300</v>
      </c>
      <c r="E294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8278</v>
      </c>
      <c r="O2946" s="6">
        <f>KickstarterTable[[#This Row],[pledged]]/KickstarterTable[[#This Row],[goal]]</f>
        <v>1.7065217391304348</v>
      </c>
      <c r="P2946" s="8">
        <f>KickstarterTable[[#This Row],[pledged]]/KickstarterTable[[#This Row],[backers_count]]</f>
        <v>46.176470588235297</v>
      </c>
      <c r="Q2946" t="str">
        <f t="shared" ref="Q2946:Q3009" si="276">LEFT(N2946, SEARCH("/",N2946,1) -1)</f>
        <v>music</v>
      </c>
      <c r="R2946" t="str">
        <f t="shared" ref="R2946:R3009" si="277">MID(N2946,FIND("/",N2946)+1,LEN(N2946))</f>
        <v>indie rock</v>
      </c>
      <c r="S2946" s="13">
        <f t="shared" ref="S2946:S3009" si="278">(J2946/86400)+25569+(-8/24)</f>
        <v>41605.535115740735</v>
      </c>
      <c r="T2946" s="13">
        <f t="shared" ref="T2946:T3009" si="279">(((I2946/60)/60)/24)+DATE(1970,1,1)+(-58/24)</f>
        <v>41636.875</v>
      </c>
      <c r="U2946">
        <f t="shared" ref="U2946:U3009" si="280">YEAR(T2946)</f>
        <v>2013</v>
      </c>
      <c r="V2946" s="15" t="str">
        <f t="shared" ref="V2946:V3009" si="281">TEXT(S2946,"mmm")</f>
        <v>Nov</v>
      </c>
    </row>
    <row r="2947" spans="1:22" ht="48">
      <c r="A2947">
        <v>1543</v>
      </c>
      <c r="B2947" s="3" t="s">
        <v>1544</v>
      </c>
      <c r="C2947" s="3" t="s">
        <v>5653</v>
      </c>
      <c r="D2947">
        <v>2250</v>
      </c>
      <c r="E294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8288</v>
      </c>
      <c r="O2947" s="6">
        <f>KickstarterTable[[#This Row],[pledged]]/KickstarterTable[[#This Row],[goal]]</f>
        <v>4.4444444444444444E-3</v>
      </c>
      <c r="P2947" s="8">
        <f>KickstarterTable[[#This Row],[pledged]]/KickstarterTable[[#This Row],[backers_count]]</f>
        <v>10</v>
      </c>
      <c r="Q2947" t="str">
        <f t="shared" si="276"/>
        <v>photography</v>
      </c>
      <c r="R2947" t="str">
        <f t="shared" si="277"/>
        <v>nature</v>
      </c>
      <c r="S2947" s="13">
        <f t="shared" si="278"/>
        <v>41935.176319444443</v>
      </c>
      <c r="T2947" s="13">
        <f t="shared" si="279"/>
        <v>41963.134652777779</v>
      </c>
      <c r="U2947">
        <f t="shared" si="280"/>
        <v>2014</v>
      </c>
      <c r="V2947" s="15" t="str">
        <f t="shared" si="281"/>
        <v>Oct</v>
      </c>
    </row>
    <row r="2948" spans="1:22" ht="32">
      <c r="A2948">
        <v>3252</v>
      </c>
      <c r="B2948" s="3" t="s">
        <v>3252</v>
      </c>
      <c r="C2948" s="3" t="s">
        <v>7362</v>
      </c>
      <c r="D2948">
        <v>2250</v>
      </c>
      <c r="E294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8270</v>
      </c>
      <c r="O2948" s="6">
        <f>KickstarterTable[[#This Row],[pledged]]/KickstarterTable[[#This Row],[goal]]</f>
        <v>1.2782222222222221</v>
      </c>
      <c r="P2948" s="8">
        <f>KickstarterTable[[#This Row],[pledged]]/KickstarterTable[[#This Row],[backers_count]]</f>
        <v>57.52</v>
      </c>
      <c r="Q2948" t="str">
        <f t="shared" si="276"/>
        <v>theater</v>
      </c>
      <c r="R2948" t="str">
        <f t="shared" si="277"/>
        <v>plays</v>
      </c>
      <c r="S2948" s="13">
        <f t="shared" si="278"/>
        <v>42590.139351851853</v>
      </c>
      <c r="T2948" s="13">
        <f t="shared" si="279"/>
        <v>42618.056018518524</v>
      </c>
      <c r="U2948">
        <f t="shared" si="280"/>
        <v>2016</v>
      </c>
      <c r="V2948" s="15" t="str">
        <f t="shared" si="281"/>
        <v>Aug</v>
      </c>
    </row>
    <row r="2949" spans="1:22" ht="48">
      <c r="A2949">
        <v>4081</v>
      </c>
      <c r="B2949" s="3" t="s">
        <v>4077</v>
      </c>
      <c r="C2949" s="3" t="s">
        <v>8184</v>
      </c>
      <c r="D2949">
        <v>2224</v>
      </c>
      <c r="E2949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8270</v>
      </c>
      <c r="O2949" s="6">
        <f>KickstarterTable[[#This Row],[pledged]]/KickstarterTable[[#This Row],[goal]]</f>
        <v>0.15737410071942445</v>
      </c>
      <c r="P2949" s="8">
        <f>KickstarterTable[[#This Row],[pledged]]/KickstarterTable[[#This Row],[backers_count]]</f>
        <v>29.166666666666668</v>
      </c>
      <c r="Q2949" t="str">
        <f t="shared" si="276"/>
        <v>theater</v>
      </c>
      <c r="R2949" t="str">
        <f t="shared" si="277"/>
        <v>plays</v>
      </c>
      <c r="S2949" s="13">
        <f t="shared" si="278"/>
        <v>42041.247974537029</v>
      </c>
      <c r="T2949" s="13">
        <f t="shared" si="279"/>
        <v>42069.122974537044</v>
      </c>
      <c r="U2949">
        <f t="shared" si="280"/>
        <v>2015</v>
      </c>
      <c r="V2949" s="15" t="str">
        <f t="shared" si="281"/>
        <v>Feb</v>
      </c>
    </row>
    <row r="2950" spans="1:22" ht="48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8273</v>
      </c>
      <c r="O2950" s="6">
        <f>KickstarterTable[[#This Row],[pledged]]/KickstarterTable[[#This Row],[goal]]</f>
        <v>1.7909909909909909</v>
      </c>
      <c r="P2950" s="8">
        <f>KickstarterTable[[#This Row],[pledged]]/KickstarterTable[[#This Row],[backers_count]]</f>
        <v>53.729729729729726</v>
      </c>
      <c r="Q2950" t="str">
        <f t="shared" si="276"/>
        <v>publishing</v>
      </c>
      <c r="R2950" t="str">
        <f t="shared" si="277"/>
        <v>nonfiction</v>
      </c>
      <c r="S2950" s="13">
        <f t="shared" si="278"/>
        <v>41367.238946759258</v>
      </c>
      <c r="T2950" s="13">
        <f t="shared" si="279"/>
        <v>41395.15561342593</v>
      </c>
      <c r="U2950">
        <f t="shared" si="280"/>
        <v>2013</v>
      </c>
      <c r="V2950" s="15" t="str">
        <f t="shared" si="281"/>
        <v>Apr</v>
      </c>
    </row>
    <row r="2951" spans="1:22" ht="48">
      <c r="A2951">
        <v>72</v>
      </c>
      <c r="B2951" s="3" t="s">
        <v>74</v>
      </c>
      <c r="C2951" s="3" t="s">
        <v>4183</v>
      </c>
      <c r="D2951">
        <v>2200</v>
      </c>
      <c r="E2951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8265</v>
      </c>
      <c r="O2951" s="6">
        <f>KickstarterTable[[#This Row],[pledged]]/KickstarterTable[[#This Row],[goal]]</f>
        <v>1.084090909090909</v>
      </c>
      <c r="P2951" s="8">
        <f>KickstarterTable[[#This Row],[pledged]]/KickstarterTable[[#This Row],[backers_count]]</f>
        <v>58.170731707317074</v>
      </c>
      <c r="Q2951" t="str">
        <f t="shared" si="276"/>
        <v>film &amp; video</v>
      </c>
      <c r="R2951" t="str">
        <f t="shared" si="277"/>
        <v>shorts</v>
      </c>
      <c r="S2951" s="13">
        <f t="shared" si="278"/>
        <v>41207.676863425928</v>
      </c>
      <c r="T2951" s="13">
        <f t="shared" si="279"/>
        <v>41225.583333333336</v>
      </c>
      <c r="U2951">
        <f t="shared" si="280"/>
        <v>2012</v>
      </c>
      <c r="V2951" s="15" t="str">
        <f t="shared" si="281"/>
        <v>Oct</v>
      </c>
    </row>
    <row r="2952" spans="1:22" ht="48">
      <c r="A2952">
        <v>105</v>
      </c>
      <c r="B2952" s="3" t="s">
        <v>107</v>
      </c>
      <c r="C2952" s="3" t="s">
        <v>4216</v>
      </c>
      <c r="D2952">
        <v>2200</v>
      </c>
      <c r="E2952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8265</v>
      </c>
      <c r="O2952" s="6">
        <f>KickstarterTable[[#This Row],[pledged]]/KickstarterTable[[#This Row],[goal]]</f>
        <v>1.074090909090909</v>
      </c>
      <c r="P2952" s="8">
        <f>KickstarterTable[[#This Row],[pledged]]/KickstarterTable[[#This Row],[backers_count]]</f>
        <v>39.383333333333333</v>
      </c>
      <c r="Q2952" t="str">
        <f t="shared" si="276"/>
        <v>film &amp; video</v>
      </c>
      <c r="R2952" t="str">
        <f t="shared" si="277"/>
        <v>shorts</v>
      </c>
      <c r="S2952" s="13">
        <f t="shared" si="278"/>
        <v>42485.391435185178</v>
      </c>
      <c r="T2952" s="13">
        <f t="shared" si="279"/>
        <v>42501.583333333336</v>
      </c>
      <c r="U2952">
        <f t="shared" si="280"/>
        <v>2016</v>
      </c>
      <c r="V2952" s="15" t="str">
        <f t="shared" si="281"/>
        <v>Apr</v>
      </c>
    </row>
    <row r="2953" spans="1:22" ht="48">
      <c r="A2953">
        <v>760</v>
      </c>
      <c r="B2953" s="3" t="s">
        <v>761</v>
      </c>
      <c r="C2953" s="3" t="s">
        <v>4870</v>
      </c>
      <c r="D2953">
        <v>2200</v>
      </c>
      <c r="E2953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8274</v>
      </c>
      <c r="O2953" s="6">
        <f>KickstarterTable[[#This Row],[pledged]]/KickstarterTable[[#This Row],[goal]]</f>
        <v>0</v>
      </c>
      <c r="P2953" s="8" t="e">
        <f>KickstarterTable[[#This Row],[pledged]]/KickstarterTable[[#This Row],[backers_count]]</f>
        <v>#DIV/0!</v>
      </c>
      <c r="Q2953" t="str">
        <f t="shared" si="276"/>
        <v>publishing</v>
      </c>
      <c r="R2953" t="str">
        <f t="shared" si="277"/>
        <v>fiction</v>
      </c>
      <c r="S2953" s="13">
        <f t="shared" si="278"/>
        <v>42670.430706018517</v>
      </c>
      <c r="T2953" s="13">
        <f t="shared" si="279"/>
        <v>42698.389039351852</v>
      </c>
      <c r="U2953">
        <f t="shared" si="280"/>
        <v>2016</v>
      </c>
      <c r="V2953" s="15" t="str">
        <f t="shared" si="281"/>
        <v>Oct</v>
      </c>
    </row>
    <row r="2954" spans="1:22" ht="48">
      <c r="A2954">
        <v>865</v>
      </c>
      <c r="B2954" s="3" t="s">
        <v>866</v>
      </c>
      <c r="C2954" s="3" t="s">
        <v>4975</v>
      </c>
      <c r="D2954">
        <v>2200</v>
      </c>
      <c r="E2954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8277</v>
      </c>
      <c r="O2954" s="6">
        <f>KickstarterTable[[#This Row],[pledged]]/KickstarterTable[[#This Row],[goal]]</f>
        <v>2.0454545454545454E-2</v>
      </c>
      <c r="P2954" s="8">
        <f>KickstarterTable[[#This Row],[pledged]]/KickstarterTable[[#This Row],[backers_count]]</f>
        <v>22.5</v>
      </c>
      <c r="Q2954" t="str">
        <f t="shared" si="276"/>
        <v>music</v>
      </c>
      <c r="R2954" t="str">
        <f t="shared" si="277"/>
        <v>jazz</v>
      </c>
      <c r="S2954" s="13">
        <f t="shared" si="278"/>
        <v>41230.439780092587</v>
      </c>
      <c r="T2954" s="13">
        <f t="shared" si="279"/>
        <v>41288.356446759266</v>
      </c>
      <c r="U2954">
        <f t="shared" si="280"/>
        <v>2013</v>
      </c>
      <c r="V2954" s="15" t="str">
        <f t="shared" si="281"/>
        <v>Nov</v>
      </c>
    </row>
    <row r="2955" spans="1:22" ht="48">
      <c r="A2955">
        <v>1069</v>
      </c>
      <c r="B2955" s="3" t="s">
        <v>1070</v>
      </c>
      <c r="C2955" s="3" t="s">
        <v>5179</v>
      </c>
      <c r="D2955">
        <v>2200</v>
      </c>
      <c r="E2955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8281</v>
      </c>
      <c r="O2955" s="6">
        <f>KickstarterTable[[#This Row],[pledged]]/KickstarterTable[[#This Row],[goal]]</f>
        <v>0.38636363636363635</v>
      </c>
      <c r="P2955" s="8">
        <f>KickstarterTable[[#This Row],[pledged]]/KickstarterTable[[#This Row],[backers_count]]</f>
        <v>40.476190476190474</v>
      </c>
      <c r="Q2955" t="str">
        <f t="shared" si="276"/>
        <v>games</v>
      </c>
      <c r="R2955" t="str">
        <f t="shared" si="277"/>
        <v>video games</v>
      </c>
      <c r="S2955" s="13">
        <f t="shared" si="278"/>
        <v>41571.896516203698</v>
      </c>
      <c r="T2955" s="13">
        <f t="shared" si="279"/>
        <v>41601.854849537041</v>
      </c>
      <c r="U2955">
        <f t="shared" si="280"/>
        <v>2013</v>
      </c>
      <c r="V2955" s="15" t="str">
        <f t="shared" si="281"/>
        <v>Oct</v>
      </c>
    </row>
    <row r="2956" spans="1:22" ht="48">
      <c r="A2956">
        <v>1221</v>
      </c>
      <c r="B2956" s="3" t="s">
        <v>1222</v>
      </c>
      <c r="C2956" s="3" t="s">
        <v>5331</v>
      </c>
      <c r="D2956">
        <v>2200</v>
      </c>
      <c r="E2956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8284</v>
      </c>
      <c r="O2956" s="6">
        <f>KickstarterTable[[#This Row],[pledged]]/KickstarterTable[[#This Row],[goal]]</f>
        <v>1.1140954545454547</v>
      </c>
      <c r="P2956" s="8">
        <f>KickstarterTable[[#This Row],[pledged]]/KickstarterTable[[#This Row],[backers_count]]</f>
        <v>23.796213592233013</v>
      </c>
      <c r="Q2956" t="str">
        <f t="shared" si="276"/>
        <v>photography</v>
      </c>
      <c r="R2956" t="str">
        <f t="shared" si="277"/>
        <v>photobooks</v>
      </c>
      <c r="S2956" s="13">
        <f t="shared" si="278"/>
        <v>42680.142222222225</v>
      </c>
      <c r="T2956" s="13">
        <f t="shared" si="279"/>
        <v>42705.583333333336</v>
      </c>
      <c r="U2956">
        <f t="shared" si="280"/>
        <v>2016</v>
      </c>
      <c r="V2956" s="15" t="str">
        <f t="shared" si="281"/>
        <v>Nov</v>
      </c>
    </row>
    <row r="2957" spans="1:22" ht="48">
      <c r="A2957">
        <v>1383</v>
      </c>
      <c r="B2957" s="3" t="s">
        <v>1384</v>
      </c>
      <c r="C2957" s="3" t="s">
        <v>5493</v>
      </c>
      <c r="D2957">
        <v>2200</v>
      </c>
      <c r="E295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8275</v>
      </c>
      <c r="O2957" s="6">
        <f>KickstarterTable[[#This Row],[pledged]]/KickstarterTable[[#This Row],[goal]]</f>
        <v>2.124090909090909</v>
      </c>
      <c r="P2957" s="8">
        <f>KickstarterTable[[#This Row],[pledged]]/KickstarterTable[[#This Row],[backers_count]]</f>
        <v>50.247311827956992</v>
      </c>
      <c r="Q2957" t="str">
        <f t="shared" si="276"/>
        <v>music</v>
      </c>
      <c r="R2957" t="str">
        <f t="shared" si="277"/>
        <v>rock</v>
      </c>
      <c r="S2957" s="13">
        <f t="shared" si="278"/>
        <v>42706.741643518515</v>
      </c>
      <c r="T2957" s="13">
        <f t="shared" si="279"/>
        <v>42724.658310185187</v>
      </c>
      <c r="U2957">
        <f t="shared" si="280"/>
        <v>2016</v>
      </c>
      <c r="V2957" s="15" t="str">
        <f t="shared" si="281"/>
        <v>Dec</v>
      </c>
    </row>
    <row r="2958" spans="1:22" ht="48">
      <c r="A2958">
        <v>2106</v>
      </c>
      <c r="B2958" s="3" t="s">
        <v>2107</v>
      </c>
      <c r="C2958" s="3" t="s">
        <v>6216</v>
      </c>
      <c r="D2958">
        <v>2200</v>
      </c>
      <c r="E295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8278</v>
      </c>
      <c r="O2958" s="6">
        <f>KickstarterTable[[#This Row],[pledged]]/KickstarterTable[[#This Row],[goal]]</f>
        <v>1.0704545454545455</v>
      </c>
      <c r="P2958" s="8">
        <f>KickstarterTable[[#This Row],[pledged]]/KickstarterTable[[#This Row],[backers_count]]</f>
        <v>53.522727272727273</v>
      </c>
      <c r="Q2958" t="str">
        <f t="shared" si="276"/>
        <v>music</v>
      </c>
      <c r="R2958" t="str">
        <f t="shared" si="277"/>
        <v>indie rock</v>
      </c>
      <c r="S2958" s="13">
        <f t="shared" si="278"/>
        <v>41269.881643518514</v>
      </c>
      <c r="T2958" s="13">
        <f t="shared" si="279"/>
        <v>41297.798310185186</v>
      </c>
      <c r="U2958">
        <f t="shared" si="280"/>
        <v>2013</v>
      </c>
      <c r="V2958" s="15" t="str">
        <f t="shared" si="281"/>
        <v>Dec</v>
      </c>
    </row>
    <row r="2959" spans="1:22" ht="32">
      <c r="A2959">
        <v>2258</v>
      </c>
      <c r="B2959" s="3" t="s">
        <v>2259</v>
      </c>
      <c r="C2959" s="3" t="s">
        <v>6368</v>
      </c>
      <c r="D2959">
        <v>2200</v>
      </c>
      <c r="E2959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8296</v>
      </c>
      <c r="O2959" s="6">
        <f>KickstarterTable[[#This Row],[pledged]]/KickstarterTable[[#This Row],[goal]]</f>
        <v>1.4650000000000001</v>
      </c>
      <c r="P2959" s="8">
        <f>KickstarterTable[[#This Row],[pledged]]/KickstarterTable[[#This Row],[backers_count]]</f>
        <v>15.721951219512196</v>
      </c>
      <c r="Q2959" t="str">
        <f t="shared" si="276"/>
        <v>games</v>
      </c>
      <c r="R2959" t="str">
        <f t="shared" si="277"/>
        <v>tabletop games</v>
      </c>
      <c r="S2959" s="13">
        <f t="shared" si="278"/>
        <v>42136.417673611104</v>
      </c>
      <c r="T2959" s="13">
        <f t="shared" si="279"/>
        <v>42164.334340277775</v>
      </c>
      <c r="U2959">
        <f t="shared" si="280"/>
        <v>2015</v>
      </c>
      <c r="V2959" s="15" t="str">
        <f t="shared" si="281"/>
        <v>May</v>
      </c>
    </row>
    <row r="2960" spans="1:22" ht="48">
      <c r="A2960">
        <v>3152</v>
      </c>
      <c r="B2960" s="3" t="s">
        <v>3152</v>
      </c>
      <c r="C2960" s="3" t="s">
        <v>7262</v>
      </c>
      <c r="D2960">
        <v>2200</v>
      </c>
      <c r="E2960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8270</v>
      </c>
      <c r="O2960" s="6">
        <f>KickstarterTable[[#This Row],[pledged]]/KickstarterTable[[#This Row],[goal]]</f>
        <v>1.0595454545454546</v>
      </c>
      <c r="P2960" s="8">
        <f>KickstarterTable[[#This Row],[pledged]]/KickstarterTable[[#This Row],[backers_count]]</f>
        <v>34.791044776119406</v>
      </c>
      <c r="Q2960" t="str">
        <f t="shared" si="276"/>
        <v>theater</v>
      </c>
      <c r="R2960" t="str">
        <f t="shared" si="277"/>
        <v>plays</v>
      </c>
      <c r="S2960" s="13">
        <f t="shared" si="278"/>
        <v>41550.534340277773</v>
      </c>
      <c r="T2960" s="13">
        <f t="shared" si="279"/>
        <v>41578.451006944444</v>
      </c>
      <c r="U2960">
        <f t="shared" si="280"/>
        <v>2013</v>
      </c>
      <c r="V2960" s="15" t="str">
        <f t="shared" si="281"/>
        <v>Oct</v>
      </c>
    </row>
    <row r="2961" spans="1:22" ht="48">
      <c r="A2961">
        <v>3556</v>
      </c>
      <c r="B2961" s="3" t="s">
        <v>3555</v>
      </c>
      <c r="C2961" s="3" t="s">
        <v>7666</v>
      </c>
      <c r="D2961">
        <v>2200</v>
      </c>
      <c r="E2961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8270</v>
      </c>
      <c r="O2961" s="6">
        <f>KickstarterTable[[#This Row],[pledged]]/KickstarterTable[[#This Row],[goal]]</f>
        <v>1.0045454545454546</v>
      </c>
      <c r="P2961" s="8">
        <f>KickstarterTable[[#This Row],[pledged]]/KickstarterTable[[#This Row],[backers_count]]</f>
        <v>110.5</v>
      </c>
      <c r="Q2961" t="str">
        <f t="shared" si="276"/>
        <v>theater</v>
      </c>
      <c r="R2961" t="str">
        <f t="shared" si="277"/>
        <v>plays</v>
      </c>
      <c r="S2961" s="13">
        <f t="shared" si="278"/>
        <v>41808.316249999996</v>
      </c>
      <c r="T2961" s="13">
        <f t="shared" si="279"/>
        <v>41866.232916666668</v>
      </c>
      <c r="U2961">
        <f t="shared" si="280"/>
        <v>2014</v>
      </c>
      <c r="V2961" s="15" t="str">
        <f t="shared" si="281"/>
        <v>Jun</v>
      </c>
    </row>
    <row r="2962" spans="1:22" ht="32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8270</v>
      </c>
      <c r="O2962" s="6">
        <f>KickstarterTable[[#This Row],[pledged]]/KickstarterTable[[#This Row],[goal]]</f>
        <v>0</v>
      </c>
      <c r="P2962" s="8" t="e">
        <f>KickstarterTable[[#This Row],[pledged]]/KickstarterTable[[#This Row],[backers_count]]</f>
        <v>#DIV/0!</v>
      </c>
      <c r="Q2962" t="str">
        <f t="shared" si="276"/>
        <v>theater</v>
      </c>
      <c r="R2962" t="str">
        <f t="shared" si="277"/>
        <v>plays</v>
      </c>
      <c r="S2962" s="13">
        <f t="shared" si="278"/>
        <v>41793.376898148148</v>
      </c>
      <c r="T2962" s="13">
        <f t="shared" si="279"/>
        <v>41821.29356481482</v>
      </c>
      <c r="U2962">
        <f t="shared" si="280"/>
        <v>2014</v>
      </c>
      <c r="V2962" s="15" t="str">
        <f t="shared" si="281"/>
        <v>Jun</v>
      </c>
    </row>
    <row r="2963" spans="1:22" ht="48">
      <c r="A2963">
        <v>879</v>
      </c>
      <c r="B2963" s="3" t="s">
        <v>880</v>
      </c>
      <c r="C2963" s="3" t="s">
        <v>4989</v>
      </c>
      <c r="D2963">
        <v>2100</v>
      </c>
      <c r="E2963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8277</v>
      </c>
      <c r="O2963" s="6">
        <f>KickstarterTable[[#This Row],[pledged]]/KickstarterTable[[#This Row],[goal]]</f>
        <v>0.30666666666666664</v>
      </c>
      <c r="P2963" s="8">
        <f>KickstarterTable[[#This Row],[pledged]]/KickstarterTable[[#This Row],[backers_count]]</f>
        <v>21.466666666666665</v>
      </c>
      <c r="Q2963" t="str">
        <f t="shared" si="276"/>
        <v>music</v>
      </c>
      <c r="R2963" t="str">
        <f t="shared" si="277"/>
        <v>jazz</v>
      </c>
      <c r="S2963" s="13">
        <f t="shared" si="278"/>
        <v>41037.496585648143</v>
      </c>
      <c r="T2963" s="13">
        <f t="shared" si="279"/>
        <v>41056.413252314815</v>
      </c>
      <c r="U2963">
        <f t="shared" si="280"/>
        <v>2012</v>
      </c>
      <c r="V2963" s="15" t="str">
        <f t="shared" si="281"/>
        <v>May</v>
      </c>
    </row>
    <row r="2964" spans="1:22" ht="48">
      <c r="A2964">
        <v>1119</v>
      </c>
      <c r="B2964" s="3" t="s">
        <v>1120</v>
      </c>
      <c r="C2964" s="3" t="s">
        <v>5229</v>
      </c>
      <c r="D2964">
        <v>2100</v>
      </c>
      <c r="E2964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8281</v>
      </c>
      <c r="O2964" s="6">
        <f>KickstarterTable[[#This Row],[pledged]]/KickstarterTable[[#This Row],[goal]]</f>
        <v>2.3809523809523812E-3</v>
      </c>
      <c r="P2964" s="8">
        <f>KickstarterTable[[#This Row],[pledged]]/KickstarterTable[[#This Row],[backers_count]]</f>
        <v>5</v>
      </c>
      <c r="Q2964" t="str">
        <f t="shared" si="276"/>
        <v>games</v>
      </c>
      <c r="R2964" t="str">
        <f t="shared" si="277"/>
        <v>video games</v>
      </c>
      <c r="S2964" s="13">
        <f t="shared" si="278"/>
        <v>41722.459074074075</v>
      </c>
      <c r="T2964" s="13">
        <f t="shared" si="279"/>
        <v>41733.375740740747</v>
      </c>
      <c r="U2964">
        <f t="shared" si="280"/>
        <v>2014</v>
      </c>
      <c r="V2964" s="15" t="str">
        <f t="shared" si="281"/>
        <v>Mar</v>
      </c>
    </row>
    <row r="2965" spans="1:22" ht="48">
      <c r="A2965">
        <v>1673</v>
      </c>
      <c r="B2965" s="3" t="s">
        <v>1674</v>
      </c>
      <c r="C2965" s="3" t="s">
        <v>5783</v>
      </c>
      <c r="D2965">
        <v>2100</v>
      </c>
      <c r="E2965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8291</v>
      </c>
      <c r="O2965" s="6">
        <f>KickstarterTable[[#This Row],[pledged]]/KickstarterTable[[#This Row],[goal]]</f>
        <v>1.2809523809523808</v>
      </c>
      <c r="P2965" s="8">
        <f>KickstarterTable[[#This Row],[pledged]]/KickstarterTable[[#This Row],[backers_count]]</f>
        <v>45.593220338983052</v>
      </c>
      <c r="Q2965" t="str">
        <f t="shared" si="276"/>
        <v>music</v>
      </c>
      <c r="R2965" t="str">
        <f t="shared" si="277"/>
        <v>pop</v>
      </c>
      <c r="S2965" s="13">
        <f t="shared" si="278"/>
        <v>42039.545046296298</v>
      </c>
      <c r="T2965" s="13">
        <f t="shared" si="279"/>
        <v>42067.46171296297</v>
      </c>
      <c r="U2965">
        <f t="shared" si="280"/>
        <v>2015</v>
      </c>
      <c r="V2965" s="15" t="str">
        <f t="shared" si="281"/>
        <v>Feb</v>
      </c>
    </row>
    <row r="2966" spans="1:22" ht="48">
      <c r="A2966">
        <v>2676</v>
      </c>
      <c r="B2966" s="3" t="s">
        <v>2676</v>
      </c>
      <c r="C2966" s="3" t="s">
        <v>6786</v>
      </c>
      <c r="D2966">
        <v>2100</v>
      </c>
      <c r="E2966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8301</v>
      </c>
      <c r="O2966" s="6">
        <f>KickstarterTable[[#This Row],[pledged]]/KickstarterTable[[#This Row],[goal]]</f>
        <v>0.50380952380952382</v>
      </c>
      <c r="P2966" s="8">
        <f>KickstarterTable[[#This Row],[pledged]]/KickstarterTable[[#This Row],[backers_count]]</f>
        <v>117.55555555555556</v>
      </c>
      <c r="Q2966" t="str">
        <f t="shared" si="276"/>
        <v>technology</v>
      </c>
      <c r="R2966" t="str">
        <f t="shared" si="277"/>
        <v>makerspaces</v>
      </c>
      <c r="S2966" s="13">
        <f t="shared" si="278"/>
        <v>42482.291365740741</v>
      </c>
      <c r="T2966" s="13">
        <f t="shared" si="279"/>
        <v>42510.208032407412</v>
      </c>
      <c r="U2966">
        <f t="shared" si="280"/>
        <v>2016</v>
      </c>
      <c r="V2966" s="15" t="str">
        <f t="shared" si="281"/>
        <v>Apr</v>
      </c>
    </row>
    <row r="2967" spans="1:22" ht="48">
      <c r="A2967">
        <v>3448</v>
      </c>
      <c r="B2967" s="3" t="s">
        <v>3447</v>
      </c>
      <c r="C2967" s="3" t="s">
        <v>7558</v>
      </c>
      <c r="D2967">
        <v>2100</v>
      </c>
      <c r="E296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8270</v>
      </c>
      <c r="O2967" s="6">
        <f>KickstarterTable[[#This Row],[pledged]]/KickstarterTable[[#This Row],[goal]]</f>
        <v>1.0976190476190477</v>
      </c>
      <c r="P2967" s="8">
        <f>KickstarterTable[[#This Row],[pledged]]/KickstarterTable[[#This Row],[backers_count]]</f>
        <v>51.222222222222221</v>
      </c>
      <c r="Q2967" t="str">
        <f t="shared" si="276"/>
        <v>theater</v>
      </c>
      <c r="R2967" t="str">
        <f t="shared" si="277"/>
        <v>plays</v>
      </c>
      <c r="S2967" s="13">
        <f t="shared" si="278"/>
        <v>41959.785752314812</v>
      </c>
      <c r="T2967" s="13">
        <f t="shared" si="279"/>
        <v>41987.702418981484</v>
      </c>
      <c r="U2967">
        <f t="shared" si="280"/>
        <v>2014</v>
      </c>
      <c r="V2967" s="15" t="str">
        <f t="shared" si="281"/>
        <v>Nov</v>
      </c>
    </row>
    <row r="2968" spans="1:22" ht="48">
      <c r="A2968">
        <v>3548</v>
      </c>
      <c r="B2968" s="3" t="s">
        <v>3547</v>
      </c>
      <c r="C2968" s="3" t="s">
        <v>7658</v>
      </c>
      <c r="D2968">
        <v>2100</v>
      </c>
      <c r="E296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8270</v>
      </c>
      <c r="O2968" s="6">
        <f>KickstarterTable[[#This Row],[pledged]]/KickstarterTable[[#This Row],[goal]]</f>
        <v>1.019047619047619</v>
      </c>
      <c r="P2968" s="8">
        <f>KickstarterTable[[#This Row],[pledged]]/KickstarterTable[[#This Row],[backers_count]]</f>
        <v>164.61538461538461</v>
      </c>
      <c r="Q2968" t="str">
        <f t="shared" si="276"/>
        <v>theater</v>
      </c>
      <c r="R2968" t="str">
        <f t="shared" si="277"/>
        <v>plays</v>
      </c>
      <c r="S2968" s="13">
        <f t="shared" si="278"/>
        <v>42411.608958333331</v>
      </c>
      <c r="T2968" s="13">
        <f t="shared" si="279"/>
        <v>42431.625000000007</v>
      </c>
      <c r="U2968">
        <f t="shared" si="280"/>
        <v>2016</v>
      </c>
      <c r="V2968" s="15" t="str">
        <f t="shared" si="281"/>
        <v>Feb</v>
      </c>
    </row>
    <row r="2969" spans="1:22" ht="48">
      <c r="A2969">
        <v>3813</v>
      </c>
      <c r="B2969" s="3" t="s">
        <v>3810</v>
      </c>
      <c r="C2969" s="3" t="s">
        <v>7923</v>
      </c>
      <c r="D2969">
        <v>2100</v>
      </c>
      <c r="E2969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8270</v>
      </c>
      <c r="O2969" s="6">
        <f>KickstarterTable[[#This Row],[pledged]]/KickstarterTable[[#This Row],[goal]]</f>
        <v>1.0095190476190474</v>
      </c>
      <c r="P2969" s="8">
        <f>KickstarterTable[[#This Row],[pledged]]/KickstarterTable[[#This Row],[backers_count]]</f>
        <v>78.518148148148143</v>
      </c>
      <c r="Q2969" t="str">
        <f t="shared" si="276"/>
        <v>theater</v>
      </c>
      <c r="R2969" t="str">
        <f t="shared" si="277"/>
        <v>plays</v>
      </c>
      <c r="S2969" s="13">
        <f t="shared" si="278"/>
        <v>42496.942372685182</v>
      </c>
      <c r="T2969" s="13">
        <f t="shared" si="279"/>
        <v>42533.488194444442</v>
      </c>
      <c r="U2969">
        <f t="shared" si="280"/>
        <v>2016</v>
      </c>
      <c r="V2969" s="15" t="str">
        <f t="shared" si="281"/>
        <v>May</v>
      </c>
    </row>
    <row r="2970" spans="1:22" ht="48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8300</v>
      </c>
      <c r="O2970" s="6">
        <f>KickstarterTable[[#This Row],[pledged]]/KickstarterTable[[#This Row],[goal]]</f>
        <v>1.6976511744127936</v>
      </c>
      <c r="P2970" s="8">
        <f>KickstarterTable[[#This Row],[pledged]]/KickstarterTable[[#This Row],[backers_count]]</f>
        <v>47.180555555555557</v>
      </c>
      <c r="Q2970" t="str">
        <f t="shared" si="276"/>
        <v>technology</v>
      </c>
      <c r="R2970" t="str">
        <f t="shared" si="277"/>
        <v>space exploration</v>
      </c>
      <c r="S2970" s="13">
        <f t="shared" si="278"/>
        <v>42453.163935185185</v>
      </c>
      <c r="T2970" s="13">
        <f t="shared" si="279"/>
        <v>42488.083333333336</v>
      </c>
      <c r="U2970">
        <f t="shared" si="280"/>
        <v>2016</v>
      </c>
      <c r="V2970" s="15" t="str">
        <f t="shared" si="281"/>
        <v>Mar</v>
      </c>
    </row>
    <row r="2971" spans="1:22" ht="48">
      <c r="A2971">
        <v>15</v>
      </c>
      <c r="B2971" s="3" t="s">
        <v>17</v>
      </c>
      <c r="C2971" s="3" t="s">
        <v>4126</v>
      </c>
      <c r="D2971">
        <v>2000</v>
      </c>
      <c r="E2971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8264</v>
      </c>
      <c r="O2971" s="6">
        <f>KickstarterTable[[#This Row],[pledged]]/KickstarterTable[[#This Row],[goal]]</f>
        <v>1.0660000000000001</v>
      </c>
      <c r="P2971" s="8">
        <f>KickstarterTable[[#This Row],[pledged]]/KickstarterTable[[#This Row],[backers_count]]</f>
        <v>21.755102040816325</v>
      </c>
      <c r="Q2971" t="str">
        <f t="shared" si="276"/>
        <v>film &amp; video</v>
      </c>
      <c r="R2971" t="str">
        <f t="shared" si="277"/>
        <v>television</v>
      </c>
      <c r="S2971" s="13">
        <f t="shared" si="278"/>
        <v>42256.058541666665</v>
      </c>
      <c r="T2971" s="13">
        <f t="shared" si="279"/>
        <v>42272.426388888889</v>
      </c>
      <c r="U2971">
        <f t="shared" si="280"/>
        <v>2015</v>
      </c>
      <c r="V2971" s="15" t="str">
        <f t="shared" si="281"/>
        <v>Sep</v>
      </c>
    </row>
    <row r="2972" spans="1:22" ht="48">
      <c r="A2972">
        <v>20</v>
      </c>
      <c r="B2972" s="3" t="s">
        <v>22</v>
      </c>
      <c r="C2972" s="3" t="s">
        <v>4131</v>
      </c>
      <c r="D2972">
        <v>2000</v>
      </c>
      <c r="E2972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8264</v>
      </c>
      <c r="O2972" s="6">
        <f>KickstarterTable[[#This Row],[pledged]]/KickstarterTable[[#This Row],[goal]]</f>
        <v>1.002</v>
      </c>
      <c r="P2972" s="8">
        <f>KickstarterTable[[#This Row],[pledged]]/KickstarterTable[[#This Row],[backers_count]]</f>
        <v>80.16</v>
      </c>
      <c r="Q2972" t="str">
        <f t="shared" si="276"/>
        <v>film &amp; video</v>
      </c>
      <c r="R2972" t="str">
        <f t="shared" si="277"/>
        <v>television</v>
      </c>
      <c r="S2972" s="13">
        <f t="shared" si="278"/>
        <v>42200.424907407403</v>
      </c>
      <c r="T2972" s="13">
        <f t="shared" si="279"/>
        <v>42258.341574074082</v>
      </c>
      <c r="U2972">
        <f t="shared" si="280"/>
        <v>2015</v>
      </c>
      <c r="V2972" s="15" t="str">
        <f t="shared" si="281"/>
        <v>Jul</v>
      </c>
    </row>
    <row r="2973" spans="1:22" ht="48">
      <c r="A2973">
        <v>23</v>
      </c>
      <c r="B2973" s="3" t="s">
        <v>25</v>
      </c>
      <c r="C2973" s="3" t="s">
        <v>4134</v>
      </c>
      <c r="D2973">
        <v>2000</v>
      </c>
      <c r="E2973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8264</v>
      </c>
      <c r="O2973" s="6">
        <f>KickstarterTable[[#This Row],[pledged]]/KickstarterTable[[#This Row],[goal]]</f>
        <v>1.1850000000000001</v>
      </c>
      <c r="P2973" s="8">
        <f>KickstarterTable[[#This Row],[pledged]]/KickstarterTable[[#This Row],[backers_count]]</f>
        <v>103.04347826086956</v>
      </c>
      <c r="Q2973" t="str">
        <f t="shared" si="276"/>
        <v>film &amp; video</v>
      </c>
      <c r="R2973" t="str">
        <f t="shared" si="277"/>
        <v>television</v>
      </c>
      <c r="S2973" s="13">
        <f t="shared" si="278"/>
        <v>42097.445613425924</v>
      </c>
      <c r="T2973" s="13">
        <f t="shared" si="279"/>
        <v>42122.222222222226</v>
      </c>
      <c r="U2973">
        <f t="shared" si="280"/>
        <v>2015</v>
      </c>
      <c r="V2973" s="15" t="str">
        <f t="shared" si="281"/>
        <v>Apr</v>
      </c>
    </row>
    <row r="2974" spans="1:22" ht="48">
      <c r="A2974">
        <v>40</v>
      </c>
      <c r="B2974" s="3" t="s">
        <v>42</v>
      </c>
      <c r="C2974" s="3" t="s">
        <v>4151</v>
      </c>
      <c r="D2974">
        <v>2000</v>
      </c>
      <c r="E2974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8264</v>
      </c>
      <c r="O2974" s="6">
        <f>KickstarterTable[[#This Row],[pledged]]/KickstarterTable[[#This Row],[goal]]</f>
        <v>1.0135000000000001</v>
      </c>
      <c r="P2974" s="8">
        <f>KickstarterTable[[#This Row],[pledged]]/KickstarterTable[[#This Row],[backers_count]]</f>
        <v>126.6875</v>
      </c>
      <c r="Q2974" t="str">
        <f t="shared" si="276"/>
        <v>film &amp; video</v>
      </c>
      <c r="R2974" t="str">
        <f t="shared" si="277"/>
        <v>television</v>
      </c>
      <c r="S2974" s="13">
        <f t="shared" si="278"/>
        <v>41788.880648148144</v>
      </c>
      <c r="T2974" s="13">
        <f t="shared" si="279"/>
        <v>41806.75</v>
      </c>
      <c r="U2974">
        <f t="shared" si="280"/>
        <v>2014</v>
      </c>
      <c r="V2974" s="15" t="str">
        <f t="shared" si="281"/>
        <v>May</v>
      </c>
    </row>
    <row r="2975" spans="1:22" ht="48">
      <c r="A2975">
        <v>41</v>
      </c>
      <c r="B2975" s="3" t="s">
        <v>43</v>
      </c>
      <c r="C2975" s="3" t="s">
        <v>4152</v>
      </c>
      <c r="D2975">
        <v>2000</v>
      </c>
      <c r="E2975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8264</v>
      </c>
      <c r="O2975" s="6">
        <f>KickstarterTable[[#This Row],[pledged]]/KickstarterTable[[#This Row],[goal]]</f>
        <v>1</v>
      </c>
      <c r="P2975" s="8">
        <f>KickstarterTable[[#This Row],[pledged]]/KickstarterTable[[#This Row],[backers_count]]</f>
        <v>105.26315789473684</v>
      </c>
      <c r="Q2975" t="str">
        <f t="shared" si="276"/>
        <v>film &amp; video</v>
      </c>
      <c r="R2975" t="str">
        <f t="shared" si="277"/>
        <v>television</v>
      </c>
      <c r="S2975" s="13">
        <f t="shared" si="278"/>
        <v>41887.235578703701</v>
      </c>
      <c r="T2975" s="13">
        <f t="shared" si="279"/>
        <v>41915.152245370373</v>
      </c>
      <c r="U2975">
        <f t="shared" si="280"/>
        <v>2014</v>
      </c>
      <c r="V2975" s="15" t="str">
        <f t="shared" si="281"/>
        <v>Sep</v>
      </c>
    </row>
    <row r="2976" spans="1:22" ht="48">
      <c r="A2976">
        <v>44</v>
      </c>
      <c r="B2976" s="3" t="s">
        <v>46</v>
      </c>
      <c r="C2976" s="3" t="s">
        <v>4155</v>
      </c>
      <c r="D2976">
        <v>2000</v>
      </c>
      <c r="E2976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8264</v>
      </c>
      <c r="O2976" s="6">
        <f>KickstarterTable[[#This Row],[pledged]]/KickstarterTable[[#This Row],[goal]]</f>
        <v>1</v>
      </c>
      <c r="P2976" s="8">
        <f>KickstarterTable[[#This Row],[pledged]]/KickstarterTable[[#This Row],[backers_count]]</f>
        <v>133.33333333333334</v>
      </c>
      <c r="Q2976" t="str">
        <f t="shared" si="276"/>
        <v>film &amp; video</v>
      </c>
      <c r="R2976" t="str">
        <f t="shared" si="277"/>
        <v>television</v>
      </c>
      <c r="S2976" s="13">
        <f t="shared" si="278"/>
        <v>41873.765474537031</v>
      </c>
      <c r="T2976" s="13">
        <f t="shared" si="279"/>
        <v>41916.68214120371</v>
      </c>
      <c r="U2976">
        <f t="shared" si="280"/>
        <v>2014</v>
      </c>
      <c r="V2976" s="15" t="str">
        <f t="shared" si="281"/>
        <v>Aug</v>
      </c>
    </row>
    <row r="2977" spans="1:22" ht="48">
      <c r="A2977">
        <v>48</v>
      </c>
      <c r="B2977" s="3" t="s">
        <v>50</v>
      </c>
      <c r="C2977" s="3" t="s">
        <v>4159</v>
      </c>
      <c r="D2977">
        <v>2000</v>
      </c>
      <c r="E297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8264</v>
      </c>
      <c r="O2977" s="6">
        <f>KickstarterTable[[#This Row],[pledged]]/KickstarterTable[[#This Row],[goal]]</f>
        <v>1.0794999999999999</v>
      </c>
      <c r="P2977" s="8">
        <f>KickstarterTable[[#This Row],[pledged]]/KickstarterTable[[#This Row],[backers_count]]</f>
        <v>56.815789473684212</v>
      </c>
      <c r="Q2977" t="str">
        <f t="shared" si="276"/>
        <v>film &amp; video</v>
      </c>
      <c r="R2977" t="str">
        <f t="shared" si="277"/>
        <v>television</v>
      </c>
      <c r="S2977" s="13">
        <f t="shared" si="278"/>
        <v>42033.183564814812</v>
      </c>
      <c r="T2977" s="13">
        <f t="shared" si="279"/>
        <v>42062.083333333336</v>
      </c>
      <c r="U2977">
        <f t="shared" si="280"/>
        <v>2015</v>
      </c>
      <c r="V2977" s="15" t="str">
        <f t="shared" si="281"/>
        <v>Jan</v>
      </c>
    </row>
    <row r="2978" spans="1:22" ht="48">
      <c r="A2978">
        <v>63</v>
      </c>
      <c r="B2978" s="3" t="s">
        <v>65</v>
      </c>
      <c r="C2978" s="3" t="s">
        <v>4174</v>
      </c>
      <c r="D2978">
        <v>2000</v>
      </c>
      <c r="E297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8265</v>
      </c>
      <c r="O2978" s="6">
        <f>KickstarterTable[[#This Row],[pledged]]/KickstarterTable[[#This Row],[goal]]</f>
        <v>1.1351849999999999</v>
      </c>
      <c r="P2978" s="8">
        <f>KickstarterTable[[#This Row],[pledged]]/KickstarterTable[[#This Row],[backers_count]]</f>
        <v>35.474531249999998</v>
      </c>
      <c r="Q2978" t="str">
        <f t="shared" si="276"/>
        <v>film &amp; video</v>
      </c>
      <c r="R2978" t="str">
        <f t="shared" si="277"/>
        <v>shorts</v>
      </c>
      <c r="S2978" s="13">
        <f t="shared" si="278"/>
        <v>41612.578854166662</v>
      </c>
      <c r="T2978" s="13">
        <f t="shared" si="279"/>
        <v>41633.790972222225</v>
      </c>
      <c r="U2978">
        <f t="shared" si="280"/>
        <v>2013</v>
      </c>
      <c r="V2978" s="15" t="str">
        <f t="shared" si="281"/>
        <v>Dec</v>
      </c>
    </row>
    <row r="2979" spans="1:22" ht="32">
      <c r="A2979">
        <v>66</v>
      </c>
      <c r="B2979" s="3" t="s">
        <v>68</v>
      </c>
      <c r="C2979" s="3" t="s">
        <v>4177</v>
      </c>
      <c r="D2979">
        <v>2000</v>
      </c>
      <c r="E2979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8265</v>
      </c>
      <c r="O2979" s="6">
        <f>KickstarterTable[[#This Row],[pledged]]/KickstarterTable[[#This Row],[goal]]</f>
        <v>1.1859999999999999</v>
      </c>
      <c r="P2979" s="8">
        <f>KickstarterTable[[#This Row],[pledged]]/KickstarterTable[[#This Row],[backers_count]]</f>
        <v>91.230769230769226</v>
      </c>
      <c r="Q2979" t="str">
        <f t="shared" si="276"/>
        <v>film &amp; video</v>
      </c>
      <c r="R2979" t="str">
        <f t="shared" si="277"/>
        <v>shorts</v>
      </c>
      <c r="S2979" s="13">
        <f t="shared" si="278"/>
        <v>42539.516435185178</v>
      </c>
      <c r="T2979" s="13">
        <f t="shared" si="279"/>
        <v>42567.43310185185</v>
      </c>
      <c r="U2979">
        <f t="shared" si="280"/>
        <v>2016</v>
      </c>
      <c r="V2979" s="15" t="str">
        <f t="shared" si="281"/>
        <v>Jun</v>
      </c>
    </row>
    <row r="2980" spans="1:22" ht="48">
      <c r="A2980">
        <v>67</v>
      </c>
      <c r="B2980" s="3" t="s">
        <v>69</v>
      </c>
      <c r="C2980" s="3" t="s">
        <v>4178</v>
      </c>
      <c r="D2980">
        <v>2000</v>
      </c>
      <c r="E2980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8265</v>
      </c>
      <c r="O2980" s="6">
        <f>KickstarterTable[[#This Row],[pledged]]/KickstarterTable[[#This Row],[goal]]</f>
        <v>1.1625000000000001</v>
      </c>
      <c r="P2980" s="8">
        <f>KickstarterTable[[#This Row],[pledged]]/KickstarterTable[[#This Row],[backers_count]]</f>
        <v>116.25</v>
      </c>
      <c r="Q2980" t="str">
        <f t="shared" si="276"/>
        <v>film &amp; video</v>
      </c>
      <c r="R2980" t="str">
        <f t="shared" si="277"/>
        <v>shorts</v>
      </c>
      <c r="S2980" s="13">
        <f t="shared" si="278"/>
        <v>41075.250046296293</v>
      </c>
      <c r="T2980" s="13">
        <f t="shared" si="279"/>
        <v>41103.166712962964</v>
      </c>
      <c r="U2980">
        <f t="shared" si="280"/>
        <v>2012</v>
      </c>
      <c r="V2980" s="15" t="str">
        <f t="shared" si="281"/>
        <v>Jun</v>
      </c>
    </row>
    <row r="2981" spans="1:22" ht="48">
      <c r="A2981">
        <v>402</v>
      </c>
      <c r="B2981" s="3" t="s">
        <v>403</v>
      </c>
      <c r="C2981" s="3" t="s">
        <v>4512</v>
      </c>
      <c r="D2981">
        <v>2000</v>
      </c>
      <c r="E2981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8268</v>
      </c>
      <c r="O2981" s="6">
        <f>KickstarterTable[[#This Row],[pledged]]/KickstarterTable[[#This Row],[goal]]</f>
        <v>1.4165000000000001</v>
      </c>
      <c r="P2981" s="8">
        <f>KickstarterTable[[#This Row],[pledged]]/KickstarterTable[[#This Row],[backers_count]]</f>
        <v>65.883720930232556</v>
      </c>
      <c r="Q2981" t="str">
        <f t="shared" si="276"/>
        <v>film &amp; video</v>
      </c>
      <c r="R2981" t="str">
        <f t="shared" si="277"/>
        <v>documentary</v>
      </c>
      <c r="S2981" s="13">
        <f t="shared" si="278"/>
        <v>42292.206215277773</v>
      </c>
      <c r="T2981" s="13">
        <f t="shared" si="279"/>
        <v>42311.164548611116</v>
      </c>
      <c r="U2981">
        <f t="shared" si="280"/>
        <v>2015</v>
      </c>
      <c r="V2981" s="15" t="str">
        <f t="shared" si="281"/>
        <v>Oct</v>
      </c>
    </row>
    <row r="2982" spans="1:22" ht="48">
      <c r="A2982">
        <v>407</v>
      </c>
      <c r="B2982" s="3" t="s">
        <v>408</v>
      </c>
      <c r="C2982" s="3" t="s">
        <v>4517</v>
      </c>
      <c r="D2982">
        <v>2000</v>
      </c>
      <c r="E2982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8268</v>
      </c>
      <c r="O2982" s="6">
        <f>KickstarterTable[[#This Row],[pledged]]/KickstarterTable[[#This Row],[goal]]</f>
        <v>1.0155000000000001</v>
      </c>
      <c r="P2982" s="8">
        <f>KickstarterTable[[#This Row],[pledged]]/KickstarterTable[[#This Row],[backers_count]]</f>
        <v>92.318181818181813</v>
      </c>
      <c r="Q2982" t="str">
        <f t="shared" si="276"/>
        <v>film &amp; video</v>
      </c>
      <c r="R2982" t="str">
        <f t="shared" si="277"/>
        <v>documentary</v>
      </c>
      <c r="S2982" s="13">
        <f t="shared" si="278"/>
        <v>40806.537615740737</v>
      </c>
      <c r="T2982" s="13">
        <f t="shared" si="279"/>
        <v>40864.49594907408</v>
      </c>
      <c r="U2982">
        <f t="shared" si="280"/>
        <v>2011</v>
      </c>
      <c r="V2982" s="15" t="str">
        <f t="shared" si="281"/>
        <v>Sep</v>
      </c>
    </row>
    <row r="2983" spans="1:22" ht="48">
      <c r="A2983">
        <v>449</v>
      </c>
      <c r="B2983" s="3" t="s">
        <v>450</v>
      </c>
      <c r="C2983" s="3" t="s">
        <v>4559</v>
      </c>
      <c r="D2983">
        <v>2000</v>
      </c>
      <c r="E2983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8269</v>
      </c>
      <c r="O2983" s="6">
        <f>KickstarterTable[[#This Row],[pledged]]/KickstarterTable[[#This Row],[goal]]</f>
        <v>2.2499999999999999E-2</v>
      </c>
      <c r="P2983" s="8">
        <f>KickstarterTable[[#This Row],[pledged]]/KickstarterTable[[#This Row],[backers_count]]</f>
        <v>9</v>
      </c>
      <c r="Q2983" t="str">
        <f t="shared" si="276"/>
        <v>film &amp; video</v>
      </c>
      <c r="R2983" t="str">
        <f t="shared" si="277"/>
        <v>animation</v>
      </c>
      <c r="S2983" s="13">
        <f t="shared" si="278"/>
        <v>41534.234780092593</v>
      </c>
      <c r="T2983" s="13">
        <f t="shared" si="279"/>
        <v>41562.151446759264</v>
      </c>
      <c r="U2983">
        <f t="shared" si="280"/>
        <v>2013</v>
      </c>
      <c r="V2983" s="15" t="str">
        <f t="shared" si="281"/>
        <v>Sep</v>
      </c>
    </row>
    <row r="2984" spans="1:22" ht="48">
      <c r="A2984">
        <v>475</v>
      </c>
      <c r="B2984" s="3" t="s">
        <v>476</v>
      </c>
      <c r="C2984" s="3" t="s">
        <v>4585</v>
      </c>
      <c r="D2984">
        <v>2000</v>
      </c>
      <c r="E2984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8269</v>
      </c>
      <c r="O2984" s="6">
        <f>KickstarterTable[[#This Row],[pledged]]/KickstarterTable[[#This Row],[goal]]</f>
        <v>0</v>
      </c>
      <c r="P2984" s="8" t="e">
        <f>KickstarterTable[[#This Row],[pledged]]/KickstarterTable[[#This Row],[backers_count]]</f>
        <v>#DIV/0!</v>
      </c>
      <c r="Q2984" t="str">
        <f t="shared" si="276"/>
        <v>film &amp; video</v>
      </c>
      <c r="R2984" t="str">
        <f t="shared" si="277"/>
        <v>animation</v>
      </c>
      <c r="S2984" s="13">
        <f t="shared" si="278"/>
        <v>42099.752812500003</v>
      </c>
      <c r="T2984" s="13">
        <f t="shared" si="279"/>
        <v>42127.669479166674</v>
      </c>
      <c r="U2984">
        <f t="shared" si="280"/>
        <v>2015</v>
      </c>
      <c r="V2984" s="15" t="str">
        <f t="shared" si="281"/>
        <v>Apr</v>
      </c>
    </row>
    <row r="2985" spans="1:22" ht="48">
      <c r="A2985">
        <v>533</v>
      </c>
      <c r="B2985" s="3" t="s">
        <v>534</v>
      </c>
      <c r="C2985" s="3" t="s">
        <v>4643</v>
      </c>
      <c r="D2985">
        <v>2000</v>
      </c>
      <c r="E2985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8270</v>
      </c>
      <c r="O2985" s="6">
        <f>KickstarterTable[[#This Row],[pledged]]/KickstarterTable[[#This Row],[goal]]</f>
        <v>1.002</v>
      </c>
      <c r="P2985" s="8">
        <f>KickstarterTable[[#This Row],[pledged]]/KickstarterTable[[#This Row],[backers_count]]</f>
        <v>117.88235294117646</v>
      </c>
      <c r="Q2985" t="str">
        <f t="shared" si="276"/>
        <v>theater</v>
      </c>
      <c r="R2985" t="str">
        <f t="shared" si="277"/>
        <v>plays</v>
      </c>
      <c r="S2985" s="13">
        <f t="shared" si="278"/>
        <v>42482.101446759254</v>
      </c>
      <c r="T2985" s="13">
        <f t="shared" si="279"/>
        <v>42504.018113425926</v>
      </c>
      <c r="U2985">
        <f t="shared" si="280"/>
        <v>2016</v>
      </c>
      <c r="V2985" s="15" t="str">
        <f t="shared" si="281"/>
        <v>Apr</v>
      </c>
    </row>
    <row r="2986" spans="1:22" ht="32">
      <c r="A2986">
        <v>535</v>
      </c>
      <c r="B2986" s="3" t="s">
        <v>536</v>
      </c>
      <c r="C2986" s="3" t="s">
        <v>4645</v>
      </c>
      <c r="D2986">
        <v>2000</v>
      </c>
      <c r="E2986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8270</v>
      </c>
      <c r="O2986" s="6">
        <f>KickstarterTable[[#This Row],[pledged]]/KickstarterTable[[#This Row],[goal]]</f>
        <v>1.0249999999999999</v>
      </c>
      <c r="P2986" s="8">
        <f>KickstarterTable[[#This Row],[pledged]]/KickstarterTable[[#This Row],[backers_count]]</f>
        <v>34.745762711864408</v>
      </c>
      <c r="Q2986" t="str">
        <f t="shared" si="276"/>
        <v>theater</v>
      </c>
      <c r="R2986" t="str">
        <f t="shared" si="277"/>
        <v>plays</v>
      </c>
      <c r="S2986" s="13">
        <f t="shared" si="278"/>
        <v>42711.211863425924</v>
      </c>
      <c r="T2986" s="13">
        <f t="shared" si="279"/>
        <v>42739.128530092588</v>
      </c>
      <c r="U2986">
        <f t="shared" si="280"/>
        <v>2017</v>
      </c>
      <c r="V2986" s="15" t="str">
        <f t="shared" si="281"/>
        <v>Dec</v>
      </c>
    </row>
    <row r="2987" spans="1:22" ht="48">
      <c r="A2987">
        <v>537</v>
      </c>
      <c r="B2987" s="3" t="s">
        <v>538</v>
      </c>
      <c r="C2987" s="3" t="s">
        <v>4647</v>
      </c>
      <c r="D2987">
        <v>2000</v>
      </c>
      <c r="E298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8270</v>
      </c>
      <c r="O2987" s="6">
        <f>KickstarterTable[[#This Row],[pledged]]/KickstarterTable[[#This Row],[goal]]</f>
        <v>1.2050000000000001</v>
      </c>
      <c r="P2987" s="8">
        <f>KickstarterTable[[#This Row],[pledged]]/KickstarterTable[[#This Row],[backers_count]]</f>
        <v>40.847457627118644</v>
      </c>
      <c r="Q2987" t="str">
        <f t="shared" si="276"/>
        <v>theater</v>
      </c>
      <c r="R2987" t="str">
        <f t="shared" si="277"/>
        <v>plays</v>
      </c>
      <c r="S2987" s="13">
        <f t="shared" si="278"/>
        <v>42282.435081018521</v>
      </c>
      <c r="T2987" s="13">
        <f t="shared" si="279"/>
        <v>42310.393414351849</v>
      </c>
      <c r="U2987">
        <f t="shared" si="280"/>
        <v>2015</v>
      </c>
      <c r="V2987" s="15" t="str">
        <f t="shared" si="281"/>
        <v>Oct</v>
      </c>
    </row>
    <row r="2988" spans="1:22" ht="48">
      <c r="A2988">
        <v>617</v>
      </c>
      <c r="B2988" s="3" t="s">
        <v>618</v>
      </c>
      <c r="C2988" s="3" t="s">
        <v>4727</v>
      </c>
      <c r="D2988">
        <v>2000</v>
      </c>
      <c r="E298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8271</v>
      </c>
      <c r="O2988" s="6">
        <f>KickstarterTable[[#This Row],[pledged]]/KickstarterTable[[#This Row],[goal]]</f>
        <v>0.03</v>
      </c>
      <c r="P2988" s="8">
        <f>KickstarterTable[[#This Row],[pledged]]/KickstarterTable[[#This Row],[backers_count]]</f>
        <v>20</v>
      </c>
      <c r="Q2988" t="str">
        <f t="shared" si="276"/>
        <v>technology</v>
      </c>
      <c r="R2988" t="str">
        <f t="shared" si="277"/>
        <v>web</v>
      </c>
      <c r="S2988" s="13">
        <f t="shared" si="278"/>
        <v>42087.009756944441</v>
      </c>
      <c r="T2988" s="13">
        <f t="shared" si="279"/>
        <v>42129.926423611112</v>
      </c>
      <c r="U2988">
        <f t="shared" si="280"/>
        <v>2015</v>
      </c>
      <c r="V2988" s="15" t="str">
        <f t="shared" si="281"/>
        <v>Mar</v>
      </c>
    </row>
    <row r="2989" spans="1:22" ht="32">
      <c r="A2989">
        <v>636</v>
      </c>
      <c r="B2989" s="3" t="s">
        <v>637</v>
      </c>
      <c r="C2989" s="3" t="s">
        <v>4746</v>
      </c>
      <c r="D2989">
        <v>2000</v>
      </c>
      <c r="E2989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8271</v>
      </c>
      <c r="O2989" s="6">
        <f>KickstarterTable[[#This Row],[pledged]]/KickstarterTable[[#This Row],[goal]]</f>
        <v>2E-3</v>
      </c>
      <c r="P2989" s="8">
        <f>KickstarterTable[[#This Row],[pledged]]/KickstarterTable[[#This Row],[backers_count]]</f>
        <v>4</v>
      </c>
      <c r="Q2989" t="str">
        <f t="shared" si="276"/>
        <v>technology</v>
      </c>
      <c r="R2989" t="str">
        <f t="shared" si="277"/>
        <v>web</v>
      </c>
      <c r="S2989" s="13">
        <f t="shared" si="278"/>
        <v>42131.122106481482</v>
      </c>
      <c r="T2989" s="13">
        <f t="shared" si="279"/>
        <v>42159.032638888886</v>
      </c>
      <c r="U2989">
        <f t="shared" si="280"/>
        <v>2015</v>
      </c>
      <c r="V2989" s="15" t="str">
        <f t="shared" si="281"/>
        <v>May</v>
      </c>
    </row>
    <row r="2990" spans="1:22" ht="32">
      <c r="A2990">
        <v>645</v>
      </c>
      <c r="B2990" s="3" t="s">
        <v>646</v>
      </c>
      <c r="C2990" s="3" t="s">
        <v>4755</v>
      </c>
      <c r="D2990">
        <v>2000</v>
      </c>
      <c r="E2990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8272</v>
      </c>
      <c r="O2990" s="6">
        <f>KickstarterTable[[#This Row],[pledged]]/KickstarterTable[[#This Row],[goal]]</f>
        <v>2.7869999999999999</v>
      </c>
      <c r="P2990" s="8">
        <f>KickstarterTable[[#This Row],[pledged]]/KickstarterTable[[#This Row],[backers_count]]</f>
        <v>23.518987341772153</v>
      </c>
      <c r="Q2990" t="str">
        <f t="shared" si="276"/>
        <v>technology</v>
      </c>
      <c r="R2990" t="str">
        <f t="shared" si="277"/>
        <v>wearables</v>
      </c>
      <c r="S2990" s="13">
        <f t="shared" si="278"/>
        <v>42563.692986111106</v>
      </c>
      <c r="T2990" s="13">
        <f t="shared" si="279"/>
        <v>42591.609652777777</v>
      </c>
      <c r="U2990">
        <f t="shared" si="280"/>
        <v>2016</v>
      </c>
      <c r="V2990" s="15" t="str">
        <f t="shared" si="281"/>
        <v>Jul</v>
      </c>
    </row>
    <row r="2991" spans="1:22" ht="48">
      <c r="A2991">
        <v>647</v>
      </c>
      <c r="B2991" s="3" t="s">
        <v>648</v>
      </c>
      <c r="C2991" s="3" t="s">
        <v>4757</v>
      </c>
      <c r="D2991">
        <v>2000</v>
      </c>
      <c r="E2991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8272</v>
      </c>
      <c r="O2991" s="6">
        <f>KickstarterTable[[#This Row],[pledged]]/KickstarterTable[[#This Row],[goal]]</f>
        <v>1.0705</v>
      </c>
      <c r="P2991" s="8">
        <f>KickstarterTable[[#This Row],[pledged]]/KickstarterTable[[#This Row],[backers_count]]</f>
        <v>125.94117647058823</v>
      </c>
      <c r="Q2991" t="str">
        <f t="shared" si="276"/>
        <v>technology</v>
      </c>
      <c r="R2991" t="str">
        <f t="shared" si="277"/>
        <v>wearables</v>
      </c>
      <c r="S2991" s="13">
        <f t="shared" si="278"/>
        <v>42416.434594907405</v>
      </c>
      <c r="T2991" s="13">
        <f t="shared" si="279"/>
        <v>42444.309594907412</v>
      </c>
      <c r="U2991">
        <f t="shared" si="280"/>
        <v>2016</v>
      </c>
      <c r="V2991" s="15" t="str">
        <f t="shared" si="281"/>
        <v>Feb</v>
      </c>
    </row>
    <row r="2992" spans="1:22" ht="48">
      <c r="A2992">
        <v>685</v>
      </c>
      <c r="B2992" s="3" t="s">
        <v>686</v>
      </c>
      <c r="C2992" s="3" t="s">
        <v>4795</v>
      </c>
      <c r="D2992">
        <v>2000</v>
      </c>
      <c r="E2992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8272</v>
      </c>
      <c r="O2992" s="6">
        <f>KickstarterTable[[#This Row],[pledged]]/KickstarterTable[[#This Row],[goal]]</f>
        <v>0.27650000000000002</v>
      </c>
      <c r="P2992" s="8">
        <f>KickstarterTable[[#This Row],[pledged]]/KickstarterTable[[#This Row],[backers_count]]</f>
        <v>55.3</v>
      </c>
      <c r="Q2992" t="str">
        <f t="shared" si="276"/>
        <v>technology</v>
      </c>
      <c r="R2992" t="str">
        <f t="shared" si="277"/>
        <v>wearables</v>
      </c>
      <c r="S2992" s="13">
        <f t="shared" si="278"/>
        <v>41971.533240740733</v>
      </c>
      <c r="T2992" s="13">
        <f t="shared" si="279"/>
        <v>42014.449907407405</v>
      </c>
      <c r="U2992">
        <f t="shared" si="280"/>
        <v>2015</v>
      </c>
      <c r="V2992" s="15" t="str">
        <f t="shared" si="281"/>
        <v>Nov</v>
      </c>
    </row>
    <row r="2993" spans="1:22" ht="48">
      <c r="A2993">
        <v>748</v>
      </c>
      <c r="B2993" s="3" t="s">
        <v>749</v>
      </c>
      <c r="C2993" s="3" t="s">
        <v>4858</v>
      </c>
      <c r="D2993">
        <v>2000</v>
      </c>
      <c r="E2993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8273</v>
      </c>
      <c r="O2993" s="6">
        <f>KickstarterTable[[#This Row],[pledged]]/KickstarterTable[[#This Row],[goal]]</f>
        <v>1.0024999999999999</v>
      </c>
      <c r="P2993" s="8">
        <f>KickstarterTable[[#This Row],[pledged]]/KickstarterTable[[#This Row],[backers_count]]</f>
        <v>45.56818181818182</v>
      </c>
      <c r="Q2993" t="str">
        <f t="shared" si="276"/>
        <v>publishing</v>
      </c>
      <c r="R2993" t="str">
        <f t="shared" si="277"/>
        <v>nonfiction</v>
      </c>
      <c r="S2993" s="13">
        <f t="shared" si="278"/>
        <v>41831.513495370367</v>
      </c>
      <c r="T2993" s="13">
        <f t="shared" si="279"/>
        <v>41859.430162037039</v>
      </c>
      <c r="U2993">
        <f t="shared" si="280"/>
        <v>2014</v>
      </c>
      <c r="V2993" s="15" t="str">
        <f t="shared" si="281"/>
        <v>Jul</v>
      </c>
    </row>
    <row r="2994" spans="1:22" ht="48">
      <c r="A2994">
        <v>754</v>
      </c>
      <c r="B2994" s="3" t="s">
        <v>755</v>
      </c>
      <c r="C2994" s="3" t="s">
        <v>4864</v>
      </c>
      <c r="D2994">
        <v>2000</v>
      </c>
      <c r="E2994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8273</v>
      </c>
      <c r="O2994" s="6">
        <f>KickstarterTable[[#This Row],[pledged]]/KickstarterTable[[#This Row],[goal]]</f>
        <v>1.0375000000000001</v>
      </c>
      <c r="P2994" s="8">
        <f>KickstarterTable[[#This Row],[pledged]]/KickstarterTable[[#This Row],[backers_count]]</f>
        <v>42.346938775510203</v>
      </c>
      <c r="Q2994" t="str">
        <f t="shared" si="276"/>
        <v>publishing</v>
      </c>
      <c r="R2994" t="str">
        <f t="shared" si="277"/>
        <v>nonfiction</v>
      </c>
      <c r="S2994" s="13">
        <f t="shared" si="278"/>
        <v>41249.41575231481</v>
      </c>
      <c r="T2994" s="13">
        <f t="shared" si="279"/>
        <v>41277.332418981481</v>
      </c>
      <c r="U2994">
        <f t="shared" si="280"/>
        <v>2013</v>
      </c>
      <c r="V2994" s="15" t="str">
        <f t="shared" si="281"/>
        <v>Dec</v>
      </c>
    </row>
    <row r="2995" spans="1:22" ht="48">
      <c r="A2995">
        <v>801</v>
      </c>
      <c r="B2995" s="3" t="s">
        <v>802</v>
      </c>
      <c r="C2995" s="3" t="s">
        <v>4911</v>
      </c>
      <c r="D2995">
        <v>2000</v>
      </c>
      <c r="E2995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8275</v>
      </c>
      <c r="O2995" s="6">
        <f>KickstarterTable[[#This Row],[pledged]]/KickstarterTable[[#This Row],[goal]]</f>
        <v>1.1152149999999998</v>
      </c>
      <c r="P2995" s="8">
        <f>KickstarterTable[[#This Row],[pledged]]/KickstarterTable[[#This Row],[backers_count]]</f>
        <v>43.733921568627444</v>
      </c>
      <c r="Q2995" t="str">
        <f t="shared" si="276"/>
        <v>music</v>
      </c>
      <c r="R2995" t="str">
        <f t="shared" si="277"/>
        <v>rock</v>
      </c>
      <c r="S2995" s="13">
        <f t="shared" si="278"/>
        <v>40695.462037037032</v>
      </c>
      <c r="T2995" s="13">
        <f t="shared" si="279"/>
        <v>40723.378703703704</v>
      </c>
      <c r="U2995">
        <f t="shared" si="280"/>
        <v>2011</v>
      </c>
      <c r="V2995" s="15" t="str">
        <f t="shared" si="281"/>
        <v>Jun</v>
      </c>
    </row>
    <row r="2996" spans="1:22" ht="48">
      <c r="A2996">
        <v>820</v>
      </c>
      <c r="B2996" s="3" t="s">
        <v>821</v>
      </c>
      <c r="C2996" s="3" t="s">
        <v>4930</v>
      </c>
      <c r="D2996">
        <v>2000</v>
      </c>
      <c r="E2996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8275</v>
      </c>
      <c r="O2996" s="6">
        <f>KickstarterTable[[#This Row],[pledged]]/KickstarterTable[[#This Row],[goal]]</f>
        <v>1.3405</v>
      </c>
      <c r="P2996" s="8">
        <f>KickstarterTable[[#This Row],[pledged]]/KickstarterTable[[#This Row],[backers_count]]</f>
        <v>70.55263157894737</v>
      </c>
      <c r="Q2996" t="str">
        <f t="shared" si="276"/>
        <v>music</v>
      </c>
      <c r="R2996" t="str">
        <f t="shared" si="277"/>
        <v>rock</v>
      </c>
      <c r="S2996" s="13">
        <f t="shared" si="278"/>
        <v>41768.508587962962</v>
      </c>
      <c r="T2996" s="13">
        <f t="shared" si="279"/>
        <v>41796.791666666672</v>
      </c>
      <c r="U2996">
        <f t="shared" si="280"/>
        <v>2014</v>
      </c>
      <c r="V2996" s="15" t="str">
        <f t="shared" si="281"/>
        <v>May</v>
      </c>
    </row>
    <row r="2997" spans="1:22" ht="48">
      <c r="A2997">
        <v>835</v>
      </c>
      <c r="B2997" s="3" t="s">
        <v>836</v>
      </c>
      <c r="C2997" s="3" t="s">
        <v>4945</v>
      </c>
      <c r="D2997">
        <v>2000</v>
      </c>
      <c r="E299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8275</v>
      </c>
      <c r="O2997" s="6">
        <f>KickstarterTable[[#This Row],[pledged]]/KickstarterTable[[#This Row],[goal]]</f>
        <v>1.1725000000000001</v>
      </c>
      <c r="P2997" s="8">
        <f>KickstarterTable[[#This Row],[pledged]]/KickstarterTable[[#This Row],[backers_count]]</f>
        <v>58.625</v>
      </c>
      <c r="Q2997" t="str">
        <f t="shared" si="276"/>
        <v>music</v>
      </c>
      <c r="R2997" t="str">
        <f t="shared" si="277"/>
        <v>rock</v>
      </c>
      <c r="S2997" s="13">
        <f t="shared" si="278"/>
        <v>41005.124513888884</v>
      </c>
      <c r="T2997" s="13">
        <f t="shared" si="279"/>
        <v>41045.708333333336</v>
      </c>
      <c r="U2997">
        <f t="shared" si="280"/>
        <v>2012</v>
      </c>
      <c r="V2997" s="15" t="str">
        <f t="shared" si="281"/>
        <v>Apr</v>
      </c>
    </row>
    <row r="2998" spans="1:22" ht="48">
      <c r="A2998">
        <v>838</v>
      </c>
      <c r="B2998" s="3" t="s">
        <v>839</v>
      </c>
      <c r="C2998" s="3" t="s">
        <v>4948</v>
      </c>
      <c r="D2998">
        <v>2000</v>
      </c>
      <c r="E299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8275</v>
      </c>
      <c r="O2998" s="6">
        <f>KickstarterTable[[#This Row],[pledged]]/KickstarterTable[[#This Row],[goal]]</f>
        <v>1.454</v>
      </c>
      <c r="P2998" s="8">
        <f>KickstarterTable[[#This Row],[pledged]]/KickstarterTable[[#This Row],[backers_count]]</f>
        <v>47.672131147540981</v>
      </c>
      <c r="Q2998" t="str">
        <f t="shared" si="276"/>
        <v>music</v>
      </c>
      <c r="R2998" t="str">
        <f t="shared" si="277"/>
        <v>rock</v>
      </c>
      <c r="S2998" s="13">
        <f t="shared" si="278"/>
        <v>40895.564641203702</v>
      </c>
      <c r="T2998" s="13">
        <f t="shared" si="279"/>
        <v>40923.481307870374</v>
      </c>
      <c r="U2998">
        <f t="shared" si="280"/>
        <v>2012</v>
      </c>
      <c r="V2998" s="15" t="str">
        <f t="shared" si="281"/>
        <v>Dec</v>
      </c>
    </row>
    <row r="2999" spans="1:22" ht="32">
      <c r="A2999">
        <v>851</v>
      </c>
      <c r="B2999" s="3" t="s">
        <v>852</v>
      </c>
      <c r="C2999" s="3" t="s">
        <v>4961</v>
      </c>
      <c r="D2999">
        <v>2000</v>
      </c>
      <c r="E2999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8276</v>
      </c>
      <c r="O2999" s="6">
        <f>KickstarterTable[[#This Row],[pledged]]/KickstarterTable[[#This Row],[goal]]</f>
        <v>1.3045</v>
      </c>
      <c r="P2999" s="8">
        <f>KickstarterTable[[#This Row],[pledged]]/KickstarterTable[[#This Row],[backers_count]]</f>
        <v>37.271428571428572</v>
      </c>
      <c r="Q2999" t="str">
        <f t="shared" si="276"/>
        <v>music</v>
      </c>
      <c r="R2999" t="str">
        <f t="shared" si="277"/>
        <v>metal</v>
      </c>
      <c r="S2999" s="13">
        <f t="shared" si="278"/>
        <v>42522.546909722216</v>
      </c>
      <c r="T2999" s="13">
        <f t="shared" si="279"/>
        <v>42580.406250000007</v>
      </c>
      <c r="U2999">
        <f t="shared" si="280"/>
        <v>2016</v>
      </c>
      <c r="V2999" s="15" t="str">
        <f t="shared" si="281"/>
        <v>Jun</v>
      </c>
    </row>
    <row r="3000" spans="1:22" ht="48">
      <c r="A3000">
        <v>863</v>
      </c>
      <c r="B3000" s="3" t="s">
        <v>864</v>
      </c>
      <c r="C3000" s="3" t="s">
        <v>4973</v>
      </c>
      <c r="D3000">
        <v>2000</v>
      </c>
      <c r="E3000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8277</v>
      </c>
      <c r="O3000" s="6">
        <f>KickstarterTable[[#This Row],[pledged]]/KickstarterTable[[#This Row],[goal]]</f>
        <v>4.4999999999999998E-2</v>
      </c>
      <c r="P3000" s="8">
        <f>KickstarterTable[[#This Row],[pledged]]/KickstarterTable[[#This Row],[backers_count]]</f>
        <v>18</v>
      </c>
      <c r="Q3000" t="str">
        <f t="shared" si="276"/>
        <v>music</v>
      </c>
      <c r="R3000" t="str">
        <f t="shared" si="277"/>
        <v>jazz</v>
      </c>
      <c r="S3000" s="13">
        <f t="shared" si="278"/>
        <v>40920.784328703703</v>
      </c>
      <c r="T3000" s="13">
        <f t="shared" si="279"/>
        <v>40948.700995370375</v>
      </c>
      <c r="U3000">
        <f t="shared" si="280"/>
        <v>2012</v>
      </c>
      <c r="V3000" s="15" t="str">
        <f t="shared" si="281"/>
        <v>Jan</v>
      </c>
    </row>
    <row r="3001" spans="1:22" ht="48">
      <c r="A3001">
        <v>877</v>
      </c>
      <c r="B3001" s="3" t="s">
        <v>878</v>
      </c>
      <c r="C3001" s="3" t="s">
        <v>4987</v>
      </c>
      <c r="D3001">
        <v>2000</v>
      </c>
      <c r="E3001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8277</v>
      </c>
      <c r="O3001" s="6">
        <f>KickstarterTable[[#This Row],[pledged]]/KickstarterTable[[#This Row],[goal]]</f>
        <v>0.67549999999999999</v>
      </c>
      <c r="P3001" s="8">
        <f>KickstarterTable[[#This Row],[pledged]]/KickstarterTable[[#This Row],[backers_count]]</f>
        <v>46.586206896551722</v>
      </c>
      <c r="Q3001" t="str">
        <f t="shared" si="276"/>
        <v>music</v>
      </c>
      <c r="R3001" t="str">
        <f t="shared" si="277"/>
        <v>jazz</v>
      </c>
      <c r="S3001" s="13">
        <f t="shared" si="278"/>
        <v>41597.455555555549</v>
      </c>
      <c r="T3001" s="13">
        <f t="shared" si="279"/>
        <v>41625.372222222228</v>
      </c>
      <c r="U3001">
        <f t="shared" si="280"/>
        <v>2013</v>
      </c>
      <c r="V3001" s="15" t="str">
        <f t="shared" si="281"/>
        <v>Nov</v>
      </c>
    </row>
    <row r="3002" spans="1:22" ht="48">
      <c r="A3002">
        <v>884</v>
      </c>
      <c r="B3002" s="3" t="s">
        <v>885</v>
      </c>
      <c r="C3002" s="3" t="s">
        <v>4994</v>
      </c>
      <c r="D3002">
        <v>2000</v>
      </c>
      <c r="E3002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8278</v>
      </c>
      <c r="O3002" s="6">
        <f>KickstarterTable[[#This Row],[pledged]]/KickstarterTable[[#This Row],[goal]]</f>
        <v>0.01</v>
      </c>
      <c r="P3002" s="8">
        <f>KickstarterTable[[#This Row],[pledged]]/KickstarterTable[[#This Row],[backers_count]]</f>
        <v>10</v>
      </c>
      <c r="Q3002" t="str">
        <f t="shared" si="276"/>
        <v>music</v>
      </c>
      <c r="R3002" t="str">
        <f t="shared" si="277"/>
        <v>indie rock</v>
      </c>
      <c r="S3002" s="13">
        <f t="shared" si="278"/>
        <v>40981.469282407408</v>
      </c>
      <c r="T3002" s="13">
        <f t="shared" si="279"/>
        <v>41038.688194444447</v>
      </c>
      <c r="U3002">
        <f t="shared" si="280"/>
        <v>2012</v>
      </c>
      <c r="V3002" s="15" t="str">
        <f t="shared" si="281"/>
        <v>Mar</v>
      </c>
    </row>
    <row r="3003" spans="1:22" ht="48">
      <c r="A3003">
        <v>893</v>
      </c>
      <c r="B3003" s="3" t="s">
        <v>894</v>
      </c>
      <c r="C3003" s="3" t="s">
        <v>5003</v>
      </c>
      <c r="D3003">
        <v>2000</v>
      </c>
      <c r="E3003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8278</v>
      </c>
      <c r="O3003" s="6">
        <f>KickstarterTable[[#This Row],[pledged]]/KickstarterTable[[#This Row],[goal]]</f>
        <v>0.1</v>
      </c>
      <c r="P3003" s="8">
        <f>KickstarterTable[[#This Row],[pledged]]/KickstarterTable[[#This Row],[backers_count]]</f>
        <v>40</v>
      </c>
      <c r="Q3003" t="str">
        <f t="shared" si="276"/>
        <v>music</v>
      </c>
      <c r="R3003" t="str">
        <f t="shared" si="277"/>
        <v>indie rock</v>
      </c>
      <c r="S3003" s="13">
        <f t="shared" si="278"/>
        <v>42065.564386574071</v>
      </c>
      <c r="T3003" s="13">
        <f t="shared" si="279"/>
        <v>42093.439386574079</v>
      </c>
      <c r="U3003">
        <f t="shared" si="280"/>
        <v>2015</v>
      </c>
      <c r="V3003" s="15" t="str">
        <f t="shared" si="281"/>
        <v>Mar</v>
      </c>
    </row>
    <row r="3004" spans="1:22" ht="48">
      <c r="A3004">
        <v>931</v>
      </c>
      <c r="B3004" s="3" t="s">
        <v>932</v>
      </c>
      <c r="C3004" s="3" t="s">
        <v>5041</v>
      </c>
      <c r="D3004">
        <v>2000</v>
      </c>
      <c r="E3004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8277</v>
      </c>
      <c r="O3004" s="6">
        <f>KickstarterTable[[#This Row],[pledged]]/KickstarterTable[[#This Row],[goal]]</f>
        <v>6.5500000000000003E-2</v>
      </c>
      <c r="P3004" s="8">
        <f>KickstarterTable[[#This Row],[pledged]]/KickstarterTable[[#This Row],[backers_count]]</f>
        <v>18.714285714285715</v>
      </c>
      <c r="Q3004" t="str">
        <f t="shared" si="276"/>
        <v>music</v>
      </c>
      <c r="R3004" t="str">
        <f t="shared" si="277"/>
        <v>jazz</v>
      </c>
      <c r="S3004" s="13">
        <f t="shared" si="278"/>
        <v>41680.026643518519</v>
      </c>
      <c r="T3004" s="13">
        <f t="shared" si="279"/>
        <v>41712.5</v>
      </c>
      <c r="U3004">
        <f t="shared" si="280"/>
        <v>2014</v>
      </c>
      <c r="V3004" s="15" t="str">
        <f t="shared" si="281"/>
        <v>Feb</v>
      </c>
    </row>
    <row r="3005" spans="1:22" ht="48">
      <c r="A3005">
        <v>933</v>
      </c>
      <c r="B3005" s="3" t="s">
        <v>934</v>
      </c>
      <c r="C3005" s="3" t="s">
        <v>5043</v>
      </c>
      <c r="D3005">
        <v>2000</v>
      </c>
      <c r="E3005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8277</v>
      </c>
      <c r="O3005" s="6">
        <f>KickstarterTable[[#This Row],[pledged]]/KickstarterTable[[#This Row],[goal]]</f>
        <v>0.06</v>
      </c>
      <c r="P3005" s="8">
        <f>KickstarterTable[[#This Row],[pledged]]/KickstarterTable[[#This Row],[backers_count]]</f>
        <v>60</v>
      </c>
      <c r="Q3005" t="str">
        <f t="shared" si="276"/>
        <v>music</v>
      </c>
      <c r="R3005" t="str">
        <f t="shared" si="277"/>
        <v>jazz</v>
      </c>
      <c r="S3005" s="13">
        <f t="shared" si="278"/>
        <v>41710.835752314808</v>
      </c>
      <c r="T3005" s="13">
        <f t="shared" si="279"/>
        <v>41768.752418981487</v>
      </c>
      <c r="U3005">
        <f t="shared" si="280"/>
        <v>2014</v>
      </c>
      <c r="V3005" s="15" t="str">
        <f t="shared" si="281"/>
        <v>Mar</v>
      </c>
    </row>
    <row r="3006" spans="1:22" ht="32">
      <c r="A3006">
        <v>1022</v>
      </c>
      <c r="B3006" s="3" t="s">
        <v>1023</v>
      </c>
      <c r="C3006" s="3" t="s">
        <v>5132</v>
      </c>
      <c r="D3006">
        <v>2000</v>
      </c>
      <c r="E3006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8279</v>
      </c>
      <c r="O3006" s="6">
        <f>KickstarterTable[[#This Row],[pledged]]/KickstarterTable[[#This Row],[goal]]</f>
        <v>1.149</v>
      </c>
      <c r="P3006" s="8">
        <f>KickstarterTable[[#This Row],[pledged]]/KickstarterTable[[#This Row],[backers_count]]</f>
        <v>31.054054054054053</v>
      </c>
      <c r="Q3006" t="str">
        <f t="shared" si="276"/>
        <v>music</v>
      </c>
      <c r="R3006" t="str">
        <f t="shared" si="277"/>
        <v>electronic music</v>
      </c>
      <c r="S3006" s="13">
        <f t="shared" si="278"/>
        <v>42111.313391203701</v>
      </c>
      <c r="T3006" s="13">
        <f t="shared" si="279"/>
        <v>42139.23005787038</v>
      </c>
      <c r="U3006">
        <f t="shared" si="280"/>
        <v>2015</v>
      </c>
      <c r="V3006" s="15" t="str">
        <f t="shared" si="281"/>
        <v>Apr</v>
      </c>
    </row>
    <row r="3007" spans="1:22" ht="48">
      <c r="A3007">
        <v>1023</v>
      </c>
      <c r="B3007" s="3" t="s">
        <v>1024</v>
      </c>
      <c r="C3007" s="3" t="s">
        <v>5133</v>
      </c>
      <c r="D3007">
        <v>2000</v>
      </c>
      <c r="E300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8279</v>
      </c>
      <c r="O3007" s="6">
        <f>KickstarterTable[[#This Row],[pledged]]/KickstarterTable[[#This Row],[goal]]</f>
        <v>2.3715000000000002</v>
      </c>
      <c r="P3007" s="8">
        <f>KickstarterTable[[#This Row],[pledged]]/KickstarterTable[[#This Row],[backers_count]]</f>
        <v>36.206106870229007</v>
      </c>
      <c r="Q3007" t="str">
        <f t="shared" si="276"/>
        <v>music</v>
      </c>
      <c r="R3007" t="str">
        <f t="shared" si="277"/>
        <v>electronic music</v>
      </c>
      <c r="S3007" s="13">
        <f t="shared" si="278"/>
        <v>42145.586354166669</v>
      </c>
      <c r="T3007" s="13">
        <f t="shared" si="279"/>
        <v>42173.503020833341</v>
      </c>
      <c r="U3007">
        <f t="shared" si="280"/>
        <v>2015</v>
      </c>
      <c r="V3007" s="15" t="str">
        <f t="shared" si="281"/>
        <v>May</v>
      </c>
    </row>
    <row r="3008" spans="1:22" ht="32">
      <c r="A3008">
        <v>1030</v>
      </c>
      <c r="B3008" s="3" t="s">
        <v>1031</v>
      </c>
      <c r="C3008" s="3" t="s">
        <v>5140</v>
      </c>
      <c r="D3008">
        <v>2000</v>
      </c>
      <c r="E300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8279</v>
      </c>
      <c r="O3008" s="6">
        <f>KickstarterTable[[#This Row],[pledged]]/KickstarterTable[[#This Row],[goal]]</f>
        <v>3.4209999999999998</v>
      </c>
      <c r="P3008" s="8">
        <f>KickstarterTable[[#This Row],[pledged]]/KickstarterTable[[#This Row],[backers_count]]</f>
        <v>43.031446540880502</v>
      </c>
      <c r="Q3008" t="str">
        <f t="shared" si="276"/>
        <v>music</v>
      </c>
      <c r="R3008" t="str">
        <f t="shared" si="277"/>
        <v>electronic music</v>
      </c>
      <c r="S3008" s="13">
        <f t="shared" si="278"/>
        <v>42611.149872685179</v>
      </c>
      <c r="T3008" s="13">
        <f t="shared" si="279"/>
        <v>42623.06653935185</v>
      </c>
      <c r="U3008">
        <f t="shared" si="280"/>
        <v>2016</v>
      </c>
      <c r="V3008" s="15" t="str">
        <f t="shared" si="281"/>
        <v>Aug</v>
      </c>
    </row>
    <row r="3009" spans="1:22" ht="48">
      <c r="A3009">
        <v>1047</v>
      </c>
      <c r="B3009" s="3" t="s">
        <v>1048</v>
      </c>
      <c r="C3009" s="3" t="s">
        <v>5157</v>
      </c>
      <c r="D3009">
        <v>2000</v>
      </c>
      <c r="E3009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8280</v>
      </c>
      <c r="O3009" s="6">
        <f>KickstarterTable[[#This Row],[pledged]]/KickstarterTable[[#This Row],[goal]]</f>
        <v>5.0000000000000001E-4</v>
      </c>
      <c r="P3009" s="8">
        <f>KickstarterTable[[#This Row],[pledged]]/KickstarterTable[[#This Row],[backers_count]]</f>
        <v>1</v>
      </c>
      <c r="Q3009" t="str">
        <f t="shared" si="276"/>
        <v>journalism</v>
      </c>
      <c r="R3009" t="str">
        <f t="shared" si="277"/>
        <v>audio</v>
      </c>
      <c r="S3009" s="13">
        <f t="shared" si="278"/>
        <v>41918.485127314816</v>
      </c>
      <c r="T3009" s="13">
        <f t="shared" si="279"/>
        <v>41946.443460648152</v>
      </c>
      <c r="U3009">
        <f t="shared" si="280"/>
        <v>2014</v>
      </c>
      <c r="V3009" s="15" t="str">
        <f t="shared" si="281"/>
        <v>Oct</v>
      </c>
    </row>
    <row r="3010" spans="1:22" ht="48">
      <c r="A3010">
        <v>1092</v>
      </c>
      <c r="B3010" s="3" t="s">
        <v>1093</v>
      </c>
      <c r="C3010" s="3" t="s">
        <v>5202</v>
      </c>
      <c r="D3010">
        <v>2000</v>
      </c>
      <c r="E3010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8281</v>
      </c>
      <c r="O3010" s="6">
        <f>KickstarterTable[[#This Row],[pledged]]/KickstarterTable[[#This Row],[goal]]</f>
        <v>1.0500000000000001E-2</v>
      </c>
      <c r="P3010" s="8">
        <f>KickstarterTable[[#This Row],[pledged]]/KickstarterTable[[#This Row],[backers_count]]</f>
        <v>3</v>
      </c>
      <c r="Q3010" t="str">
        <f t="shared" ref="Q3010:Q3073" si="282">LEFT(N3010, SEARCH("/",N3010,1) -1)</f>
        <v>games</v>
      </c>
      <c r="R3010" t="str">
        <f t="shared" ref="R3010:R3073" si="283">MID(N3010,FIND("/",N3010)+1,LEN(N3010))</f>
        <v>video games</v>
      </c>
      <c r="S3010" s="13">
        <f t="shared" ref="S3010:S3073" si="284">(J3010/86400)+25569+(-8/24)</f>
        <v>41249.692569444444</v>
      </c>
      <c r="T3010" s="13">
        <f t="shared" ref="T3010:T3073" si="285">(((I3010/60)/60)/24)+DATE(1970,1,1)+(-58/24)</f>
        <v>41277.609236111115</v>
      </c>
      <c r="U3010">
        <f t="shared" ref="U3010:U3073" si="286">YEAR(T3010)</f>
        <v>2013</v>
      </c>
      <c r="V3010" s="15" t="str">
        <f t="shared" ref="V3010:V3073" si="287">TEXT(S3010,"mmm")</f>
        <v>Dec</v>
      </c>
    </row>
    <row r="3011" spans="1:22" ht="32">
      <c r="A3011">
        <v>1126</v>
      </c>
      <c r="B3011" s="3" t="s">
        <v>1127</v>
      </c>
      <c r="C3011" s="3" t="s">
        <v>5236</v>
      </c>
      <c r="D3011">
        <v>2000</v>
      </c>
      <c r="E3011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8282</v>
      </c>
      <c r="O3011" s="6">
        <f>KickstarterTable[[#This Row],[pledged]]/KickstarterTable[[#This Row],[goal]]</f>
        <v>5.0000000000000001E-3</v>
      </c>
      <c r="P3011" s="8">
        <f>KickstarterTable[[#This Row],[pledged]]/KickstarterTable[[#This Row],[backers_count]]</f>
        <v>5</v>
      </c>
      <c r="Q3011" t="str">
        <f t="shared" si="282"/>
        <v>games</v>
      </c>
      <c r="R3011" t="str">
        <f t="shared" si="283"/>
        <v>mobile games</v>
      </c>
      <c r="S3011" s="13">
        <f t="shared" si="284"/>
        <v>42534.994143518517</v>
      </c>
      <c r="T3011" s="13">
        <f t="shared" si="285"/>
        <v>42562.910810185182</v>
      </c>
      <c r="U3011">
        <f t="shared" si="286"/>
        <v>2016</v>
      </c>
      <c r="V3011" s="15" t="str">
        <f t="shared" si="287"/>
        <v>Jun</v>
      </c>
    </row>
    <row r="3012" spans="1:22" ht="48">
      <c r="A3012">
        <v>1188</v>
      </c>
      <c r="B3012" s="3" t="s">
        <v>1189</v>
      </c>
      <c r="C3012" s="3" t="s">
        <v>5298</v>
      </c>
      <c r="D3012">
        <v>2000</v>
      </c>
      <c r="E3012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8284</v>
      </c>
      <c r="O3012" s="6">
        <f>KickstarterTable[[#This Row],[pledged]]/KickstarterTable[[#This Row],[goal]]</f>
        <v>1.6054999999999999</v>
      </c>
      <c r="P3012" s="8">
        <f>KickstarterTable[[#This Row],[pledged]]/KickstarterTable[[#This Row],[backers_count]]</f>
        <v>37.776470588235291</v>
      </c>
      <c r="Q3012" t="str">
        <f t="shared" si="282"/>
        <v>photography</v>
      </c>
      <c r="R3012" t="str">
        <f t="shared" si="283"/>
        <v>photobooks</v>
      </c>
      <c r="S3012" s="13">
        <f t="shared" si="284"/>
        <v>42711.367361111108</v>
      </c>
      <c r="T3012" s="13">
        <f t="shared" si="285"/>
        <v>42730.28402777778</v>
      </c>
      <c r="U3012">
        <f t="shared" si="286"/>
        <v>2016</v>
      </c>
      <c r="V3012" s="15" t="str">
        <f t="shared" si="287"/>
        <v>Dec</v>
      </c>
    </row>
    <row r="3013" spans="1:22" ht="48">
      <c r="A3013">
        <v>1214</v>
      </c>
      <c r="B3013" s="3" t="s">
        <v>1215</v>
      </c>
      <c r="C3013" s="3" t="s">
        <v>5324</v>
      </c>
      <c r="D3013">
        <v>2000</v>
      </c>
      <c r="E3013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8284</v>
      </c>
      <c r="O3013" s="6">
        <f>KickstarterTable[[#This Row],[pledged]]/KickstarterTable[[#This Row],[goal]]</f>
        <v>1.3180000000000001</v>
      </c>
      <c r="P3013" s="8">
        <f>KickstarterTable[[#This Row],[pledged]]/KickstarterTable[[#This Row],[backers_count]]</f>
        <v>105.44</v>
      </c>
      <c r="Q3013" t="str">
        <f t="shared" si="282"/>
        <v>photography</v>
      </c>
      <c r="R3013" t="str">
        <f t="shared" si="283"/>
        <v>photobooks</v>
      </c>
      <c r="S3013" s="13">
        <f t="shared" si="284"/>
        <v>42104.507002314807</v>
      </c>
      <c r="T3013" s="13">
        <f t="shared" si="285"/>
        <v>42162.423668981479</v>
      </c>
      <c r="U3013">
        <f t="shared" si="286"/>
        <v>2015</v>
      </c>
      <c r="V3013" s="15" t="str">
        <f t="shared" si="287"/>
        <v>Apr</v>
      </c>
    </row>
    <row r="3014" spans="1:22" ht="48">
      <c r="A3014">
        <v>1227</v>
      </c>
      <c r="B3014" s="3" t="s">
        <v>1228</v>
      </c>
      <c r="C3014" s="3" t="s">
        <v>5337</v>
      </c>
      <c r="D3014">
        <v>2000</v>
      </c>
      <c r="E3014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8285</v>
      </c>
      <c r="O3014" s="6">
        <f>KickstarterTable[[#This Row],[pledged]]/KickstarterTable[[#This Row],[goal]]</f>
        <v>0</v>
      </c>
      <c r="P3014" s="8" t="e">
        <f>KickstarterTable[[#This Row],[pledged]]/KickstarterTable[[#This Row],[backers_count]]</f>
        <v>#DIV/0!</v>
      </c>
      <c r="Q3014" t="str">
        <f t="shared" si="282"/>
        <v>music</v>
      </c>
      <c r="R3014" t="str">
        <f t="shared" si="283"/>
        <v>world music</v>
      </c>
      <c r="S3014" s="13">
        <f t="shared" si="284"/>
        <v>41827.585833333331</v>
      </c>
      <c r="T3014" s="13">
        <f t="shared" si="285"/>
        <v>41855.875</v>
      </c>
      <c r="U3014">
        <f t="shared" si="286"/>
        <v>2014</v>
      </c>
      <c r="V3014" s="15" t="str">
        <f t="shared" si="287"/>
        <v>Jul</v>
      </c>
    </row>
    <row r="3015" spans="1:22" ht="48">
      <c r="A3015">
        <v>1244</v>
      </c>
      <c r="B3015" s="3" t="s">
        <v>1245</v>
      </c>
      <c r="C3015" s="3" t="s">
        <v>5354</v>
      </c>
      <c r="D3015">
        <v>2000</v>
      </c>
      <c r="E3015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8275</v>
      </c>
      <c r="O3015" s="6">
        <f>KickstarterTable[[#This Row],[pledged]]/KickstarterTable[[#This Row],[goal]]</f>
        <v>1.038</v>
      </c>
      <c r="P3015" s="8">
        <f>KickstarterTable[[#This Row],[pledged]]/KickstarterTable[[#This Row],[backers_count]]</f>
        <v>46.133333333333333</v>
      </c>
      <c r="Q3015" t="str">
        <f t="shared" si="282"/>
        <v>music</v>
      </c>
      <c r="R3015" t="str">
        <f t="shared" si="283"/>
        <v>rock</v>
      </c>
      <c r="S3015" s="13">
        <f t="shared" si="284"/>
        <v>41355.492164351854</v>
      </c>
      <c r="T3015" s="13">
        <f t="shared" si="285"/>
        <v>41384.458333333336</v>
      </c>
      <c r="U3015">
        <f t="shared" si="286"/>
        <v>2013</v>
      </c>
      <c r="V3015" s="15" t="str">
        <f t="shared" si="287"/>
        <v>Mar</v>
      </c>
    </row>
    <row r="3016" spans="1:22" ht="48">
      <c r="A3016">
        <v>1245</v>
      </c>
      <c r="B3016" s="3" t="s">
        <v>1246</v>
      </c>
      <c r="C3016" s="3" t="s">
        <v>5355</v>
      </c>
      <c r="D3016">
        <v>2000</v>
      </c>
      <c r="E3016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8275</v>
      </c>
      <c r="O3016" s="6">
        <f>KickstarterTable[[#This Row],[pledged]]/KickstarterTable[[#This Row],[goal]]</f>
        <v>1.2024999999999999</v>
      </c>
      <c r="P3016" s="8">
        <f>KickstarterTable[[#This Row],[pledged]]/KickstarterTable[[#This Row],[backers_count]]</f>
        <v>141.47058823529412</v>
      </c>
      <c r="Q3016" t="str">
        <f t="shared" si="282"/>
        <v>music</v>
      </c>
      <c r="R3016" t="str">
        <f t="shared" si="283"/>
        <v>rock</v>
      </c>
      <c r="S3016" s="13">
        <f t="shared" si="284"/>
        <v>41774.266597222224</v>
      </c>
      <c r="T3016" s="13">
        <f t="shared" si="285"/>
        <v>41802.183263888888</v>
      </c>
      <c r="U3016">
        <f t="shared" si="286"/>
        <v>2014</v>
      </c>
      <c r="V3016" s="15" t="str">
        <f t="shared" si="287"/>
        <v>May</v>
      </c>
    </row>
    <row r="3017" spans="1:22" ht="48">
      <c r="A3017">
        <v>1246</v>
      </c>
      <c r="B3017" s="3" t="s">
        <v>1247</v>
      </c>
      <c r="C3017" s="3" t="s">
        <v>5356</v>
      </c>
      <c r="D3017">
        <v>2000</v>
      </c>
      <c r="E301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8275</v>
      </c>
      <c r="O3017" s="6">
        <f>KickstarterTable[[#This Row],[pledged]]/KickstarterTable[[#This Row],[goal]]</f>
        <v>1.17</v>
      </c>
      <c r="P3017" s="8">
        <f>KickstarterTable[[#This Row],[pledged]]/KickstarterTable[[#This Row],[backers_count]]</f>
        <v>75.483870967741936</v>
      </c>
      <c r="Q3017" t="str">
        <f t="shared" si="282"/>
        <v>music</v>
      </c>
      <c r="R3017" t="str">
        <f t="shared" si="283"/>
        <v>rock</v>
      </c>
      <c r="S3017" s="13">
        <f t="shared" si="284"/>
        <v>40837.710057870368</v>
      </c>
      <c r="T3017" s="13">
        <f t="shared" si="285"/>
        <v>40880.668391203704</v>
      </c>
      <c r="U3017">
        <f t="shared" si="286"/>
        <v>2011</v>
      </c>
      <c r="V3017" s="15" t="str">
        <f t="shared" si="287"/>
        <v>Oct</v>
      </c>
    </row>
    <row r="3018" spans="1:22" ht="32">
      <c r="A3018">
        <v>1261</v>
      </c>
      <c r="B3018" s="3" t="s">
        <v>1262</v>
      </c>
      <c r="C3018" s="3" t="s">
        <v>5371</v>
      </c>
      <c r="D3018">
        <v>2000</v>
      </c>
      <c r="E301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8275</v>
      </c>
      <c r="O3018" s="6">
        <f>KickstarterTable[[#This Row],[pledged]]/KickstarterTable[[#This Row],[goal]]</f>
        <v>1.0125</v>
      </c>
      <c r="P3018" s="8">
        <f>KickstarterTable[[#This Row],[pledged]]/KickstarterTable[[#This Row],[backers_count]]</f>
        <v>38.942307692307693</v>
      </c>
      <c r="Q3018" t="str">
        <f t="shared" si="282"/>
        <v>music</v>
      </c>
      <c r="R3018" t="str">
        <f t="shared" si="283"/>
        <v>rock</v>
      </c>
      <c r="S3018" s="13">
        <f t="shared" si="284"/>
        <v>41638.009571759256</v>
      </c>
      <c r="T3018" s="13">
        <f t="shared" si="285"/>
        <v>41665.926238425927</v>
      </c>
      <c r="U3018">
        <f t="shared" si="286"/>
        <v>2014</v>
      </c>
      <c r="V3018" s="15" t="str">
        <f t="shared" si="287"/>
        <v>Dec</v>
      </c>
    </row>
    <row r="3019" spans="1:22" ht="48">
      <c r="A3019">
        <v>1284</v>
      </c>
      <c r="B3019" s="3" t="s">
        <v>1285</v>
      </c>
      <c r="C3019" s="3" t="s">
        <v>5394</v>
      </c>
      <c r="D3019">
        <v>2000</v>
      </c>
      <c r="E3019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8270</v>
      </c>
      <c r="O3019" s="6">
        <f>KickstarterTable[[#This Row],[pledged]]/KickstarterTable[[#This Row],[goal]]</f>
        <v>1.01</v>
      </c>
      <c r="P3019" s="8">
        <f>KickstarterTable[[#This Row],[pledged]]/KickstarterTable[[#This Row],[backers_count]]</f>
        <v>65.161290322580641</v>
      </c>
      <c r="Q3019" t="str">
        <f t="shared" si="282"/>
        <v>theater</v>
      </c>
      <c r="R3019" t="str">
        <f t="shared" si="283"/>
        <v>plays</v>
      </c>
      <c r="S3019" s="13">
        <f t="shared" si="284"/>
        <v>42711.901412037034</v>
      </c>
      <c r="T3019" s="13">
        <f t="shared" si="285"/>
        <v>42733.290972222225</v>
      </c>
      <c r="U3019">
        <f t="shared" si="286"/>
        <v>2016</v>
      </c>
      <c r="V3019" s="15" t="str">
        <f t="shared" si="287"/>
        <v>Dec</v>
      </c>
    </row>
    <row r="3020" spans="1:22" ht="48">
      <c r="A3020">
        <v>1285</v>
      </c>
      <c r="B3020" s="3" t="s">
        <v>1286</v>
      </c>
      <c r="C3020" s="3" t="s">
        <v>5395</v>
      </c>
      <c r="D3020">
        <v>2000</v>
      </c>
      <c r="E3020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8270</v>
      </c>
      <c r="O3020" s="6">
        <f>KickstarterTable[[#This Row],[pledged]]/KickstarterTable[[#This Row],[goal]]</f>
        <v>1.0165</v>
      </c>
      <c r="P3020" s="8">
        <f>KickstarterTable[[#This Row],[pledged]]/KickstarterTable[[#This Row],[backers_count]]</f>
        <v>32.269841269841272</v>
      </c>
      <c r="Q3020" t="str">
        <f t="shared" si="282"/>
        <v>theater</v>
      </c>
      <c r="R3020" t="str">
        <f t="shared" si="283"/>
        <v>plays</v>
      </c>
      <c r="S3020" s="13">
        <f t="shared" si="284"/>
        <v>42160.249710648146</v>
      </c>
      <c r="T3020" s="13">
        <f t="shared" si="285"/>
        <v>42173.166377314818</v>
      </c>
      <c r="U3020">
        <f t="shared" si="286"/>
        <v>2015</v>
      </c>
      <c r="V3020" s="15" t="str">
        <f t="shared" si="287"/>
        <v>Jun</v>
      </c>
    </row>
    <row r="3021" spans="1:22" ht="48">
      <c r="A3021">
        <v>1298</v>
      </c>
      <c r="B3021" s="3" t="s">
        <v>1299</v>
      </c>
      <c r="C3021" s="3" t="s">
        <v>5408</v>
      </c>
      <c r="D3021">
        <v>2000</v>
      </c>
      <c r="E3021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8270</v>
      </c>
      <c r="O3021" s="6">
        <f>KickstarterTable[[#This Row],[pledged]]/KickstarterTable[[#This Row],[goal]]</f>
        <v>1.0465</v>
      </c>
      <c r="P3021" s="8">
        <f>KickstarterTable[[#This Row],[pledged]]/KickstarterTable[[#This Row],[backers_count]]</f>
        <v>63.424242424242422</v>
      </c>
      <c r="Q3021" t="str">
        <f t="shared" si="282"/>
        <v>theater</v>
      </c>
      <c r="R3021" t="str">
        <f t="shared" si="283"/>
        <v>plays</v>
      </c>
      <c r="S3021" s="13">
        <f t="shared" si="284"/>
        <v>42458.347592592589</v>
      </c>
      <c r="T3021" s="13">
        <f t="shared" si="285"/>
        <v>42486.264259259267</v>
      </c>
      <c r="U3021">
        <f t="shared" si="286"/>
        <v>2016</v>
      </c>
      <c r="V3021" s="15" t="str">
        <f t="shared" si="287"/>
        <v>Mar</v>
      </c>
    </row>
    <row r="3022" spans="1:22" ht="48">
      <c r="A3022">
        <v>1301</v>
      </c>
      <c r="B3022" s="3" t="s">
        <v>1302</v>
      </c>
      <c r="C3022" s="3" t="s">
        <v>5411</v>
      </c>
      <c r="D3022">
        <v>2000</v>
      </c>
      <c r="E3022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8270</v>
      </c>
      <c r="O3022" s="6">
        <f>KickstarterTable[[#This Row],[pledged]]/KickstarterTable[[#This Row],[goal]]</f>
        <v>1.0275000000000001</v>
      </c>
      <c r="P3022" s="8">
        <f>KickstarterTable[[#This Row],[pledged]]/KickstarterTable[[#This Row],[backers_count]]</f>
        <v>70.862068965517238</v>
      </c>
      <c r="Q3022" t="str">
        <f t="shared" si="282"/>
        <v>theater</v>
      </c>
      <c r="R3022" t="str">
        <f t="shared" si="283"/>
        <v>plays</v>
      </c>
      <c r="S3022" s="13">
        <f t="shared" si="284"/>
        <v>42195.416412037033</v>
      </c>
      <c r="T3022" s="13">
        <f t="shared" si="285"/>
        <v>42203.708333333336</v>
      </c>
      <c r="U3022">
        <f t="shared" si="286"/>
        <v>2015</v>
      </c>
      <c r="V3022" s="15" t="str">
        <f t="shared" si="287"/>
        <v>Jul</v>
      </c>
    </row>
    <row r="3023" spans="1:22" ht="48">
      <c r="A3023">
        <v>1357</v>
      </c>
      <c r="B3023" s="3" t="s">
        <v>1358</v>
      </c>
      <c r="C3023" s="3" t="s">
        <v>5467</v>
      </c>
      <c r="D3023">
        <v>2000</v>
      </c>
      <c r="E3023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8273</v>
      </c>
      <c r="O3023" s="6">
        <f>KickstarterTable[[#This Row],[pledged]]/KickstarterTable[[#This Row],[goal]]</f>
        <v>1.2529999999999999</v>
      </c>
      <c r="P3023" s="8">
        <f>KickstarterTable[[#This Row],[pledged]]/KickstarterTable[[#This Row],[backers_count]]</f>
        <v>38.553846153846152</v>
      </c>
      <c r="Q3023" t="str">
        <f t="shared" si="282"/>
        <v>publishing</v>
      </c>
      <c r="R3023" t="str">
        <f t="shared" si="283"/>
        <v>nonfiction</v>
      </c>
      <c r="S3023" s="13">
        <f t="shared" si="284"/>
        <v>41304.628900462958</v>
      </c>
      <c r="T3023" s="13">
        <f t="shared" si="285"/>
        <v>41331.832638888889</v>
      </c>
      <c r="U3023">
        <f t="shared" si="286"/>
        <v>2013</v>
      </c>
      <c r="V3023" s="15" t="str">
        <f t="shared" si="287"/>
        <v>Jan</v>
      </c>
    </row>
    <row r="3024" spans="1:22" ht="16">
      <c r="A3024">
        <v>1378</v>
      </c>
      <c r="B3024" s="3" t="s">
        <v>1379</v>
      </c>
      <c r="C3024" s="3" t="s">
        <v>5488</v>
      </c>
      <c r="D3024">
        <v>2000</v>
      </c>
      <c r="E3024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8275</v>
      </c>
      <c r="O3024" s="6">
        <f>KickstarterTable[[#This Row],[pledged]]/KickstarterTable[[#This Row],[goal]]</f>
        <v>2.0335000000000001</v>
      </c>
      <c r="P3024" s="8">
        <f>KickstarterTable[[#This Row],[pledged]]/KickstarterTable[[#This Row],[backers_count]]</f>
        <v>30.578947368421051</v>
      </c>
      <c r="Q3024" t="str">
        <f t="shared" si="282"/>
        <v>music</v>
      </c>
      <c r="R3024" t="str">
        <f t="shared" si="283"/>
        <v>rock</v>
      </c>
      <c r="S3024" s="13">
        <f t="shared" si="284"/>
        <v>42568.426041666666</v>
      </c>
      <c r="T3024" s="13">
        <f t="shared" si="285"/>
        <v>42581.34270833333</v>
      </c>
      <c r="U3024">
        <f t="shared" si="286"/>
        <v>2016</v>
      </c>
      <c r="V3024" s="15" t="str">
        <f t="shared" si="287"/>
        <v>Jul</v>
      </c>
    </row>
    <row r="3025" spans="1:22" ht="48">
      <c r="A3025">
        <v>1413</v>
      </c>
      <c r="B3025" s="3" t="s">
        <v>1414</v>
      </c>
      <c r="C3025" s="3" t="s">
        <v>5523</v>
      </c>
      <c r="D3025">
        <v>2000</v>
      </c>
      <c r="E3025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8286</v>
      </c>
      <c r="O3025" s="6">
        <f>KickstarterTable[[#This Row],[pledged]]/KickstarterTable[[#This Row],[goal]]</f>
        <v>0.05</v>
      </c>
      <c r="P3025" s="8">
        <f>KickstarterTable[[#This Row],[pledged]]/KickstarterTable[[#This Row],[backers_count]]</f>
        <v>100</v>
      </c>
      <c r="Q3025" t="str">
        <f t="shared" si="282"/>
        <v>publishing</v>
      </c>
      <c r="R3025" t="str">
        <f t="shared" si="283"/>
        <v>translations</v>
      </c>
      <c r="S3025" s="13">
        <f t="shared" si="284"/>
        <v>42360.103819444441</v>
      </c>
      <c r="T3025" s="13">
        <f t="shared" si="285"/>
        <v>42418.020486111112</v>
      </c>
      <c r="U3025">
        <f t="shared" si="286"/>
        <v>2016</v>
      </c>
      <c r="V3025" s="15" t="str">
        <f t="shared" si="287"/>
        <v>Dec</v>
      </c>
    </row>
    <row r="3026" spans="1:22" ht="16">
      <c r="A3026">
        <v>1484</v>
      </c>
      <c r="B3026" s="3" t="s">
        <v>1485</v>
      </c>
      <c r="C3026" s="3" t="s">
        <v>5594</v>
      </c>
      <c r="D3026">
        <v>2000</v>
      </c>
      <c r="E3026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8274</v>
      </c>
      <c r="O3026" s="6">
        <f>KickstarterTable[[#This Row],[pledged]]/KickstarterTable[[#This Row],[goal]]</f>
        <v>0</v>
      </c>
      <c r="P3026" s="8" t="e">
        <f>KickstarterTable[[#This Row],[pledged]]/KickstarterTable[[#This Row],[backers_count]]</f>
        <v>#DIV/0!</v>
      </c>
      <c r="Q3026" t="str">
        <f t="shared" si="282"/>
        <v>publishing</v>
      </c>
      <c r="R3026" t="str">
        <f t="shared" si="283"/>
        <v>fiction</v>
      </c>
      <c r="S3026" s="13">
        <f t="shared" si="284"/>
        <v>41052.867627314808</v>
      </c>
      <c r="T3026" s="13">
        <f t="shared" si="285"/>
        <v>41109.202083333337</v>
      </c>
      <c r="U3026">
        <f t="shared" si="286"/>
        <v>2012</v>
      </c>
      <c r="V3026" s="15" t="str">
        <f t="shared" si="287"/>
        <v>May</v>
      </c>
    </row>
    <row r="3027" spans="1:22" ht="32">
      <c r="A3027">
        <v>1495</v>
      </c>
      <c r="B3027" s="3" t="s">
        <v>1496</v>
      </c>
      <c r="C3027" s="3" t="s">
        <v>5605</v>
      </c>
      <c r="D3027">
        <v>2000</v>
      </c>
      <c r="E302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8274</v>
      </c>
      <c r="O3027" s="6">
        <f>KickstarterTable[[#This Row],[pledged]]/KickstarterTable[[#This Row],[goal]]</f>
        <v>0</v>
      </c>
      <c r="P3027" s="8" t="e">
        <f>KickstarterTable[[#This Row],[pledged]]/KickstarterTable[[#This Row],[backers_count]]</f>
        <v>#DIV/0!</v>
      </c>
      <c r="Q3027" t="str">
        <f t="shared" si="282"/>
        <v>publishing</v>
      </c>
      <c r="R3027" t="str">
        <f t="shared" si="283"/>
        <v>fiction</v>
      </c>
      <c r="S3027" s="13">
        <f t="shared" si="284"/>
        <v>40752.456377314811</v>
      </c>
      <c r="T3027" s="13">
        <f t="shared" si="285"/>
        <v>40780.373043981483</v>
      </c>
      <c r="U3027">
        <f t="shared" si="286"/>
        <v>2011</v>
      </c>
      <c r="V3027" s="15" t="str">
        <f t="shared" si="287"/>
        <v>Jul</v>
      </c>
    </row>
    <row r="3028" spans="1:22" ht="48">
      <c r="A3028">
        <v>1499</v>
      </c>
      <c r="B3028" s="3" t="s">
        <v>1500</v>
      </c>
      <c r="C3028" s="3" t="s">
        <v>5609</v>
      </c>
      <c r="D3028">
        <v>2000</v>
      </c>
      <c r="E302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8274</v>
      </c>
      <c r="O3028" s="6">
        <f>KickstarterTable[[#This Row],[pledged]]/KickstarterTable[[#This Row],[goal]]</f>
        <v>2.5000000000000001E-3</v>
      </c>
      <c r="P3028" s="8">
        <f>KickstarterTable[[#This Row],[pledged]]/KickstarterTable[[#This Row],[backers_count]]</f>
        <v>5</v>
      </c>
      <c r="Q3028" t="str">
        <f t="shared" si="282"/>
        <v>publishing</v>
      </c>
      <c r="R3028" t="str">
        <f t="shared" si="283"/>
        <v>fiction</v>
      </c>
      <c r="S3028" s="13">
        <f t="shared" si="284"/>
        <v>42526.673993055556</v>
      </c>
      <c r="T3028" s="13">
        <f t="shared" si="285"/>
        <v>42584.590659722227</v>
      </c>
      <c r="U3028">
        <f t="shared" si="286"/>
        <v>2016</v>
      </c>
      <c r="V3028" s="15" t="str">
        <f t="shared" si="287"/>
        <v>Jun</v>
      </c>
    </row>
    <row r="3029" spans="1:22" ht="48">
      <c r="A3029">
        <v>1585</v>
      </c>
      <c r="B3029" s="3" t="s">
        <v>1586</v>
      </c>
      <c r="C3029" s="3" t="s">
        <v>5695</v>
      </c>
      <c r="D3029">
        <v>2000</v>
      </c>
      <c r="E3029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8290</v>
      </c>
      <c r="O3029" s="6">
        <f>KickstarterTable[[#This Row],[pledged]]/KickstarterTable[[#This Row],[goal]]</f>
        <v>0.79</v>
      </c>
      <c r="P3029" s="8">
        <f>KickstarterTable[[#This Row],[pledged]]/KickstarterTable[[#This Row],[backers_count]]</f>
        <v>131.66666666666666</v>
      </c>
      <c r="Q3029" t="str">
        <f t="shared" si="282"/>
        <v>photography</v>
      </c>
      <c r="R3029" t="str">
        <f t="shared" si="283"/>
        <v>places</v>
      </c>
      <c r="S3029" s="13">
        <f t="shared" si="284"/>
        <v>42707.562129629623</v>
      </c>
      <c r="T3029" s="13">
        <f t="shared" si="285"/>
        <v>42727.041666666664</v>
      </c>
      <c r="U3029">
        <f t="shared" si="286"/>
        <v>2016</v>
      </c>
      <c r="V3029" s="15" t="str">
        <f t="shared" si="287"/>
        <v>Dec</v>
      </c>
    </row>
    <row r="3030" spans="1:22" ht="32">
      <c r="A3030">
        <v>1603</v>
      </c>
      <c r="B3030" s="3" t="s">
        <v>1604</v>
      </c>
      <c r="C3030" s="3" t="s">
        <v>5713</v>
      </c>
      <c r="D3030">
        <v>2000</v>
      </c>
      <c r="E3030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8275</v>
      </c>
      <c r="O3030" s="6">
        <f>KickstarterTable[[#This Row],[pledged]]/KickstarterTable[[#This Row],[goal]]</f>
        <v>1.0003299999999999</v>
      </c>
      <c r="P3030" s="8">
        <f>KickstarterTable[[#This Row],[pledged]]/KickstarterTable[[#This Row],[backers_count]]</f>
        <v>66.688666666666663</v>
      </c>
      <c r="Q3030" t="str">
        <f t="shared" si="282"/>
        <v>music</v>
      </c>
      <c r="R3030" t="str">
        <f t="shared" si="283"/>
        <v>rock</v>
      </c>
      <c r="S3030" s="13">
        <f t="shared" si="284"/>
        <v>40875.836331018516</v>
      </c>
      <c r="T3030" s="13">
        <f t="shared" si="285"/>
        <v>40933.752997685187</v>
      </c>
      <c r="U3030">
        <f t="shared" si="286"/>
        <v>2012</v>
      </c>
      <c r="V3030" s="15" t="str">
        <f t="shared" si="287"/>
        <v>Nov</v>
      </c>
    </row>
    <row r="3031" spans="1:22" ht="32">
      <c r="A3031">
        <v>1610</v>
      </c>
      <c r="B3031" s="3" t="s">
        <v>1611</v>
      </c>
      <c r="C3031" s="3" t="s">
        <v>5720</v>
      </c>
      <c r="D3031">
        <v>2000</v>
      </c>
      <c r="E3031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8275</v>
      </c>
      <c r="O3031" s="6">
        <f>KickstarterTable[[#This Row],[pledged]]/KickstarterTable[[#This Row],[goal]]</f>
        <v>2.7185000000000001</v>
      </c>
      <c r="P3031" s="8">
        <f>KickstarterTable[[#This Row],[pledged]]/KickstarterTable[[#This Row],[backers_count]]</f>
        <v>48.544642857142854</v>
      </c>
      <c r="Q3031" t="str">
        <f t="shared" si="282"/>
        <v>music</v>
      </c>
      <c r="R3031" t="str">
        <f t="shared" si="283"/>
        <v>rock</v>
      </c>
      <c r="S3031" s="13">
        <f t="shared" si="284"/>
        <v>41228.591550925921</v>
      </c>
      <c r="T3031" s="13">
        <f t="shared" si="285"/>
        <v>41256.508217592593</v>
      </c>
      <c r="U3031">
        <f t="shared" si="286"/>
        <v>2012</v>
      </c>
      <c r="V3031" s="15" t="str">
        <f t="shared" si="287"/>
        <v>Nov</v>
      </c>
    </row>
    <row r="3032" spans="1:22" ht="48">
      <c r="A3032">
        <v>1627</v>
      </c>
      <c r="B3032" s="3" t="s">
        <v>1628</v>
      </c>
      <c r="C3032" s="3" t="s">
        <v>5737</v>
      </c>
      <c r="D3032">
        <v>2000</v>
      </c>
      <c r="E3032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8275</v>
      </c>
      <c r="O3032" s="6">
        <f>KickstarterTable[[#This Row],[pledged]]/KickstarterTable[[#This Row],[goal]]</f>
        <v>1.17</v>
      </c>
      <c r="P3032" s="8">
        <f>KickstarterTable[[#This Row],[pledged]]/KickstarterTable[[#This Row],[backers_count]]</f>
        <v>61.578947368421055</v>
      </c>
      <c r="Q3032" t="str">
        <f t="shared" si="282"/>
        <v>music</v>
      </c>
      <c r="R3032" t="str">
        <f t="shared" si="283"/>
        <v>rock</v>
      </c>
      <c r="S3032" s="13">
        <f t="shared" si="284"/>
        <v>41205.373715277776</v>
      </c>
      <c r="T3032" s="13">
        <f t="shared" si="285"/>
        <v>41236.790972222225</v>
      </c>
      <c r="U3032">
        <f t="shared" si="286"/>
        <v>2012</v>
      </c>
      <c r="V3032" s="15" t="str">
        <f t="shared" si="287"/>
        <v>Oct</v>
      </c>
    </row>
    <row r="3033" spans="1:22" ht="32">
      <c r="A3033">
        <v>1634</v>
      </c>
      <c r="B3033" s="3" t="s">
        <v>1635</v>
      </c>
      <c r="C3033" s="3" t="s">
        <v>5744</v>
      </c>
      <c r="D3033">
        <v>2000</v>
      </c>
      <c r="E3033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8275</v>
      </c>
      <c r="O3033" s="6">
        <f>KickstarterTable[[#This Row],[pledged]]/KickstarterTable[[#This Row],[goal]]</f>
        <v>1.0049999999999999</v>
      </c>
      <c r="P3033" s="8">
        <f>KickstarterTable[[#This Row],[pledged]]/KickstarterTable[[#This Row],[backers_count]]</f>
        <v>62.8125</v>
      </c>
      <c r="Q3033" t="str">
        <f t="shared" si="282"/>
        <v>music</v>
      </c>
      <c r="R3033" t="str">
        <f t="shared" si="283"/>
        <v>rock</v>
      </c>
      <c r="S3033" s="13">
        <f t="shared" si="284"/>
        <v>40657.856493055551</v>
      </c>
      <c r="T3033" s="13">
        <f t="shared" si="285"/>
        <v>40693.832638888889</v>
      </c>
      <c r="U3033">
        <f t="shared" si="286"/>
        <v>2011</v>
      </c>
      <c r="V3033" s="15" t="str">
        <f t="shared" si="287"/>
        <v>Apr</v>
      </c>
    </row>
    <row r="3034" spans="1:22" ht="48">
      <c r="A3034">
        <v>1635</v>
      </c>
      <c r="B3034" s="3" t="s">
        <v>1636</v>
      </c>
      <c r="C3034" s="3" t="s">
        <v>5745</v>
      </c>
      <c r="D3034">
        <v>2000</v>
      </c>
      <c r="E3034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8275</v>
      </c>
      <c r="O3034" s="6">
        <f>KickstarterTable[[#This Row],[pledged]]/KickstarterTable[[#This Row],[goal]]</f>
        <v>1.2529999999999999</v>
      </c>
      <c r="P3034" s="8">
        <f>KickstarterTable[[#This Row],[pledged]]/KickstarterTable[[#This Row],[backers_count]]</f>
        <v>67.729729729729726</v>
      </c>
      <c r="Q3034" t="str">
        <f t="shared" si="282"/>
        <v>music</v>
      </c>
      <c r="R3034" t="str">
        <f t="shared" si="283"/>
        <v>rock</v>
      </c>
      <c r="S3034" s="13">
        <f t="shared" si="284"/>
        <v>42502.535428240742</v>
      </c>
      <c r="T3034" s="13">
        <f t="shared" si="285"/>
        <v>42560.452094907414</v>
      </c>
      <c r="U3034">
        <f t="shared" si="286"/>
        <v>2016</v>
      </c>
      <c r="V3034" s="15" t="str">
        <f t="shared" si="287"/>
        <v>May</v>
      </c>
    </row>
    <row r="3035" spans="1:22" ht="48">
      <c r="A3035">
        <v>1646</v>
      </c>
      <c r="B3035" s="3" t="s">
        <v>1647</v>
      </c>
      <c r="C3035" s="3" t="s">
        <v>5756</v>
      </c>
      <c r="D3035">
        <v>2000</v>
      </c>
      <c r="E3035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8291</v>
      </c>
      <c r="O3035" s="6">
        <f>KickstarterTable[[#This Row],[pledged]]/KickstarterTable[[#This Row],[goal]]</f>
        <v>1.1020000000000001</v>
      </c>
      <c r="P3035" s="8">
        <f>KickstarterTable[[#This Row],[pledged]]/KickstarterTable[[#This Row],[backers_count]]</f>
        <v>26.554216867469879</v>
      </c>
      <c r="Q3035" t="str">
        <f t="shared" si="282"/>
        <v>music</v>
      </c>
      <c r="R3035" t="str">
        <f t="shared" si="283"/>
        <v>pop</v>
      </c>
      <c r="S3035" s="13">
        <f t="shared" si="284"/>
        <v>41833.116932870369</v>
      </c>
      <c r="T3035" s="13">
        <f t="shared" si="285"/>
        <v>41863.340972222228</v>
      </c>
      <c r="U3035">
        <f t="shared" si="286"/>
        <v>2014</v>
      </c>
      <c r="V3035" s="15" t="str">
        <f t="shared" si="287"/>
        <v>Jul</v>
      </c>
    </row>
    <row r="3036" spans="1:22" ht="32">
      <c r="A3036">
        <v>1650</v>
      </c>
      <c r="B3036" s="3" t="s">
        <v>1651</v>
      </c>
      <c r="C3036" s="3" t="s">
        <v>5760</v>
      </c>
      <c r="D3036">
        <v>2000</v>
      </c>
      <c r="E3036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8291</v>
      </c>
      <c r="O3036" s="6">
        <f>KickstarterTable[[#This Row],[pledged]]/KickstarterTable[[#This Row],[goal]]</f>
        <v>1.4155</v>
      </c>
      <c r="P3036" s="8">
        <f>KickstarterTable[[#This Row],[pledged]]/KickstarterTable[[#This Row],[backers_count]]</f>
        <v>88.46875</v>
      </c>
      <c r="Q3036" t="str">
        <f t="shared" si="282"/>
        <v>music</v>
      </c>
      <c r="R3036" t="str">
        <f t="shared" si="283"/>
        <v>pop</v>
      </c>
      <c r="S3036" s="13">
        <f t="shared" si="284"/>
        <v>41526.102280092593</v>
      </c>
      <c r="T3036" s="13">
        <f t="shared" si="285"/>
        <v>41554.018946759265</v>
      </c>
      <c r="U3036">
        <f t="shared" si="286"/>
        <v>2013</v>
      </c>
      <c r="V3036" s="15" t="str">
        <f t="shared" si="287"/>
        <v>Sep</v>
      </c>
    </row>
    <row r="3037" spans="1:22" ht="48">
      <c r="A3037">
        <v>1651</v>
      </c>
      <c r="B3037" s="3" t="s">
        <v>1652</v>
      </c>
      <c r="C3037" s="3" t="s">
        <v>5761</v>
      </c>
      <c r="D3037">
        <v>2000</v>
      </c>
      <c r="E303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8291</v>
      </c>
      <c r="O3037" s="6">
        <f>KickstarterTable[[#This Row],[pledged]]/KickstarterTable[[#This Row],[goal]]</f>
        <v>1.0075000000000001</v>
      </c>
      <c r="P3037" s="8">
        <f>KickstarterTable[[#This Row],[pledged]]/KickstarterTable[[#This Row],[backers_count]]</f>
        <v>100.75</v>
      </c>
      <c r="Q3037" t="str">
        <f t="shared" si="282"/>
        <v>music</v>
      </c>
      <c r="R3037" t="str">
        <f t="shared" si="283"/>
        <v>pop</v>
      </c>
      <c r="S3037" s="13">
        <f t="shared" si="284"/>
        <v>40625.567361111105</v>
      </c>
      <c r="T3037" s="13">
        <f t="shared" si="285"/>
        <v>40656.874305555561</v>
      </c>
      <c r="U3037">
        <f t="shared" si="286"/>
        <v>2011</v>
      </c>
      <c r="V3037" s="15" t="str">
        <f t="shared" si="287"/>
        <v>Mar</v>
      </c>
    </row>
    <row r="3038" spans="1:22" ht="48">
      <c r="A3038">
        <v>1669</v>
      </c>
      <c r="B3038" s="3" t="s">
        <v>1670</v>
      </c>
      <c r="C3038" s="3" t="s">
        <v>5779</v>
      </c>
      <c r="D3038">
        <v>2000</v>
      </c>
      <c r="E303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8291</v>
      </c>
      <c r="O3038" s="6">
        <f>KickstarterTable[[#This Row],[pledged]]/KickstarterTable[[#This Row],[goal]]</f>
        <v>1.3975</v>
      </c>
      <c r="P3038" s="8">
        <f>KickstarterTable[[#This Row],[pledged]]/KickstarterTable[[#This Row],[backers_count]]</f>
        <v>53.75</v>
      </c>
      <c r="Q3038" t="str">
        <f t="shared" si="282"/>
        <v>music</v>
      </c>
      <c r="R3038" t="str">
        <f t="shared" si="283"/>
        <v>pop</v>
      </c>
      <c r="S3038" s="13">
        <f t="shared" si="284"/>
        <v>42461.551805555551</v>
      </c>
      <c r="T3038" s="13">
        <f t="shared" si="285"/>
        <v>42519.468472222223</v>
      </c>
      <c r="U3038">
        <f t="shared" si="286"/>
        <v>2016</v>
      </c>
      <c r="V3038" s="15" t="str">
        <f t="shared" si="287"/>
        <v>Apr</v>
      </c>
    </row>
    <row r="3039" spans="1:22" ht="32">
      <c r="A3039">
        <v>1671</v>
      </c>
      <c r="B3039" s="3" t="s">
        <v>1672</v>
      </c>
      <c r="C3039" s="3" t="s">
        <v>5781</v>
      </c>
      <c r="D3039">
        <v>2000</v>
      </c>
      <c r="E3039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8291</v>
      </c>
      <c r="O3039" s="6">
        <f>KickstarterTable[[#This Row],[pledged]]/KickstarterTable[[#This Row],[goal]]</f>
        <v>1.0067349999999999</v>
      </c>
      <c r="P3039" s="8">
        <f>KickstarterTable[[#This Row],[pledged]]/KickstarterTable[[#This Row],[backers_count]]</f>
        <v>26.148961038961041</v>
      </c>
      <c r="Q3039" t="str">
        <f t="shared" si="282"/>
        <v>music</v>
      </c>
      <c r="R3039" t="str">
        <f t="shared" si="283"/>
        <v>pop</v>
      </c>
      <c r="S3039" s="13">
        <f t="shared" si="284"/>
        <v>42553.210810185185</v>
      </c>
      <c r="T3039" s="13">
        <f t="shared" si="285"/>
        <v>42581.127476851856</v>
      </c>
      <c r="U3039">
        <f t="shared" si="286"/>
        <v>2016</v>
      </c>
      <c r="V3039" s="15" t="str">
        <f t="shared" si="287"/>
        <v>Jul</v>
      </c>
    </row>
    <row r="3040" spans="1:22" ht="64">
      <c r="A3040">
        <v>1679</v>
      </c>
      <c r="B3040" s="3" t="s">
        <v>1680</v>
      </c>
      <c r="C3040" s="3" t="s">
        <v>5789</v>
      </c>
      <c r="D3040">
        <v>2000</v>
      </c>
      <c r="E3040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8291</v>
      </c>
      <c r="O3040" s="6">
        <f>KickstarterTable[[#This Row],[pledged]]/KickstarterTable[[#This Row],[goal]]</f>
        <v>1.75</v>
      </c>
      <c r="P3040" s="8">
        <f>KickstarterTable[[#This Row],[pledged]]/KickstarterTable[[#This Row],[backers_count]]</f>
        <v>62.5</v>
      </c>
      <c r="Q3040" t="str">
        <f t="shared" si="282"/>
        <v>music</v>
      </c>
      <c r="R3040" t="str">
        <f t="shared" si="283"/>
        <v>pop</v>
      </c>
      <c r="S3040" s="13">
        <f t="shared" si="284"/>
        <v>40722.735474537032</v>
      </c>
      <c r="T3040" s="13">
        <f t="shared" si="285"/>
        <v>40743.652141203704</v>
      </c>
      <c r="U3040">
        <f t="shared" si="286"/>
        <v>2011</v>
      </c>
      <c r="V3040" s="15" t="str">
        <f t="shared" si="287"/>
        <v>Jun</v>
      </c>
    </row>
    <row r="3041" spans="1:22" ht="32">
      <c r="A3041">
        <v>1704</v>
      </c>
      <c r="B3041" s="3" t="s">
        <v>1705</v>
      </c>
      <c r="C3041" s="3" t="s">
        <v>5814</v>
      </c>
      <c r="D3041">
        <v>2000</v>
      </c>
      <c r="E3041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8292</v>
      </c>
      <c r="O3041" s="6">
        <f>KickstarterTable[[#This Row],[pledged]]/KickstarterTable[[#This Row],[goal]]</f>
        <v>0.65100000000000002</v>
      </c>
      <c r="P3041" s="8">
        <f>KickstarterTable[[#This Row],[pledged]]/KickstarterTable[[#This Row],[backers_count]]</f>
        <v>118.36363636363636</v>
      </c>
      <c r="Q3041" t="str">
        <f t="shared" si="282"/>
        <v>music</v>
      </c>
      <c r="R3041" t="str">
        <f t="shared" si="283"/>
        <v>faith</v>
      </c>
      <c r="S3041" s="13">
        <f t="shared" si="284"/>
        <v>42020.806400462963</v>
      </c>
      <c r="T3041" s="13">
        <f t="shared" si="285"/>
        <v>42048.723067129635</v>
      </c>
      <c r="U3041">
        <f t="shared" si="286"/>
        <v>2015</v>
      </c>
      <c r="V3041" s="15" t="str">
        <f t="shared" si="287"/>
        <v>Jan</v>
      </c>
    </row>
    <row r="3042" spans="1:22" ht="48">
      <c r="A3042">
        <v>1705</v>
      </c>
      <c r="B3042" s="3" t="s">
        <v>1706</v>
      </c>
      <c r="C3042" s="3" t="s">
        <v>5815</v>
      </c>
      <c r="D3042">
        <v>2000</v>
      </c>
      <c r="E3042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8292</v>
      </c>
      <c r="O3042" s="6">
        <f>KickstarterTable[[#This Row],[pledged]]/KickstarterTable[[#This Row],[goal]]</f>
        <v>0</v>
      </c>
      <c r="P3042" s="8" t="e">
        <f>KickstarterTable[[#This Row],[pledged]]/KickstarterTable[[#This Row],[backers_count]]</f>
        <v>#DIV/0!</v>
      </c>
      <c r="Q3042" t="str">
        <f t="shared" si="282"/>
        <v>music</v>
      </c>
      <c r="R3042" t="str">
        <f t="shared" si="283"/>
        <v>faith</v>
      </c>
      <c r="S3042" s="13">
        <f t="shared" si="284"/>
        <v>42244.683402777773</v>
      </c>
      <c r="T3042" s="13">
        <f t="shared" si="285"/>
        <v>42254.250000000007</v>
      </c>
      <c r="U3042">
        <f t="shared" si="286"/>
        <v>2015</v>
      </c>
      <c r="V3042" s="15" t="str">
        <f t="shared" si="287"/>
        <v>Aug</v>
      </c>
    </row>
    <row r="3043" spans="1:22" ht="48">
      <c r="A3043">
        <v>1716</v>
      </c>
      <c r="B3043" s="3" t="s">
        <v>1717</v>
      </c>
      <c r="C3043" s="3" t="s">
        <v>5826</v>
      </c>
      <c r="D3043">
        <v>2000</v>
      </c>
      <c r="E3043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8292</v>
      </c>
      <c r="O3043" s="6">
        <f>KickstarterTable[[#This Row],[pledged]]/KickstarterTable[[#This Row],[goal]]</f>
        <v>7.4999999999999997E-2</v>
      </c>
      <c r="P3043" s="8">
        <f>KickstarterTable[[#This Row],[pledged]]/KickstarterTable[[#This Row],[backers_count]]</f>
        <v>50</v>
      </c>
      <c r="Q3043" t="str">
        <f t="shared" si="282"/>
        <v>music</v>
      </c>
      <c r="R3043" t="str">
        <f t="shared" si="283"/>
        <v>faith</v>
      </c>
      <c r="S3043" s="13">
        <f t="shared" si="284"/>
        <v>42673.244201388887</v>
      </c>
      <c r="T3043" s="13">
        <f t="shared" si="285"/>
        <v>42711.202534722222</v>
      </c>
      <c r="U3043">
        <f t="shared" si="286"/>
        <v>2016</v>
      </c>
      <c r="V3043" s="15" t="str">
        <f t="shared" si="287"/>
        <v>Oct</v>
      </c>
    </row>
    <row r="3044" spans="1:22" ht="48">
      <c r="A3044">
        <v>1742</v>
      </c>
      <c r="B3044" s="3" t="s">
        <v>1743</v>
      </c>
      <c r="C3044" s="3" t="s">
        <v>5852</v>
      </c>
      <c r="D3044">
        <v>2000</v>
      </c>
      <c r="E3044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8284</v>
      </c>
      <c r="O3044" s="6">
        <f>KickstarterTable[[#This Row],[pledged]]/KickstarterTable[[#This Row],[goal]]</f>
        <v>1.0874999999999999</v>
      </c>
      <c r="P3044" s="8">
        <f>KickstarterTable[[#This Row],[pledged]]/KickstarterTable[[#This Row],[backers_count]]</f>
        <v>63.970588235294116</v>
      </c>
      <c r="Q3044" t="str">
        <f t="shared" si="282"/>
        <v>photography</v>
      </c>
      <c r="R3044" t="str">
        <f t="shared" si="283"/>
        <v>photobooks</v>
      </c>
      <c r="S3044" s="13">
        <f t="shared" si="284"/>
        <v>42710.543634259258</v>
      </c>
      <c r="T3044" s="13">
        <f t="shared" si="285"/>
        <v>42740.458333333336</v>
      </c>
      <c r="U3044">
        <f t="shared" si="286"/>
        <v>2017</v>
      </c>
      <c r="V3044" s="15" t="str">
        <f t="shared" si="287"/>
        <v>Dec</v>
      </c>
    </row>
    <row r="3045" spans="1:22" ht="48">
      <c r="A3045">
        <v>1825</v>
      </c>
      <c r="B3045" s="3" t="s">
        <v>1826</v>
      </c>
      <c r="C3045" s="3" t="s">
        <v>5935</v>
      </c>
      <c r="D3045">
        <v>2000</v>
      </c>
      <c r="E3045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8275</v>
      </c>
      <c r="O3045" s="6">
        <f>KickstarterTable[[#This Row],[pledged]]/KickstarterTable[[#This Row],[goal]]</f>
        <v>1.0505</v>
      </c>
      <c r="P3045" s="8">
        <f>KickstarterTable[[#This Row],[pledged]]/KickstarterTable[[#This Row],[backers_count]]</f>
        <v>42.02</v>
      </c>
      <c r="Q3045" t="str">
        <f t="shared" si="282"/>
        <v>music</v>
      </c>
      <c r="R3045" t="str">
        <f t="shared" si="283"/>
        <v>rock</v>
      </c>
      <c r="S3045" s="13">
        <f t="shared" si="284"/>
        <v>41443.501192129625</v>
      </c>
      <c r="T3045" s="13">
        <f t="shared" si="285"/>
        <v>41464.417858796296</v>
      </c>
      <c r="U3045">
        <f t="shared" si="286"/>
        <v>2013</v>
      </c>
      <c r="V3045" s="15" t="str">
        <f t="shared" si="287"/>
        <v>Jun</v>
      </c>
    </row>
    <row r="3046" spans="1:22" ht="16">
      <c r="A3046">
        <v>1826</v>
      </c>
      <c r="B3046" s="3" t="s">
        <v>1827</v>
      </c>
      <c r="C3046" s="3" t="s">
        <v>5936</v>
      </c>
      <c r="D3046">
        <v>2000</v>
      </c>
      <c r="E3046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8275</v>
      </c>
      <c r="O3046" s="6">
        <f>KickstarterTable[[#This Row],[pledged]]/KickstarterTable[[#This Row],[goal]]</f>
        <v>1.01</v>
      </c>
      <c r="P3046" s="8">
        <f>KickstarterTable[[#This Row],[pledged]]/KickstarterTable[[#This Row],[backers_count]]</f>
        <v>53.157894736842103</v>
      </c>
      <c r="Q3046" t="str">
        <f t="shared" si="282"/>
        <v>music</v>
      </c>
      <c r="R3046" t="str">
        <f t="shared" si="283"/>
        <v>rock</v>
      </c>
      <c r="S3046" s="13">
        <f t="shared" si="284"/>
        <v>41657.590474537035</v>
      </c>
      <c r="T3046" s="13">
        <f t="shared" si="285"/>
        <v>41685.507141203707</v>
      </c>
      <c r="U3046">
        <f t="shared" si="286"/>
        <v>2014</v>
      </c>
      <c r="V3046" s="15" t="str">
        <f t="shared" si="287"/>
        <v>Jan</v>
      </c>
    </row>
    <row r="3047" spans="1:22" ht="32">
      <c r="A3047">
        <v>1841</v>
      </c>
      <c r="B3047" s="3" t="s">
        <v>1842</v>
      </c>
      <c r="C3047" s="3" t="s">
        <v>5951</v>
      </c>
      <c r="D3047">
        <v>2000</v>
      </c>
      <c r="E304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8275</v>
      </c>
      <c r="O3047" s="6">
        <f>KickstarterTable[[#This Row],[pledged]]/KickstarterTable[[#This Row],[goal]]</f>
        <v>1.0175000000000001</v>
      </c>
      <c r="P3047" s="8">
        <f>KickstarterTable[[#This Row],[pledged]]/KickstarterTable[[#This Row],[backers_count]]</f>
        <v>50.875</v>
      </c>
      <c r="Q3047" t="str">
        <f t="shared" si="282"/>
        <v>music</v>
      </c>
      <c r="R3047" t="str">
        <f t="shared" si="283"/>
        <v>rock</v>
      </c>
      <c r="S3047" s="13">
        <f t="shared" si="284"/>
        <v>41745.512094907404</v>
      </c>
      <c r="T3047" s="13">
        <f t="shared" si="285"/>
        <v>41776.790972222225</v>
      </c>
      <c r="U3047">
        <f t="shared" si="286"/>
        <v>2014</v>
      </c>
      <c r="V3047" s="15" t="str">
        <f t="shared" si="287"/>
        <v>Apr</v>
      </c>
    </row>
    <row r="3048" spans="1:22" ht="48">
      <c r="A3048">
        <v>1842</v>
      </c>
      <c r="B3048" s="3" t="s">
        <v>1843</v>
      </c>
      <c r="C3048" s="3" t="s">
        <v>5952</v>
      </c>
      <c r="D3048">
        <v>2000</v>
      </c>
      <c r="E304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8275</v>
      </c>
      <c r="O3048" s="6">
        <f>KickstarterTable[[#This Row],[pledged]]/KickstarterTable[[#This Row],[goal]]</f>
        <v>1.2524999999999999</v>
      </c>
      <c r="P3048" s="8">
        <f>KickstarterTable[[#This Row],[pledged]]/KickstarterTable[[#This Row],[backers_count]]</f>
        <v>119.28571428571429</v>
      </c>
      <c r="Q3048" t="str">
        <f t="shared" si="282"/>
        <v>music</v>
      </c>
      <c r="R3048" t="str">
        <f t="shared" si="283"/>
        <v>rock</v>
      </c>
      <c r="S3048" s="13">
        <f t="shared" si="284"/>
        <v>42031.298391203702</v>
      </c>
      <c r="T3048" s="13">
        <f t="shared" si="285"/>
        <v>42062.832638888889</v>
      </c>
      <c r="U3048">
        <f t="shared" si="286"/>
        <v>2015</v>
      </c>
      <c r="V3048" s="15" t="str">
        <f t="shared" si="287"/>
        <v>Jan</v>
      </c>
    </row>
    <row r="3049" spans="1:22" ht="48">
      <c r="A3049">
        <v>1856</v>
      </c>
      <c r="B3049" s="3" t="s">
        <v>1857</v>
      </c>
      <c r="C3049" s="3" t="s">
        <v>5966</v>
      </c>
      <c r="D3049">
        <v>2000</v>
      </c>
      <c r="E3049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8275</v>
      </c>
      <c r="O3049" s="6">
        <f>KickstarterTable[[#This Row],[pledged]]/KickstarterTable[[#This Row],[goal]]</f>
        <v>1.0125</v>
      </c>
      <c r="P3049" s="8">
        <f>KickstarterTable[[#This Row],[pledged]]/KickstarterTable[[#This Row],[backers_count]]</f>
        <v>53.289473684210527</v>
      </c>
      <c r="Q3049" t="str">
        <f t="shared" si="282"/>
        <v>music</v>
      </c>
      <c r="R3049" t="str">
        <f t="shared" si="283"/>
        <v>rock</v>
      </c>
      <c r="S3049" s="13">
        <f t="shared" si="284"/>
        <v>41817.52166666666</v>
      </c>
      <c r="T3049" s="13">
        <f t="shared" si="285"/>
        <v>41836.438333333332</v>
      </c>
      <c r="U3049">
        <f t="shared" si="286"/>
        <v>2014</v>
      </c>
      <c r="V3049" s="15" t="str">
        <f t="shared" si="287"/>
        <v>Jun</v>
      </c>
    </row>
    <row r="3050" spans="1:22" ht="48">
      <c r="A3050">
        <v>1881</v>
      </c>
      <c r="B3050" s="3" t="s">
        <v>1882</v>
      </c>
      <c r="C3050" s="3" t="s">
        <v>5991</v>
      </c>
      <c r="D3050">
        <v>2000</v>
      </c>
      <c r="E3050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8278</v>
      </c>
      <c r="O3050" s="6">
        <f>KickstarterTable[[#This Row],[pledged]]/KickstarterTable[[#This Row],[goal]]</f>
        <v>1.726845</v>
      </c>
      <c r="P3050" s="8">
        <f>KickstarterTable[[#This Row],[pledged]]/KickstarterTable[[#This Row],[backers_count]]</f>
        <v>49.338428571428572</v>
      </c>
      <c r="Q3050" t="str">
        <f t="shared" si="282"/>
        <v>music</v>
      </c>
      <c r="R3050" t="str">
        <f t="shared" si="283"/>
        <v>indie rock</v>
      </c>
      <c r="S3050" s="13">
        <f t="shared" si="284"/>
        <v>42042.819317129623</v>
      </c>
      <c r="T3050" s="13">
        <f t="shared" si="285"/>
        <v>42070.694317129637</v>
      </c>
      <c r="U3050">
        <f t="shared" si="286"/>
        <v>2015</v>
      </c>
      <c r="V3050" s="15" t="str">
        <f t="shared" si="287"/>
        <v>Feb</v>
      </c>
    </row>
    <row r="3051" spans="1:22" ht="48">
      <c r="A3051">
        <v>1889</v>
      </c>
      <c r="B3051" s="3" t="s">
        <v>1890</v>
      </c>
      <c r="C3051" s="3" t="s">
        <v>5999</v>
      </c>
      <c r="D3051">
        <v>2000</v>
      </c>
      <c r="E3051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8278</v>
      </c>
      <c r="O3051" s="6">
        <f>KickstarterTable[[#This Row],[pledged]]/KickstarterTable[[#This Row],[goal]]</f>
        <v>1.0660000000000001</v>
      </c>
      <c r="P3051" s="8">
        <f>KickstarterTable[[#This Row],[pledged]]/KickstarterTable[[#This Row],[backers_count]]</f>
        <v>48.454545454545453</v>
      </c>
      <c r="Q3051" t="str">
        <f t="shared" si="282"/>
        <v>music</v>
      </c>
      <c r="R3051" t="str">
        <f t="shared" si="283"/>
        <v>indie rock</v>
      </c>
      <c r="S3051" s="13">
        <f t="shared" si="284"/>
        <v>41299.460023148145</v>
      </c>
      <c r="T3051" s="13">
        <f t="shared" si="285"/>
        <v>41342.335023148153</v>
      </c>
      <c r="U3051">
        <f t="shared" si="286"/>
        <v>2013</v>
      </c>
      <c r="V3051" s="15" t="str">
        <f t="shared" si="287"/>
        <v>Jan</v>
      </c>
    </row>
    <row r="3052" spans="1:22" ht="48">
      <c r="A3052">
        <v>1922</v>
      </c>
      <c r="B3052" s="3" t="s">
        <v>1923</v>
      </c>
      <c r="C3052" s="3" t="s">
        <v>6032</v>
      </c>
      <c r="D3052">
        <v>2000</v>
      </c>
      <c r="E3052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8278</v>
      </c>
      <c r="O3052" s="6">
        <f>KickstarterTable[[#This Row],[pledged]]/KickstarterTable[[#This Row],[goal]]</f>
        <v>1.1555</v>
      </c>
      <c r="P3052" s="8">
        <f>KickstarterTable[[#This Row],[pledged]]/KickstarterTable[[#This Row],[backers_count]]</f>
        <v>36.109375</v>
      </c>
      <c r="Q3052" t="str">
        <f t="shared" si="282"/>
        <v>music</v>
      </c>
      <c r="R3052" t="str">
        <f t="shared" si="283"/>
        <v>indie rock</v>
      </c>
      <c r="S3052" s="13">
        <f t="shared" si="284"/>
        <v>41589.922534722216</v>
      </c>
      <c r="T3052" s="13">
        <f t="shared" si="285"/>
        <v>41617.839201388888</v>
      </c>
      <c r="U3052">
        <f t="shared" si="286"/>
        <v>2013</v>
      </c>
      <c r="V3052" s="15" t="str">
        <f t="shared" si="287"/>
        <v>Nov</v>
      </c>
    </row>
    <row r="3053" spans="1:22" ht="32">
      <c r="A3053">
        <v>1931</v>
      </c>
      <c r="B3053" s="3" t="s">
        <v>1932</v>
      </c>
      <c r="C3053" s="3" t="s">
        <v>6041</v>
      </c>
      <c r="D3053">
        <v>2000</v>
      </c>
      <c r="E3053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8278</v>
      </c>
      <c r="O3053" s="6">
        <f>KickstarterTable[[#This Row],[pledged]]/KickstarterTable[[#This Row],[goal]]</f>
        <v>1.20601</v>
      </c>
      <c r="P3053" s="8">
        <f>KickstarterTable[[#This Row],[pledged]]/KickstarterTable[[#This Row],[backers_count]]</f>
        <v>48.240400000000001</v>
      </c>
      <c r="Q3053" t="str">
        <f t="shared" si="282"/>
        <v>music</v>
      </c>
      <c r="R3053" t="str">
        <f t="shared" si="283"/>
        <v>indie rock</v>
      </c>
      <c r="S3053" s="13">
        <f t="shared" si="284"/>
        <v>41037.559131944443</v>
      </c>
      <c r="T3053" s="13">
        <f t="shared" si="285"/>
        <v>41048.729166666672</v>
      </c>
      <c r="U3053">
        <f t="shared" si="286"/>
        <v>2012</v>
      </c>
      <c r="V3053" s="15" t="str">
        <f t="shared" si="287"/>
        <v>May</v>
      </c>
    </row>
    <row r="3054" spans="1:22" ht="48">
      <c r="A3054">
        <v>1986</v>
      </c>
      <c r="B3054" s="3" t="s">
        <v>1987</v>
      </c>
      <c r="C3054" s="3" t="s">
        <v>6096</v>
      </c>
      <c r="D3054">
        <v>2000</v>
      </c>
      <c r="E3054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8295</v>
      </c>
      <c r="O3054" s="6">
        <f>KickstarterTable[[#This Row],[pledged]]/KickstarterTable[[#This Row],[goal]]</f>
        <v>5.0000000000000001E-4</v>
      </c>
      <c r="P3054" s="8">
        <f>KickstarterTable[[#This Row],[pledged]]/KickstarterTable[[#This Row],[backers_count]]</f>
        <v>1</v>
      </c>
      <c r="Q3054" t="str">
        <f t="shared" si="282"/>
        <v>photography</v>
      </c>
      <c r="R3054" t="str">
        <f t="shared" si="283"/>
        <v>people</v>
      </c>
      <c r="S3054" s="13">
        <f t="shared" si="284"/>
        <v>42413.100497685184</v>
      </c>
      <c r="T3054" s="13">
        <f t="shared" si="285"/>
        <v>42440.975497685191</v>
      </c>
      <c r="U3054">
        <f t="shared" si="286"/>
        <v>2016</v>
      </c>
      <c r="V3054" s="15" t="str">
        <f t="shared" si="287"/>
        <v>Feb</v>
      </c>
    </row>
    <row r="3055" spans="1:22" ht="32">
      <c r="A3055">
        <v>1991</v>
      </c>
      <c r="B3055" s="3" t="s">
        <v>1992</v>
      </c>
      <c r="C3055" s="3" t="s">
        <v>6101</v>
      </c>
      <c r="D3055">
        <v>2000</v>
      </c>
      <c r="E3055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8295</v>
      </c>
      <c r="O3055" s="6">
        <f>KickstarterTable[[#This Row],[pledged]]/KickstarterTable[[#This Row],[goal]]</f>
        <v>7.0000000000000007E-2</v>
      </c>
      <c r="P3055" s="8">
        <f>KickstarterTable[[#This Row],[pledged]]/KickstarterTable[[#This Row],[backers_count]]</f>
        <v>46.666666666666664</v>
      </c>
      <c r="Q3055" t="str">
        <f t="shared" si="282"/>
        <v>photography</v>
      </c>
      <c r="R3055" t="str">
        <f t="shared" si="283"/>
        <v>people</v>
      </c>
      <c r="S3055" s="13">
        <f t="shared" si="284"/>
        <v>42167.560023148144</v>
      </c>
      <c r="T3055" s="13">
        <f t="shared" si="285"/>
        <v>42186.476689814815</v>
      </c>
      <c r="U3055">
        <f t="shared" si="286"/>
        <v>2015</v>
      </c>
      <c r="V3055" s="15" t="str">
        <f t="shared" si="287"/>
        <v>Jun</v>
      </c>
    </row>
    <row r="3056" spans="1:22" ht="48">
      <c r="A3056">
        <v>1993</v>
      </c>
      <c r="B3056" s="3" t="s">
        <v>1994</v>
      </c>
      <c r="C3056" s="3" t="s">
        <v>6103</v>
      </c>
      <c r="D3056">
        <v>2000</v>
      </c>
      <c r="E3056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8295</v>
      </c>
      <c r="O3056" s="6">
        <f>KickstarterTable[[#This Row],[pledged]]/KickstarterTable[[#This Row],[goal]]</f>
        <v>0</v>
      </c>
      <c r="P3056" s="8" t="e">
        <f>KickstarterTable[[#This Row],[pledged]]/KickstarterTable[[#This Row],[backers_count]]</f>
        <v>#DIV/0!</v>
      </c>
      <c r="Q3056" t="str">
        <f t="shared" si="282"/>
        <v>photography</v>
      </c>
      <c r="R3056" t="str">
        <f t="shared" si="283"/>
        <v>people</v>
      </c>
      <c r="S3056" s="13">
        <f t="shared" si="284"/>
        <v>42329.255057870367</v>
      </c>
      <c r="T3056" s="13">
        <f t="shared" si="285"/>
        <v>42357.171724537046</v>
      </c>
      <c r="U3056">
        <f t="shared" si="286"/>
        <v>2015</v>
      </c>
      <c r="V3056" s="15" t="str">
        <f t="shared" si="287"/>
        <v>Nov</v>
      </c>
    </row>
    <row r="3057" spans="1:22" ht="48">
      <c r="A3057">
        <v>2066</v>
      </c>
      <c r="B3057" s="3" t="s">
        <v>2067</v>
      </c>
      <c r="C3057" s="3" t="s">
        <v>6176</v>
      </c>
      <c r="D3057">
        <v>2000</v>
      </c>
      <c r="E305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8294</v>
      </c>
      <c r="O3057" s="6">
        <f>KickstarterTable[[#This Row],[pledged]]/KickstarterTable[[#This Row],[goal]]</f>
        <v>2.1859999999999999</v>
      </c>
      <c r="P3057" s="8">
        <f>KickstarterTable[[#This Row],[pledged]]/KickstarterTable[[#This Row],[backers_count]]</f>
        <v>67.261538461538464</v>
      </c>
      <c r="Q3057" t="str">
        <f t="shared" si="282"/>
        <v>technology</v>
      </c>
      <c r="R3057" t="str">
        <f t="shared" si="283"/>
        <v>hardware</v>
      </c>
      <c r="S3057" s="13">
        <f t="shared" si="284"/>
        <v>41844.438460648147</v>
      </c>
      <c r="T3057" s="13">
        <f t="shared" si="285"/>
        <v>41872.355127314819</v>
      </c>
      <c r="U3057">
        <f t="shared" si="286"/>
        <v>2014</v>
      </c>
      <c r="V3057" s="15" t="str">
        <f t="shared" si="287"/>
        <v>Jul</v>
      </c>
    </row>
    <row r="3058" spans="1:22" ht="48">
      <c r="A3058">
        <v>2101</v>
      </c>
      <c r="B3058" s="3" t="s">
        <v>2102</v>
      </c>
      <c r="C3058" s="3" t="s">
        <v>6211</v>
      </c>
      <c r="D3058">
        <v>2000</v>
      </c>
      <c r="E305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8278</v>
      </c>
      <c r="O3058" s="6">
        <f>KickstarterTable[[#This Row],[pledged]]/KickstarterTable[[#This Row],[goal]]</f>
        <v>1.1325000000000001</v>
      </c>
      <c r="P3058" s="8">
        <f>KickstarterTable[[#This Row],[pledged]]/KickstarterTable[[#This Row],[backers_count]]</f>
        <v>51.477272727272727</v>
      </c>
      <c r="Q3058" t="str">
        <f t="shared" si="282"/>
        <v>music</v>
      </c>
      <c r="R3058" t="str">
        <f t="shared" si="283"/>
        <v>indie rock</v>
      </c>
      <c r="S3058" s="13">
        <f t="shared" si="284"/>
        <v>40891.816134259258</v>
      </c>
      <c r="T3058" s="13">
        <f t="shared" si="285"/>
        <v>40949.732800925929</v>
      </c>
      <c r="U3058">
        <f t="shared" si="286"/>
        <v>2012</v>
      </c>
      <c r="V3058" s="15" t="str">
        <f t="shared" si="287"/>
        <v>Dec</v>
      </c>
    </row>
    <row r="3059" spans="1:22" ht="32">
      <c r="A3059">
        <v>2105</v>
      </c>
      <c r="B3059" s="3" t="s">
        <v>2106</v>
      </c>
      <c r="C3059" s="3" t="s">
        <v>6215</v>
      </c>
      <c r="D3059">
        <v>2000</v>
      </c>
      <c r="E3059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8278</v>
      </c>
      <c r="O3059" s="6">
        <f>KickstarterTable[[#This Row],[pledged]]/KickstarterTable[[#This Row],[goal]]</f>
        <v>2.54</v>
      </c>
      <c r="P3059" s="8">
        <f>KickstarterTable[[#This Row],[pledged]]/KickstarterTable[[#This Row],[backers_count]]</f>
        <v>51.313131313131315</v>
      </c>
      <c r="Q3059" t="str">
        <f t="shared" si="282"/>
        <v>music</v>
      </c>
      <c r="R3059" t="str">
        <f t="shared" si="283"/>
        <v>indie rock</v>
      </c>
      <c r="S3059" s="13">
        <f t="shared" si="284"/>
        <v>41951.455474537033</v>
      </c>
      <c r="T3059" s="13">
        <f t="shared" si="285"/>
        <v>41961.750000000007</v>
      </c>
      <c r="U3059">
        <f t="shared" si="286"/>
        <v>2014</v>
      </c>
      <c r="V3059" s="15" t="str">
        <f t="shared" si="287"/>
        <v>Nov</v>
      </c>
    </row>
    <row r="3060" spans="1:22" ht="48">
      <c r="A3060">
        <v>2107</v>
      </c>
      <c r="B3060" s="3" t="s">
        <v>2108</v>
      </c>
      <c r="C3060" s="3" t="s">
        <v>6217</v>
      </c>
      <c r="D3060">
        <v>2000</v>
      </c>
      <c r="E3060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8278</v>
      </c>
      <c r="O3060" s="6">
        <f>KickstarterTable[[#This Row],[pledged]]/KickstarterTable[[#This Row],[goal]]</f>
        <v>1.0773299999999999</v>
      </c>
      <c r="P3060" s="8">
        <f>KickstarterTable[[#This Row],[pledged]]/KickstarterTable[[#This Row],[backers_count]]</f>
        <v>37.149310344827583</v>
      </c>
      <c r="Q3060" t="str">
        <f t="shared" si="282"/>
        <v>music</v>
      </c>
      <c r="R3060" t="str">
        <f t="shared" si="283"/>
        <v>indie rock</v>
      </c>
      <c r="S3060" s="13">
        <f t="shared" si="284"/>
        <v>41934.377233796295</v>
      </c>
      <c r="T3060" s="13">
        <f t="shared" si="285"/>
        <v>41953.33556712963</v>
      </c>
      <c r="U3060">
        <f t="shared" si="286"/>
        <v>2014</v>
      </c>
      <c r="V3060" s="15" t="str">
        <f t="shared" si="287"/>
        <v>Oct</v>
      </c>
    </row>
    <row r="3061" spans="1:22" ht="32">
      <c r="A3061">
        <v>2110</v>
      </c>
      <c r="B3061" s="3" t="s">
        <v>2111</v>
      </c>
      <c r="C3061" s="3" t="s">
        <v>6220</v>
      </c>
      <c r="D3061">
        <v>2000</v>
      </c>
      <c r="E3061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8278</v>
      </c>
      <c r="O3061" s="6">
        <f>KickstarterTable[[#This Row],[pledged]]/KickstarterTable[[#This Row],[goal]]</f>
        <v>1.0035000000000001</v>
      </c>
      <c r="P3061" s="8">
        <f>KickstarterTable[[#This Row],[pledged]]/KickstarterTable[[#This Row],[backers_count]]</f>
        <v>52.815789473684212</v>
      </c>
      <c r="Q3061" t="str">
        <f t="shared" si="282"/>
        <v>music</v>
      </c>
      <c r="R3061" t="str">
        <f t="shared" si="283"/>
        <v>indie rock</v>
      </c>
      <c r="S3061" s="13">
        <f t="shared" si="284"/>
        <v>41759.337604166663</v>
      </c>
      <c r="T3061" s="13">
        <f t="shared" si="285"/>
        <v>41784.790972222225</v>
      </c>
      <c r="U3061">
        <f t="shared" si="286"/>
        <v>2014</v>
      </c>
      <c r="V3061" s="15" t="str">
        <f t="shared" si="287"/>
        <v>Apr</v>
      </c>
    </row>
    <row r="3062" spans="1:22" ht="48">
      <c r="A3062">
        <v>2111</v>
      </c>
      <c r="B3062" s="3" t="s">
        <v>2112</v>
      </c>
      <c r="C3062" s="3" t="s">
        <v>6221</v>
      </c>
      <c r="D3062">
        <v>2000</v>
      </c>
      <c r="E3062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8278</v>
      </c>
      <c r="O3062" s="6">
        <f>KickstarterTable[[#This Row],[pledged]]/KickstarterTable[[#This Row],[goal]]</f>
        <v>1.0649999999999999</v>
      </c>
      <c r="P3062" s="8">
        <f>KickstarterTable[[#This Row],[pledged]]/KickstarterTable[[#This Row],[backers_count]]</f>
        <v>54.615384615384613</v>
      </c>
      <c r="Q3062" t="str">
        <f t="shared" si="282"/>
        <v>music</v>
      </c>
      <c r="R3062" t="str">
        <f t="shared" si="283"/>
        <v>indie rock</v>
      </c>
      <c r="S3062" s="13">
        <f t="shared" si="284"/>
        <v>40702.863715277774</v>
      </c>
      <c r="T3062" s="13">
        <f t="shared" si="285"/>
        <v>40767.625</v>
      </c>
      <c r="U3062">
        <f t="shared" si="286"/>
        <v>2011</v>
      </c>
      <c r="V3062" s="15" t="str">
        <f t="shared" si="287"/>
        <v>Jun</v>
      </c>
    </row>
    <row r="3063" spans="1:22" ht="48">
      <c r="A3063">
        <v>2119</v>
      </c>
      <c r="B3063" s="3" t="s">
        <v>2120</v>
      </c>
      <c r="C3063" s="3" t="s">
        <v>6229</v>
      </c>
      <c r="D3063">
        <v>2000</v>
      </c>
      <c r="E3063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8278</v>
      </c>
      <c r="O3063" s="6">
        <f>KickstarterTable[[#This Row],[pledged]]/KickstarterTable[[#This Row],[goal]]</f>
        <v>1.0075000000000001</v>
      </c>
      <c r="P3063" s="8">
        <f>KickstarterTable[[#This Row],[pledged]]/KickstarterTable[[#This Row],[backers_count]]</f>
        <v>91.590909090909093</v>
      </c>
      <c r="Q3063" t="str">
        <f t="shared" si="282"/>
        <v>music</v>
      </c>
      <c r="R3063" t="str">
        <f t="shared" si="283"/>
        <v>indie rock</v>
      </c>
      <c r="S3063" s="13">
        <f t="shared" si="284"/>
        <v>41106.796817129631</v>
      </c>
      <c r="T3063" s="13">
        <f t="shared" si="285"/>
        <v>41134.713483796302</v>
      </c>
      <c r="U3063">
        <f t="shared" si="286"/>
        <v>2012</v>
      </c>
      <c r="V3063" s="15" t="str">
        <f t="shared" si="287"/>
        <v>Jul</v>
      </c>
    </row>
    <row r="3064" spans="1:22" ht="48">
      <c r="A3064">
        <v>2129</v>
      </c>
      <c r="B3064" s="3" t="s">
        <v>2130</v>
      </c>
      <c r="C3064" s="3" t="s">
        <v>6239</v>
      </c>
      <c r="D3064">
        <v>2000</v>
      </c>
      <c r="E3064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8281</v>
      </c>
      <c r="O3064" s="6">
        <f>KickstarterTable[[#This Row],[pledged]]/KickstarterTable[[#This Row],[goal]]</f>
        <v>0.11799999999999999</v>
      </c>
      <c r="P3064" s="8">
        <f>KickstarterTable[[#This Row],[pledged]]/KickstarterTable[[#This Row],[backers_count]]</f>
        <v>19.666666666666668</v>
      </c>
      <c r="Q3064" t="str">
        <f t="shared" si="282"/>
        <v>games</v>
      </c>
      <c r="R3064" t="str">
        <f t="shared" si="283"/>
        <v>video games</v>
      </c>
      <c r="S3064" s="13">
        <f t="shared" si="284"/>
        <v>42408.690972222219</v>
      </c>
      <c r="T3064" s="13">
        <f t="shared" si="285"/>
        <v>42436.607638888891</v>
      </c>
      <c r="U3064">
        <f t="shared" si="286"/>
        <v>2016</v>
      </c>
      <c r="V3064" s="15" t="str">
        <f t="shared" si="287"/>
        <v>Feb</v>
      </c>
    </row>
    <row r="3065" spans="1:22" ht="48">
      <c r="A3065">
        <v>2143</v>
      </c>
      <c r="B3065" s="3" t="s">
        <v>2144</v>
      </c>
      <c r="C3065" s="3" t="s">
        <v>6253</v>
      </c>
      <c r="D3065">
        <v>2000</v>
      </c>
      <c r="E3065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8281</v>
      </c>
      <c r="O3065" s="6">
        <f>KickstarterTable[[#This Row],[pledged]]/KickstarterTable[[#This Row],[goal]]</f>
        <v>0.1125</v>
      </c>
      <c r="P3065" s="8">
        <f>KickstarterTable[[#This Row],[pledged]]/KickstarterTable[[#This Row],[backers_count]]</f>
        <v>45</v>
      </c>
      <c r="Q3065" t="str">
        <f t="shared" si="282"/>
        <v>games</v>
      </c>
      <c r="R3065" t="str">
        <f t="shared" si="283"/>
        <v>video games</v>
      </c>
      <c r="S3065" s="13">
        <f t="shared" si="284"/>
        <v>40332.553379629629</v>
      </c>
      <c r="T3065" s="13">
        <f t="shared" si="285"/>
        <v>40378.375</v>
      </c>
      <c r="U3065">
        <f t="shared" si="286"/>
        <v>2010</v>
      </c>
      <c r="V3065" s="15" t="str">
        <f t="shared" si="287"/>
        <v>Jun</v>
      </c>
    </row>
    <row r="3066" spans="1:22" ht="48">
      <c r="A3066">
        <v>2149</v>
      </c>
      <c r="B3066" s="3" t="s">
        <v>2150</v>
      </c>
      <c r="C3066" s="3" t="s">
        <v>6259</v>
      </c>
      <c r="D3066">
        <v>2000</v>
      </c>
      <c r="E3066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8281</v>
      </c>
      <c r="O3066" s="6">
        <f>KickstarterTable[[#This Row],[pledged]]/KickstarterTable[[#This Row],[goal]]</f>
        <v>0</v>
      </c>
      <c r="P3066" s="8" t="e">
        <f>KickstarterTable[[#This Row],[pledged]]/KickstarterTable[[#This Row],[backers_count]]</f>
        <v>#DIV/0!</v>
      </c>
      <c r="Q3066" t="str">
        <f t="shared" si="282"/>
        <v>games</v>
      </c>
      <c r="R3066" t="str">
        <f t="shared" si="283"/>
        <v>video games</v>
      </c>
      <c r="S3066" s="13">
        <f t="shared" si="284"/>
        <v>40354.691620370366</v>
      </c>
      <c r="T3066" s="13">
        <f t="shared" si="285"/>
        <v>40387.583333333336</v>
      </c>
      <c r="U3066">
        <f t="shared" si="286"/>
        <v>2010</v>
      </c>
      <c r="V3066" s="15" t="str">
        <f t="shared" si="287"/>
        <v>Jun</v>
      </c>
    </row>
    <row r="3067" spans="1:22" ht="48">
      <c r="A3067">
        <v>2166</v>
      </c>
      <c r="B3067" s="3" t="s">
        <v>2167</v>
      </c>
      <c r="C3067" s="3" t="s">
        <v>6276</v>
      </c>
      <c r="D3067">
        <v>2000</v>
      </c>
      <c r="E306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8275</v>
      </c>
      <c r="O3067" s="6">
        <f>KickstarterTable[[#This Row],[pledged]]/KickstarterTable[[#This Row],[goal]]</f>
        <v>1.466</v>
      </c>
      <c r="P3067" s="8">
        <f>KickstarterTable[[#This Row],[pledged]]/KickstarterTable[[#This Row],[backers_count]]</f>
        <v>91.625</v>
      </c>
      <c r="Q3067" t="str">
        <f t="shared" si="282"/>
        <v>music</v>
      </c>
      <c r="R3067" t="str">
        <f t="shared" si="283"/>
        <v>rock</v>
      </c>
      <c r="S3067" s="13">
        <f t="shared" si="284"/>
        <v>41933.504837962959</v>
      </c>
      <c r="T3067" s="13">
        <f t="shared" si="285"/>
        <v>41976.463171296295</v>
      </c>
      <c r="U3067">
        <f t="shared" si="286"/>
        <v>2014</v>
      </c>
      <c r="V3067" s="15" t="str">
        <f t="shared" si="287"/>
        <v>Oct</v>
      </c>
    </row>
    <row r="3068" spans="1:22" ht="48">
      <c r="A3068">
        <v>2181</v>
      </c>
      <c r="B3068" s="3" t="s">
        <v>2182</v>
      </c>
      <c r="C3068" s="3" t="s">
        <v>6291</v>
      </c>
      <c r="D3068">
        <v>2000</v>
      </c>
      <c r="E306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8296</v>
      </c>
      <c r="O3068" s="6">
        <f>KickstarterTable[[#This Row],[pledged]]/KickstarterTable[[#This Row],[goal]]</f>
        <v>1.5309999999999999</v>
      </c>
      <c r="P3068" s="8">
        <f>KickstarterTable[[#This Row],[pledged]]/KickstarterTable[[#This Row],[backers_count]]</f>
        <v>57.773584905660378</v>
      </c>
      <c r="Q3068" t="str">
        <f t="shared" si="282"/>
        <v>games</v>
      </c>
      <c r="R3068" t="str">
        <f t="shared" si="283"/>
        <v>tabletop games</v>
      </c>
      <c r="S3068" s="13">
        <f t="shared" si="284"/>
        <v>42772.671909722216</v>
      </c>
      <c r="T3068" s="13">
        <f t="shared" si="285"/>
        <v>42784.588576388887</v>
      </c>
      <c r="U3068">
        <f t="shared" si="286"/>
        <v>2017</v>
      </c>
      <c r="V3068" s="15" t="str">
        <f t="shared" si="287"/>
        <v>Feb</v>
      </c>
    </row>
    <row r="3069" spans="1:22" ht="48">
      <c r="A3069">
        <v>2200</v>
      </c>
      <c r="B3069" s="3" t="s">
        <v>2201</v>
      </c>
      <c r="C3069" s="3" t="s">
        <v>6310</v>
      </c>
      <c r="D3069">
        <v>2000</v>
      </c>
      <c r="E3069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8296</v>
      </c>
      <c r="O3069" s="6">
        <f>KickstarterTable[[#This Row],[pledged]]/KickstarterTable[[#This Row],[goal]]</f>
        <v>5.4215</v>
      </c>
      <c r="P3069" s="8">
        <f>KickstarterTable[[#This Row],[pledged]]/KickstarterTable[[#This Row],[backers_count]]</f>
        <v>41.228136882129277</v>
      </c>
      <c r="Q3069" t="str">
        <f t="shared" si="282"/>
        <v>games</v>
      </c>
      <c r="R3069" t="str">
        <f t="shared" si="283"/>
        <v>tabletop games</v>
      </c>
      <c r="S3069" s="13">
        <f t="shared" si="284"/>
        <v>42163.292453703696</v>
      </c>
      <c r="T3069" s="13">
        <f t="shared" si="285"/>
        <v>42188.708333333336</v>
      </c>
      <c r="U3069">
        <f t="shared" si="286"/>
        <v>2015</v>
      </c>
      <c r="V3069" s="15" t="str">
        <f t="shared" si="287"/>
        <v>Jun</v>
      </c>
    </row>
    <row r="3070" spans="1:22" ht="48">
      <c r="A3070">
        <v>2203</v>
      </c>
      <c r="B3070" s="3" t="s">
        <v>2204</v>
      </c>
      <c r="C3070" s="3" t="s">
        <v>6313</v>
      </c>
      <c r="D3070">
        <v>2000</v>
      </c>
      <c r="E3070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8279</v>
      </c>
      <c r="O3070" s="6">
        <f>KickstarterTable[[#This Row],[pledged]]/KickstarterTable[[#This Row],[goal]]</f>
        <v>1.0954999999999999</v>
      </c>
      <c r="P3070" s="8">
        <f>KickstarterTable[[#This Row],[pledged]]/KickstarterTable[[#This Row],[backers_count]]</f>
        <v>43.82</v>
      </c>
      <c r="Q3070" t="str">
        <f t="shared" si="282"/>
        <v>music</v>
      </c>
      <c r="R3070" t="str">
        <f t="shared" si="283"/>
        <v>electronic music</v>
      </c>
      <c r="S3070" s="13">
        <f t="shared" si="284"/>
        <v>42241.526412037034</v>
      </c>
      <c r="T3070" s="13">
        <f t="shared" si="285"/>
        <v>42269.443078703705</v>
      </c>
      <c r="U3070">
        <f t="shared" si="286"/>
        <v>2015</v>
      </c>
      <c r="V3070" s="15" t="str">
        <f t="shared" si="287"/>
        <v>Aug</v>
      </c>
    </row>
    <row r="3071" spans="1:22" ht="48">
      <c r="A3071">
        <v>2207</v>
      </c>
      <c r="B3071" s="3" t="s">
        <v>2208</v>
      </c>
      <c r="C3071" s="3" t="s">
        <v>6317</v>
      </c>
      <c r="D3071">
        <v>2000</v>
      </c>
      <c r="E3071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8279</v>
      </c>
      <c r="O3071" s="6">
        <f>KickstarterTable[[#This Row],[pledged]]/KickstarterTable[[#This Row],[goal]]</f>
        <v>1</v>
      </c>
      <c r="P3071" s="8">
        <f>KickstarterTable[[#This Row],[pledged]]/KickstarterTable[[#This Row],[backers_count]]</f>
        <v>285.71428571428572</v>
      </c>
      <c r="Q3071" t="str">
        <f t="shared" si="282"/>
        <v>music</v>
      </c>
      <c r="R3071" t="str">
        <f t="shared" si="283"/>
        <v>electronic music</v>
      </c>
      <c r="S3071" s="13">
        <f t="shared" si="284"/>
        <v>41563.860798611109</v>
      </c>
      <c r="T3071" s="13">
        <f t="shared" si="285"/>
        <v>41591.819131944445</v>
      </c>
      <c r="U3071">
        <f t="shared" si="286"/>
        <v>2013</v>
      </c>
      <c r="V3071" s="15" t="str">
        <f t="shared" si="287"/>
        <v>Oct</v>
      </c>
    </row>
    <row r="3072" spans="1:22" ht="48">
      <c r="A3072">
        <v>2218</v>
      </c>
      <c r="B3072" s="3" t="s">
        <v>2219</v>
      </c>
      <c r="C3072" s="3" t="s">
        <v>6328</v>
      </c>
      <c r="D3072">
        <v>2000</v>
      </c>
      <c r="E3072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8279</v>
      </c>
      <c r="O3072" s="6">
        <f>KickstarterTable[[#This Row],[pledged]]/KickstarterTable[[#This Row],[goal]]</f>
        <v>1.2283299999999999</v>
      </c>
      <c r="P3072" s="8">
        <f>KickstarterTable[[#This Row],[pledged]]/KickstarterTable[[#This Row],[backers_count]]</f>
        <v>32.324473684210524</v>
      </c>
      <c r="Q3072" t="str">
        <f t="shared" si="282"/>
        <v>music</v>
      </c>
      <c r="R3072" t="str">
        <f t="shared" si="283"/>
        <v>electronic music</v>
      </c>
      <c r="S3072" s="13">
        <f t="shared" si="284"/>
        <v>41127.478969907403</v>
      </c>
      <c r="T3072" s="13">
        <f t="shared" si="285"/>
        <v>41147.583333333336</v>
      </c>
      <c r="U3072">
        <f t="shared" si="286"/>
        <v>2012</v>
      </c>
      <c r="V3072" s="15" t="str">
        <f t="shared" si="287"/>
        <v>Aug</v>
      </c>
    </row>
    <row r="3073" spans="1:22" ht="32">
      <c r="A3073">
        <v>2278</v>
      </c>
      <c r="B3073" s="3" t="s">
        <v>2279</v>
      </c>
      <c r="C3073" s="3" t="s">
        <v>6388</v>
      </c>
      <c r="D3073">
        <v>2000</v>
      </c>
      <c r="E3073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8296</v>
      </c>
      <c r="O3073" s="6">
        <f>KickstarterTable[[#This Row],[pledged]]/KickstarterTable[[#This Row],[goal]]</f>
        <v>2.7069999999999999</v>
      </c>
      <c r="P3073" s="8">
        <f>KickstarterTable[[#This Row],[pledged]]/KickstarterTable[[#This Row],[backers_count]]</f>
        <v>53.078431372549019</v>
      </c>
      <c r="Q3073" t="str">
        <f t="shared" si="282"/>
        <v>games</v>
      </c>
      <c r="R3073" t="str">
        <f t="shared" si="283"/>
        <v>tabletop games</v>
      </c>
      <c r="S3073" s="13">
        <f t="shared" si="284"/>
        <v>42338.375775462962</v>
      </c>
      <c r="T3073" s="13">
        <f t="shared" si="285"/>
        <v>42370.540972222225</v>
      </c>
      <c r="U3073">
        <f t="shared" si="286"/>
        <v>2016</v>
      </c>
      <c r="V3073" s="15" t="str">
        <f t="shared" si="287"/>
        <v>Nov</v>
      </c>
    </row>
    <row r="3074" spans="1:22" ht="48">
      <c r="A3074">
        <v>2292</v>
      </c>
      <c r="B3074" s="3" t="s">
        <v>2293</v>
      </c>
      <c r="C3074" s="3" t="s">
        <v>6402</v>
      </c>
      <c r="D3074">
        <v>2000</v>
      </c>
      <c r="E3074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8275</v>
      </c>
      <c r="O3074" s="6">
        <f>KickstarterTable[[#This Row],[pledged]]/KickstarterTable[[#This Row],[goal]]</f>
        <v>1.072505</v>
      </c>
      <c r="P3074" s="8">
        <f>KickstarterTable[[#This Row],[pledged]]/KickstarterTable[[#This Row],[backers_count]]</f>
        <v>46.630652173913049</v>
      </c>
      <c r="Q3074" t="str">
        <f t="shared" ref="Q3074:Q3137" si="288">LEFT(N3074, SEARCH("/",N3074,1) -1)</f>
        <v>music</v>
      </c>
      <c r="R3074" t="str">
        <f t="shared" ref="R3074:R3137" si="289">MID(N3074,FIND("/",N3074)+1,LEN(N3074))</f>
        <v>rock</v>
      </c>
      <c r="S3074" s="13">
        <f t="shared" ref="S3074:S3137" si="290">(J3074/86400)+25569+(-8/24)</f>
        <v>40987.364305555551</v>
      </c>
      <c r="T3074" s="13">
        <f t="shared" ref="T3074:T3137" si="291">(((I3074/60)/60)/24)+DATE(1970,1,1)+(-58/24)</f>
        <v>41015.280972222223</v>
      </c>
      <c r="U3074">
        <f t="shared" ref="U3074:U3137" si="292">YEAR(T3074)</f>
        <v>2012</v>
      </c>
      <c r="V3074" s="15" t="str">
        <f t="shared" ref="V3074:V3137" si="293">TEXT(S3074,"mmm")</f>
        <v>Mar</v>
      </c>
    </row>
    <row r="3075" spans="1:22" ht="48">
      <c r="A3075">
        <v>2352</v>
      </c>
      <c r="B3075" s="3" t="s">
        <v>2353</v>
      </c>
      <c r="C3075" s="3" t="s">
        <v>6462</v>
      </c>
      <c r="D3075">
        <v>2000</v>
      </c>
      <c r="E3075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8271</v>
      </c>
      <c r="O3075" s="6">
        <f>KickstarterTable[[#This Row],[pledged]]/KickstarterTable[[#This Row],[goal]]</f>
        <v>0</v>
      </c>
      <c r="P3075" s="8" t="e">
        <f>KickstarterTable[[#This Row],[pledged]]/KickstarterTable[[#This Row],[backers_count]]</f>
        <v>#DIV/0!</v>
      </c>
      <c r="Q3075" t="str">
        <f t="shared" si="288"/>
        <v>technology</v>
      </c>
      <c r="R3075" t="str">
        <f t="shared" si="289"/>
        <v>web</v>
      </c>
      <c r="S3075" s="13">
        <f t="shared" si="290"/>
        <v>42101.300370370365</v>
      </c>
      <c r="T3075" s="13">
        <f t="shared" si="291"/>
        <v>42159.217037037037</v>
      </c>
      <c r="U3075">
        <f t="shared" si="292"/>
        <v>2015</v>
      </c>
      <c r="V3075" s="15" t="str">
        <f t="shared" si="293"/>
        <v>Apr</v>
      </c>
    </row>
    <row r="3076" spans="1:22" ht="48">
      <c r="A3076">
        <v>2371</v>
      </c>
      <c r="B3076" s="3" t="s">
        <v>2372</v>
      </c>
      <c r="C3076" s="3" t="s">
        <v>6481</v>
      </c>
      <c r="D3076">
        <v>2000</v>
      </c>
      <c r="E3076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8271</v>
      </c>
      <c r="O3076" s="6">
        <f>KickstarterTable[[#This Row],[pledged]]/KickstarterTable[[#This Row],[goal]]</f>
        <v>0</v>
      </c>
      <c r="P3076" s="8" t="e">
        <f>KickstarterTable[[#This Row],[pledged]]/KickstarterTable[[#This Row],[backers_count]]</f>
        <v>#DIV/0!</v>
      </c>
      <c r="Q3076" t="str">
        <f t="shared" si="288"/>
        <v>technology</v>
      </c>
      <c r="R3076" t="str">
        <f t="shared" si="289"/>
        <v>web</v>
      </c>
      <c r="S3076" s="13">
        <f t="shared" si="290"/>
        <v>42150.444398148145</v>
      </c>
      <c r="T3076" s="13">
        <f t="shared" si="291"/>
        <v>42178.361064814817</v>
      </c>
      <c r="U3076">
        <f t="shared" si="292"/>
        <v>2015</v>
      </c>
      <c r="V3076" s="15" t="str">
        <f t="shared" si="293"/>
        <v>May</v>
      </c>
    </row>
    <row r="3077" spans="1:22" ht="16">
      <c r="A3077">
        <v>2463</v>
      </c>
      <c r="B3077" s="3" t="s">
        <v>2464</v>
      </c>
      <c r="C3077" s="3" t="s">
        <v>6573</v>
      </c>
      <c r="D3077">
        <v>2000</v>
      </c>
      <c r="E307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8278</v>
      </c>
      <c r="O3077" s="6">
        <f>KickstarterTable[[#This Row],[pledged]]/KickstarterTable[[#This Row],[goal]]</f>
        <v>1.1625000000000001</v>
      </c>
      <c r="P3077" s="8">
        <f>KickstarterTable[[#This Row],[pledged]]/KickstarterTable[[#This Row],[backers_count]]</f>
        <v>31</v>
      </c>
      <c r="Q3077" t="str">
        <f t="shared" si="288"/>
        <v>music</v>
      </c>
      <c r="R3077" t="str">
        <f t="shared" si="289"/>
        <v>indie rock</v>
      </c>
      <c r="S3077" s="13">
        <f t="shared" si="290"/>
        <v>41340.778067129628</v>
      </c>
      <c r="T3077" s="13">
        <f t="shared" si="291"/>
        <v>41378.375</v>
      </c>
      <c r="U3077">
        <f t="shared" si="292"/>
        <v>2013</v>
      </c>
      <c r="V3077" s="15" t="str">
        <f t="shared" si="293"/>
        <v>Mar</v>
      </c>
    </row>
    <row r="3078" spans="1:22" ht="48">
      <c r="A3078">
        <v>2464</v>
      </c>
      <c r="B3078" s="3" t="s">
        <v>2465</v>
      </c>
      <c r="C3078" s="3" t="s">
        <v>6574</v>
      </c>
      <c r="D3078">
        <v>2000</v>
      </c>
      <c r="E307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8278</v>
      </c>
      <c r="O3078" s="6">
        <f>KickstarterTable[[#This Row],[pledged]]/KickstarterTable[[#This Row],[goal]]</f>
        <v>1.111</v>
      </c>
      <c r="P3078" s="8">
        <f>KickstarterTable[[#This Row],[pledged]]/KickstarterTable[[#This Row],[backers_count]]</f>
        <v>51.674418604651166</v>
      </c>
      <c r="Q3078" t="str">
        <f t="shared" si="288"/>
        <v>music</v>
      </c>
      <c r="R3078" t="str">
        <f t="shared" si="289"/>
        <v>indie rock</v>
      </c>
      <c r="S3078" s="13">
        <f t="shared" si="290"/>
        <v>42248.567094907405</v>
      </c>
      <c r="T3078" s="13">
        <f t="shared" si="291"/>
        <v>42275.395138888889</v>
      </c>
      <c r="U3078">
        <f t="shared" si="292"/>
        <v>2015</v>
      </c>
      <c r="V3078" s="15" t="str">
        <f t="shared" si="293"/>
        <v>Sep</v>
      </c>
    </row>
    <row r="3079" spans="1:22" ht="32">
      <c r="A3079">
        <v>2468</v>
      </c>
      <c r="B3079" s="3" t="s">
        <v>2469</v>
      </c>
      <c r="C3079" s="3" t="s">
        <v>6578</v>
      </c>
      <c r="D3079">
        <v>2000</v>
      </c>
      <c r="E3079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8278</v>
      </c>
      <c r="O3079" s="6">
        <f>KickstarterTable[[#This Row],[pledged]]/KickstarterTable[[#This Row],[goal]]</f>
        <v>1.0721700000000001</v>
      </c>
      <c r="P3079" s="8">
        <f>KickstarterTable[[#This Row],[pledged]]/KickstarterTable[[#This Row],[backers_count]]</f>
        <v>36.97137931034483</v>
      </c>
      <c r="Q3079" t="str">
        <f t="shared" si="288"/>
        <v>music</v>
      </c>
      <c r="R3079" t="str">
        <f t="shared" si="289"/>
        <v>indie rock</v>
      </c>
      <c r="S3079" s="13">
        <f t="shared" si="290"/>
        <v>41173.820844907408</v>
      </c>
      <c r="T3079" s="13">
        <f t="shared" si="291"/>
        <v>41207.791666666672</v>
      </c>
      <c r="U3079">
        <f t="shared" si="292"/>
        <v>2012</v>
      </c>
      <c r="V3079" s="15" t="str">
        <f t="shared" si="293"/>
        <v>Sep</v>
      </c>
    </row>
    <row r="3080" spans="1:22" ht="48">
      <c r="A3080">
        <v>2473</v>
      </c>
      <c r="B3080" s="3" t="s">
        <v>2474</v>
      </c>
      <c r="C3080" s="3" t="s">
        <v>6583</v>
      </c>
      <c r="D3080">
        <v>2000</v>
      </c>
      <c r="E3080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8278</v>
      </c>
      <c r="O3080" s="6">
        <f>KickstarterTable[[#This Row],[pledged]]/KickstarterTable[[#This Row],[goal]]</f>
        <v>1</v>
      </c>
      <c r="P3080" s="8">
        <f>KickstarterTable[[#This Row],[pledged]]/KickstarterTable[[#This Row],[backers_count]]</f>
        <v>42.553191489361701</v>
      </c>
      <c r="Q3080" t="str">
        <f t="shared" si="288"/>
        <v>music</v>
      </c>
      <c r="R3080" t="str">
        <f t="shared" si="289"/>
        <v>indie rock</v>
      </c>
      <c r="S3080" s="13">
        <f t="shared" si="290"/>
        <v>41193.415150462963</v>
      </c>
      <c r="T3080" s="13">
        <f t="shared" si="291"/>
        <v>41221.373483796298</v>
      </c>
      <c r="U3080">
        <f t="shared" si="292"/>
        <v>2012</v>
      </c>
      <c r="V3080" s="15" t="str">
        <f t="shared" si="293"/>
        <v>Oct</v>
      </c>
    </row>
    <row r="3081" spans="1:22" ht="48">
      <c r="A3081">
        <v>2480</v>
      </c>
      <c r="B3081" s="3" t="s">
        <v>2480</v>
      </c>
      <c r="C3081" s="3" t="s">
        <v>6590</v>
      </c>
      <c r="D3081">
        <v>2000</v>
      </c>
      <c r="E3081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8278</v>
      </c>
      <c r="O3081" s="6">
        <f>KickstarterTable[[#This Row],[pledged]]/KickstarterTable[[#This Row],[goal]]</f>
        <v>1</v>
      </c>
      <c r="P3081" s="8">
        <f>KickstarterTable[[#This Row],[pledged]]/KickstarterTable[[#This Row],[backers_count]]</f>
        <v>250</v>
      </c>
      <c r="Q3081" t="str">
        <f t="shared" si="288"/>
        <v>music</v>
      </c>
      <c r="R3081" t="str">
        <f t="shared" si="289"/>
        <v>indie rock</v>
      </c>
      <c r="S3081" s="13">
        <f t="shared" si="290"/>
        <v>42227.602824074071</v>
      </c>
      <c r="T3081" s="13">
        <f t="shared" si="291"/>
        <v>42285.519490740742</v>
      </c>
      <c r="U3081">
        <f t="shared" si="292"/>
        <v>2015</v>
      </c>
      <c r="V3081" s="15" t="str">
        <f t="shared" si="293"/>
        <v>Aug</v>
      </c>
    </row>
    <row r="3082" spans="1:22" ht="48">
      <c r="A3082">
        <v>2485</v>
      </c>
      <c r="B3082" s="3" t="s">
        <v>2485</v>
      </c>
      <c r="C3082" s="3" t="s">
        <v>6595</v>
      </c>
      <c r="D3082">
        <v>2000</v>
      </c>
      <c r="E3082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8278</v>
      </c>
      <c r="O3082" s="6">
        <f>KickstarterTable[[#This Row],[pledged]]/KickstarterTable[[#This Row],[goal]]</f>
        <v>1.0325</v>
      </c>
      <c r="P3082" s="8">
        <f>KickstarterTable[[#This Row],[pledged]]/KickstarterTable[[#This Row],[backers_count]]</f>
        <v>50.365853658536587</v>
      </c>
      <c r="Q3082" t="str">
        <f t="shared" si="288"/>
        <v>music</v>
      </c>
      <c r="R3082" t="str">
        <f t="shared" si="289"/>
        <v>indie rock</v>
      </c>
      <c r="S3082" s="13">
        <f t="shared" si="290"/>
        <v>40793.665266203701</v>
      </c>
      <c r="T3082" s="13">
        <f t="shared" si="291"/>
        <v>40826.581932870373</v>
      </c>
      <c r="U3082">
        <f t="shared" si="292"/>
        <v>2011</v>
      </c>
      <c r="V3082" s="15" t="str">
        <f t="shared" si="293"/>
        <v>Sep</v>
      </c>
    </row>
    <row r="3083" spans="1:22" ht="64">
      <c r="A3083">
        <v>2534</v>
      </c>
      <c r="B3083" s="3" t="s">
        <v>2534</v>
      </c>
      <c r="C3083" s="3" t="s">
        <v>6644</v>
      </c>
      <c r="D3083">
        <v>2000</v>
      </c>
      <c r="E3083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8299</v>
      </c>
      <c r="O3083" s="6">
        <f>KickstarterTable[[#This Row],[pledged]]/KickstarterTable[[#This Row],[goal]]</f>
        <v>1.05</v>
      </c>
      <c r="P3083" s="8">
        <f>KickstarterTable[[#This Row],[pledged]]/KickstarterTable[[#This Row],[backers_count]]</f>
        <v>150</v>
      </c>
      <c r="Q3083" t="str">
        <f t="shared" si="288"/>
        <v>music</v>
      </c>
      <c r="R3083" t="str">
        <f t="shared" si="289"/>
        <v>classical music</v>
      </c>
      <c r="S3083" s="13">
        <f t="shared" si="290"/>
        <v>40127.367037037031</v>
      </c>
      <c r="T3083" s="13">
        <f t="shared" si="291"/>
        <v>40176.833333333336</v>
      </c>
      <c r="U3083">
        <f t="shared" si="292"/>
        <v>2009</v>
      </c>
      <c r="V3083" s="15" t="str">
        <f t="shared" si="293"/>
        <v>Nov</v>
      </c>
    </row>
    <row r="3084" spans="1:22" ht="48">
      <c r="A3084">
        <v>2545</v>
      </c>
      <c r="B3084" s="3" t="s">
        <v>2545</v>
      </c>
      <c r="C3084" s="3" t="s">
        <v>6655</v>
      </c>
      <c r="D3084">
        <v>2000</v>
      </c>
      <c r="E3084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8299</v>
      </c>
      <c r="O3084" s="6">
        <f>KickstarterTable[[#This Row],[pledged]]/KickstarterTable[[#This Row],[goal]]</f>
        <v>1.9530000000000001</v>
      </c>
      <c r="P3084" s="8">
        <f>KickstarterTable[[#This Row],[pledged]]/KickstarterTable[[#This Row],[backers_count]]</f>
        <v>64.032786885245898</v>
      </c>
      <c r="Q3084" t="str">
        <f t="shared" si="288"/>
        <v>music</v>
      </c>
      <c r="R3084" t="str">
        <f t="shared" si="289"/>
        <v>classical music</v>
      </c>
      <c r="S3084" s="13">
        <f t="shared" si="290"/>
        <v>42026.804837962962</v>
      </c>
      <c r="T3084" s="13">
        <f t="shared" si="291"/>
        <v>42059.604166666664</v>
      </c>
      <c r="U3084">
        <f t="shared" si="292"/>
        <v>2015</v>
      </c>
      <c r="V3084" s="15" t="str">
        <f t="shared" si="293"/>
        <v>Jan</v>
      </c>
    </row>
    <row r="3085" spans="1:22" ht="48">
      <c r="A3085">
        <v>2555</v>
      </c>
      <c r="B3085" s="3" t="s">
        <v>2555</v>
      </c>
      <c r="C3085" s="3" t="s">
        <v>6665</v>
      </c>
      <c r="D3085">
        <v>2000</v>
      </c>
      <c r="E3085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8299</v>
      </c>
      <c r="O3085" s="6">
        <f>KickstarterTable[[#This Row],[pledged]]/KickstarterTable[[#This Row],[goal]]</f>
        <v>1.0734999999999999</v>
      </c>
      <c r="P3085" s="8">
        <f>KickstarterTable[[#This Row],[pledged]]/KickstarterTable[[#This Row],[backers_count]]</f>
        <v>61.342857142857142</v>
      </c>
      <c r="Q3085" t="str">
        <f t="shared" si="288"/>
        <v>music</v>
      </c>
      <c r="R3085" t="str">
        <f t="shared" si="289"/>
        <v>classical music</v>
      </c>
      <c r="S3085" s="13">
        <f t="shared" si="290"/>
        <v>41026.32167824074</v>
      </c>
      <c r="T3085" s="13">
        <f t="shared" si="291"/>
        <v>41055.238344907411</v>
      </c>
      <c r="U3085">
        <f t="shared" si="292"/>
        <v>2012</v>
      </c>
      <c r="V3085" s="15" t="str">
        <f t="shared" si="293"/>
        <v>Apr</v>
      </c>
    </row>
    <row r="3086" spans="1:22" ht="48">
      <c r="A3086">
        <v>2623</v>
      </c>
      <c r="B3086" s="3" t="s">
        <v>2623</v>
      </c>
      <c r="C3086" s="3" t="s">
        <v>6733</v>
      </c>
      <c r="D3086">
        <v>2000</v>
      </c>
      <c r="E3086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8300</v>
      </c>
      <c r="O3086" s="6">
        <f>KickstarterTable[[#This Row],[pledged]]/KickstarterTable[[#This Row],[goal]]</f>
        <v>1.1399999999999999</v>
      </c>
      <c r="P3086" s="8">
        <f>KickstarterTable[[#This Row],[pledged]]/KickstarterTable[[#This Row],[backers_count]]</f>
        <v>36.774193548387096</v>
      </c>
      <c r="Q3086" t="str">
        <f t="shared" si="288"/>
        <v>technology</v>
      </c>
      <c r="R3086" t="str">
        <f t="shared" si="289"/>
        <v>space exploration</v>
      </c>
      <c r="S3086" s="13">
        <f t="shared" si="290"/>
        <v>42691.923217592594</v>
      </c>
      <c r="T3086" s="13">
        <f t="shared" si="291"/>
        <v>42703.839884259265</v>
      </c>
      <c r="U3086">
        <f t="shared" si="292"/>
        <v>2016</v>
      </c>
      <c r="V3086" s="15" t="str">
        <f t="shared" si="293"/>
        <v>Nov</v>
      </c>
    </row>
    <row r="3087" spans="1:22" ht="48">
      <c r="A3087">
        <v>2630</v>
      </c>
      <c r="B3087" s="3" t="s">
        <v>2630</v>
      </c>
      <c r="C3087" s="3" t="s">
        <v>6740</v>
      </c>
      <c r="D3087">
        <v>2000</v>
      </c>
      <c r="E308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8300</v>
      </c>
      <c r="O3087" s="6">
        <f>KickstarterTable[[#This Row],[pledged]]/KickstarterTable[[#This Row],[goal]]</f>
        <v>1.579</v>
      </c>
      <c r="P3087" s="8">
        <f>KickstarterTable[[#This Row],[pledged]]/KickstarterTable[[#This Row],[backers_count]]</f>
        <v>38.987654320987652</v>
      </c>
      <c r="Q3087" t="str">
        <f t="shared" si="288"/>
        <v>technology</v>
      </c>
      <c r="R3087" t="str">
        <f t="shared" si="289"/>
        <v>space exploration</v>
      </c>
      <c r="S3087" s="13">
        <f t="shared" si="290"/>
        <v>42523.772129629629</v>
      </c>
      <c r="T3087" s="13">
        <f t="shared" si="291"/>
        <v>42549.000000000007</v>
      </c>
      <c r="U3087">
        <f t="shared" si="292"/>
        <v>2016</v>
      </c>
      <c r="V3087" s="15" t="str">
        <f t="shared" si="293"/>
        <v>Jun</v>
      </c>
    </row>
    <row r="3088" spans="1:22" ht="48">
      <c r="A3088">
        <v>2753</v>
      </c>
      <c r="B3088" s="3" t="s">
        <v>2753</v>
      </c>
      <c r="C3088" s="3" t="s">
        <v>6863</v>
      </c>
      <c r="D3088">
        <v>2000</v>
      </c>
      <c r="E308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8303</v>
      </c>
      <c r="O3088" s="6">
        <f>KickstarterTable[[#This Row],[pledged]]/KickstarterTable[[#This Row],[goal]]</f>
        <v>0.19</v>
      </c>
      <c r="P3088" s="8">
        <f>KickstarterTable[[#This Row],[pledged]]/KickstarterTable[[#This Row],[backers_count]]</f>
        <v>47.5</v>
      </c>
      <c r="Q3088" t="str">
        <f t="shared" si="288"/>
        <v>publishing</v>
      </c>
      <c r="R3088" t="str">
        <f t="shared" si="289"/>
        <v>children's books</v>
      </c>
      <c r="S3088" s="13">
        <f t="shared" si="290"/>
        <v>41117.567395833328</v>
      </c>
      <c r="T3088" s="13">
        <f t="shared" si="291"/>
        <v>41145.4840625</v>
      </c>
      <c r="U3088">
        <f t="shared" si="292"/>
        <v>2012</v>
      </c>
      <c r="V3088" s="15" t="str">
        <f t="shared" si="293"/>
        <v>Jul</v>
      </c>
    </row>
    <row r="3089" spans="1:22" ht="48">
      <c r="A3089">
        <v>2758</v>
      </c>
      <c r="B3089" s="3" t="s">
        <v>2758</v>
      </c>
      <c r="C3089" s="3" t="s">
        <v>6868</v>
      </c>
      <c r="D3089">
        <v>2000</v>
      </c>
      <c r="E3089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8303</v>
      </c>
      <c r="O3089" s="6">
        <f>KickstarterTable[[#This Row],[pledged]]/KickstarterTable[[#This Row],[goal]]</f>
        <v>0.11700000000000001</v>
      </c>
      <c r="P3089" s="8">
        <f>KickstarterTable[[#This Row],[pledged]]/KickstarterTable[[#This Row],[backers_count]]</f>
        <v>39</v>
      </c>
      <c r="Q3089" t="str">
        <f t="shared" si="288"/>
        <v>publishing</v>
      </c>
      <c r="R3089" t="str">
        <f t="shared" si="289"/>
        <v>children's books</v>
      </c>
      <c r="S3089" s="13">
        <f t="shared" si="290"/>
        <v>42639.10859953703</v>
      </c>
      <c r="T3089" s="13">
        <f t="shared" si="291"/>
        <v>42651.025266203702</v>
      </c>
      <c r="U3089">
        <f t="shared" si="292"/>
        <v>2016</v>
      </c>
      <c r="V3089" s="15" t="str">
        <f t="shared" si="293"/>
        <v>Sep</v>
      </c>
    </row>
    <row r="3090" spans="1:22" ht="32">
      <c r="A3090">
        <v>2788</v>
      </c>
      <c r="B3090" s="3" t="s">
        <v>2788</v>
      </c>
      <c r="C3090" s="3" t="s">
        <v>6898</v>
      </c>
      <c r="D3090">
        <v>2000</v>
      </c>
      <c r="E3090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8270</v>
      </c>
      <c r="O3090" s="6">
        <f>KickstarterTable[[#This Row],[pledged]]/KickstarterTable[[#This Row],[goal]]</f>
        <v>1.0249999999999999</v>
      </c>
      <c r="P3090" s="8">
        <f>KickstarterTable[[#This Row],[pledged]]/KickstarterTable[[#This Row],[backers_count]]</f>
        <v>102.5</v>
      </c>
      <c r="Q3090" t="str">
        <f t="shared" si="288"/>
        <v>theater</v>
      </c>
      <c r="R3090" t="str">
        <f t="shared" si="289"/>
        <v>plays</v>
      </c>
      <c r="S3090" s="13">
        <f t="shared" si="290"/>
        <v>42550.36855324074</v>
      </c>
      <c r="T3090" s="13">
        <f t="shared" si="291"/>
        <v>42578.285219907404</v>
      </c>
      <c r="U3090">
        <f t="shared" si="292"/>
        <v>2016</v>
      </c>
      <c r="V3090" s="15" t="str">
        <f t="shared" si="293"/>
        <v>Jun</v>
      </c>
    </row>
    <row r="3091" spans="1:22" ht="48">
      <c r="A3091">
        <v>2791</v>
      </c>
      <c r="B3091" s="3" t="s">
        <v>2791</v>
      </c>
      <c r="C3091" s="3" t="s">
        <v>6901</v>
      </c>
      <c r="D3091">
        <v>2000</v>
      </c>
      <c r="E3091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8270</v>
      </c>
      <c r="O3091" s="6">
        <f>KickstarterTable[[#This Row],[pledged]]/KickstarterTable[[#This Row],[goal]]</f>
        <v>1.0249999999999999</v>
      </c>
      <c r="P3091" s="8">
        <f>KickstarterTable[[#This Row],[pledged]]/KickstarterTable[[#This Row],[backers_count]]</f>
        <v>73.214285714285708</v>
      </c>
      <c r="Q3091" t="str">
        <f t="shared" si="288"/>
        <v>theater</v>
      </c>
      <c r="R3091" t="str">
        <f t="shared" si="289"/>
        <v>plays</v>
      </c>
      <c r="S3091" s="13">
        <f t="shared" si="290"/>
        <v>42591.566655092589</v>
      </c>
      <c r="T3091" s="13">
        <f t="shared" si="291"/>
        <v>42619.750000000007</v>
      </c>
      <c r="U3091">
        <f t="shared" si="292"/>
        <v>2016</v>
      </c>
      <c r="V3091" s="15" t="str">
        <f t="shared" si="293"/>
        <v>Aug</v>
      </c>
    </row>
    <row r="3092" spans="1:22" ht="48">
      <c r="A3092">
        <v>2792</v>
      </c>
      <c r="B3092" s="3" t="s">
        <v>2792</v>
      </c>
      <c r="C3092" s="3" t="s">
        <v>6902</v>
      </c>
      <c r="D3092">
        <v>2000</v>
      </c>
      <c r="E3092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8270</v>
      </c>
      <c r="O3092" s="6">
        <f>KickstarterTable[[#This Row],[pledged]]/KickstarterTable[[#This Row],[goal]]</f>
        <v>1.0760000000000001</v>
      </c>
      <c r="P3092" s="8">
        <f>KickstarterTable[[#This Row],[pledged]]/KickstarterTable[[#This Row],[backers_count]]</f>
        <v>89.666666666666671</v>
      </c>
      <c r="Q3092" t="str">
        <f t="shared" si="288"/>
        <v>theater</v>
      </c>
      <c r="R3092" t="str">
        <f t="shared" si="289"/>
        <v>plays</v>
      </c>
      <c r="S3092" s="13">
        <f t="shared" si="290"/>
        <v>42182.897673611107</v>
      </c>
      <c r="T3092" s="13">
        <f t="shared" si="291"/>
        <v>42225.814340277779</v>
      </c>
      <c r="U3092">
        <f t="shared" si="292"/>
        <v>2015</v>
      </c>
      <c r="V3092" s="15" t="str">
        <f t="shared" si="293"/>
        <v>Jun</v>
      </c>
    </row>
    <row r="3093" spans="1:22" ht="48">
      <c r="A3093">
        <v>2826</v>
      </c>
      <c r="B3093" s="3" t="s">
        <v>2826</v>
      </c>
      <c r="C3093" s="3" t="s">
        <v>6936</v>
      </c>
      <c r="D3093">
        <v>2000</v>
      </c>
      <c r="E3093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8270</v>
      </c>
      <c r="O3093" s="6">
        <f>KickstarterTable[[#This Row],[pledged]]/KickstarterTable[[#This Row],[goal]]</f>
        <v>1.0774999999999999</v>
      </c>
      <c r="P3093" s="8">
        <f>KickstarterTable[[#This Row],[pledged]]/KickstarterTable[[#This Row],[backers_count]]</f>
        <v>113.42105263157895</v>
      </c>
      <c r="Q3093" t="str">
        <f t="shared" si="288"/>
        <v>theater</v>
      </c>
      <c r="R3093" t="str">
        <f t="shared" si="289"/>
        <v>plays</v>
      </c>
      <c r="S3093" s="13">
        <f t="shared" si="290"/>
        <v>42170.701527777775</v>
      </c>
      <c r="T3093" s="13">
        <f t="shared" si="291"/>
        <v>42192.875000000007</v>
      </c>
      <c r="U3093">
        <f t="shared" si="292"/>
        <v>2015</v>
      </c>
      <c r="V3093" s="15" t="str">
        <f t="shared" si="293"/>
        <v>Jun</v>
      </c>
    </row>
    <row r="3094" spans="1:22" ht="48">
      <c r="A3094">
        <v>2827</v>
      </c>
      <c r="B3094" s="3" t="s">
        <v>2827</v>
      </c>
      <c r="C3094" s="3" t="s">
        <v>6937</v>
      </c>
      <c r="D3094">
        <v>2000</v>
      </c>
      <c r="E3094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8270</v>
      </c>
      <c r="O3094" s="6">
        <f>KickstarterTable[[#This Row],[pledged]]/KickstarterTable[[#This Row],[goal]]</f>
        <v>1.2024999999999999</v>
      </c>
      <c r="P3094" s="8">
        <f>KickstarterTable[[#This Row],[pledged]]/KickstarterTable[[#This Row],[backers_count]]</f>
        <v>104.56521739130434</v>
      </c>
      <c r="Q3094" t="str">
        <f t="shared" si="288"/>
        <v>theater</v>
      </c>
      <c r="R3094" t="str">
        <f t="shared" si="289"/>
        <v>plays</v>
      </c>
      <c r="S3094" s="13">
        <f t="shared" si="290"/>
        <v>42494.350300925922</v>
      </c>
      <c r="T3094" s="13">
        <f t="shared" si="291"/>
        <v>42522.270833333336</v>
      </c>
      <c r="U3094">
        <f t="shared" si="292"/>
        <v>2016</v>
      </c>
      <c r="V3094" s="15" t="str">
        <f t="shared" si="293"/>
        <v>May</v>
      </c>
    </row>
    <row r="3095" spans="1:22" ht="48">
      <c r="A3095">
        <v>2838</v>
      </c>
      <c r="B3095" s="3" t="s">
        <v>2838</v>
      </c>
      <c r="C3095" s="3" t="s">
        <v>6948</v>
      </c>
      <c r="D3095">
        <v>2000</v>
      </c>
      <c r="E3095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8270</v>
      </c>
      <c r="O3095" s="6">
        <f>KickstarterTable[[#This Row],[pledged]]/KickstarterTable[[#This Row],[goal]]</f>
        <v>1.2024999999999999</v>
      </c>
      <c r="P3095" s="8">
        <f>KickstarterTable[[#This Row],[pledged]]/KickstarterTable[[#This Row],[backers_count]]</f>
        <v>44.537037037037038</v>
      </c>
      <c r="Q3095" t="str">
        <f t="shared" si="288"/>
        <v>theater</v>
      </c>
      <c r="R3095" t="str">
        <f t="shared" si="289"/>
        <v>plays</v>
      </c>
      <c r="S3095" s="13">
        <f t="shared" si="290"/>
        <v>41842.274259259255</v>
      </c>
      <c r="T3095" s="13">
        <f t="shared" si="291"/>
        <v>41862.5</v>
      </c>
      <c r="U3095">
        <f t="shared" si="292"/>
        <v>2014</v>
      </c>
      <c r="V3095" s="15" t="str">
        <f t="shared" si="293"/>
        <v>Jul</v>
      </c>
    </row>
    <row r="3096" spans="1:22" ht="48">
      <c r="A3096">
        <v>2847</v>
      </c>
      <c r="B3096" s="3" t="s">
        <v>2847</v>
      </c>
      <c r="C3096" s="3" t="s">
        <v>6957</v>
      </c>
      <c r="D3096">
        <v>2000</v>
      </c>
      <c r="E3096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8270</v>
      </c>
      <c r="O3096" s="6">
        <f>KickstarterTable[[#This Row],[pledged]]/KickstarterTable[[#This Row],[goal]]</f>
        <v>0</v>
      </c>
      <c r="P3096" s="8" t="e">
        <f>KickstarterTable[[#This Row],[pledged]]/KickstarterTable[[#This Row],[backers_count]]</f>
        <v>#DIV/0!</v>
      </c>
      <c r="Q3096" t="str">
        <f t="shared" si="288"/>
        <v>theater</v>
      </c>
      <c r="R3096" t="str">
        <f t="shared" si="289"/>
        <v>plays</v>
      </c>
      <c r="S3096" s="13">
        <f t="shared" si="290"/>
        <v>42453.472974537035</v>
      </c>
      <c r="T3096" s="13">
        <f t="shared" si="291"/>
        <v>42511.389641203707</v>
      </c>
      <c r="U3096">
        <f t="shared" si="292"/>
        <v>2016</v>
      </c>
      <c r="V3096" s="15" t="str">
        <f t="shared" si="293"/>
        <v>Mar</v>
      </c>
    </row>
    <row r="3097" spans="1:22" ht="32">
      <c r="A3097">
        <v>2859</v>
      </c>
      <c r="B3097" s="3" t="s">
        <v>2859</v>
      </c>
      <c r="C3097" s="3" t="s">
        <v>6969</v>
      </c>
      <c r="D3097">
        <v>2000</v>
      </c>
      <c r="E309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8270</v>
      </c>
      <c r="O3097" s="6">
        <f>KickstarterTable[[#This Row],[pledged]]/KickstarterTable[[#This Row],[goal]]</f>
        <v>1.7500000000000002E-2</v>
      </c>
      <c r="P3097" s="8">
        <f>KickstarterTable[[#This Row],[pledged]]/KickstarterTable[[#This Row],[backers_count]]</f>
        <v>35</v>
      </c>
      <c r="Q3097" t="str">
        <f t="shared" si="288"/>
        <v>theater</v>
      </c>
      <c r="R3097" t="str">
        <f t="shared" si="289"/>
        <v>plays</v>
      </c>
      <c r="S3097" s="13">
        <f t="shared" si="290"/>
        <v>42233.028981481482</v>
      </c>
      <c r="T3097" s="13">
        <f t="shared" si="291"/>
        <v>42290.945648148154</v>
      </c>
      <c r="U3097">
        <f t="shared" si="292"/>
        <v>2015</v>
      </c>
      <c r="V3097" s="15" t="str">
        <f t="shared" si="293"/>
        <v>Aug</v>
      </c>
    </row>
    <row r="3098" spans="1:22" ht="48">
      <c r="A3098">
        <v>2890</v>
      </c>
      <c r="B3098" s="3" t="s">
        <v>2890</v>
      </c>
      <c r="C3098" s="3" t="s">
        <v>7000</v>
      </c>
      <c r="D3098">
        <v>2000</v>
      </c>
      <c r="E309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8270</v>
      </c>
      <c r="O3098" s="6">
        <f>KickstarterTable[[#This Row],[pledged]]/KickstarterTable[[#This Row],[goal]]</f>
        <v>1.0500000000000001E-2</v>
      </c>
      <c r="P3098" s="8">
        <f>KickstarterTable[[#This Row],[pledged]]/KickstarterTable[[#This Row],[backers_count]]</f>
        <v>7</v>
      </c>
      <c r="Q3098" t="str">
        <f t="shared" si="288"/>
        <v>theater</v>
      </c>
      <c r="R3098" t="str">
        <f t="shared" si="289"/>
        <v>plays</v>
      </c>
      <c r="S3098" s="13">
        <f t="shared" si="290"/>
        <v>41831.409629629627</v>
      </c>
      <c r="T3098" s="13">
        <f t="shared" si="291"/>
        <v>41857.708333333336</v>
      </c>
      <c r="U3098">
        <f t="shared" si="292"/>
        <v>2014</v>
      </c>
      <c r="V3098" s="15" t="str">
        <f t="shared" si="293"/>
        <v>Jul</v>
      </c>
    </row>
    <row r="3099" spans="1:22" ht="48">
      <c r="A3099">
        <v>2917</v>
      </c>
      <c r="B3099" s="3" t="s">
        <v>2917</v>
      </c>
      <c r="C3099" s="3" t="s">
        <v>7027</v>
      </c>
      <c r="D3099">
        <v>2000</v>
      </c>
      <c r="E3099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8270</v>
      </c>
      <c r="O3099" s="6">
        <f>KickstarterTable[[#This Row],[pledged]]/KickstarterTable[[#This Row],[goal]]</f>
        <v>0.2185</v>
      </c>
      <c r="P3099" s="8">
        <f>KickstarterTable[[#This Row],[pledged]]/KickstarterTable[[#This Row],[backers_count]]</f>
        <v>48.555555555555557</v>
      </c>
      <c r="Q3099" t="str">
        <f t="shared" si="288"/>
        <v>theater</v>
      </c>
      <c r="R3099" t="str">
        <f t="shared" si="289"/>
        <v>plays</v>
      </c>
      <c r="S3099" s="13">
        <f t="shared" si="290"/>
        <v>42244.901006944441</v>
      </c>
      <c r="T3099" s="13">
        <f t="shared" si="291"/>
        <v>42260.817673611113</v>
      </c>
      <c r="U3099">
        <f t="shared" si="292"/>
        <v>2015</v>
      </c>
      <c r="V3099" s="15" t="str">
        <f t="shared" si="293"/>
        <v>Aug</v>
      </c>
    </row>
    <row r="3100" spans="1:22" ht="48">
      <c r="A3100">
        <v>2946</v>
      </c>
      <c r="B3100" s="3" t="s">
        <v>2946</v>
      </c>
      <c r="C3100" s="3" t="s">
        <v>7056</v>
      </c>
      <c r="D3100">
        <v>2000</v>
      </c>
      <c r="E3100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8302</v>
      </c>
      <c r="O3100" s="6">
        <f>KickstarterTable[[#This Row],[pledged]]/KickstarterTable[[#This Row],[goal]]</f>
        <v>1E-3</v>
      </c>
      <c r="P3100" s="8">
        <f>KickstarterTable[[#This Row],[pledged]]/KickstarterTable[[#This Row],[backers_count]]</f>
        <v>1</v>
      </c>
      <c r="Q3100" t="str">
        <f t="shared" si="288"/>
        <v>theater</v>
      </c>
      <c r="R3100" t="str">
        <f t="shared" si="289"/>
        <v>spaces</v>
      </c>
      <c r="S3100" s="13">
        <f t="shared" si="290"/>
        <v>42567.197824074072</v>
      </c>
      <c r="T3100" s="13">
        <f t="shared" si="291"/>
        <v>42595.114490740743</v>
      </c>
      <c r="U3100">
        <f t="shared" si="292"/>
        <v>2016</v>
      </c>
      <c r="V3100" s="15" t="str">
        <f t="shared" si="293"/>
        <v>Jul</v>
      </c>
    </row>
    <row r="3101" spans="1:22" ht="32">
      <c r="A3101">
        <v>2972</v>
      </c>
      <c r="B3101" s="3" t="s">
        <v>2972</v>
      </c>
      <c r="C3101" s="3" t="s">
        <v>7082</v>
      </c>
      <c r="D3101">
        <v>2000</v>
      </c>
      <c r="E3101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8270</v>
      </c>
      <c r="O3101" s="6">
        <f>KickstarterTable[[#This Row],[pledged]]/KickstarterTable[[#This Row],[goal]]</f>
        <v>1.0535000000000001</v>
      </c>
      <c r="P3101" s="8">
        <f>KickstarterTable[[#This Row],[pledged]]/KickstarterTable[[#This Row],[backers_count]]</f>
        <v>123.94117647058823</v>
      </c>
      <c r="Q3101" t="str">
        <f t="shared" si="288"/>
        <v>theater</v>
      </c>
      <c r="R3101" t="str">
        <f t="shared" si="289"/>
        <v>plays</v>
      </c>
      <c r="S3101" s="13">
        <f t="shared" si="290"/>
        <v>42693.77685185185</v>
      </c>
      <c r="T3101" s="13">
        <f t="shared" si="291"/>
        <v>42706.625000000007</v>
      </c>
      <c r="U3101">
        <f t="shared" si="292"/>
        <v>2016</v>
      </c>
      <c r="V3101" s="15" t="str">
        <f t="shared" si="293"/>
        <v>Nov</v>
      </c>
    </row>
    <row r="3102" spans="1:22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6">
        <f>KickstarterTable[[#This Row],[pledged]]/KickstarterTable[[#This Row],[goal]]</f>
        <v>0.13900000000000001</v>
      </c>
      <c r="P3102" s="8">
        <f>KickstarterTable[[#This Row],[pledged]]/KickstarterTable[[#This Row],[backers_count]]</f>
        <v>55.6</v>
      </c>
      <c r="Q3102" t="str">
        <f t="shared" si="288"/>
        <v>theater</v>
      </c>
      <c r="R3102" t="str">
        <f t="shared" si="289"/>
        <v>spaces</v>
      </c>
      <c r="S3102" s="13">
        <f t="shared" si="290"/>
        <v>42381.856377314813</v>
      </c>
      <c r="T3102" s="13">
        <f t="shared" si="291"/>
        <v>42409.773043981484</v>
      </c>
      <c r="U3102">
        <f t="shared" si="292"/>
        <v>2016</v>
      </c>
      <c r="V3102" s="15" t="str">
        <f t="shared" si="293"/>
        <v>Jan</v>
      </c>
    </row>
    <row r="3103" spans="1:22" ht="48">
      <c r="A3103">
        <v>3161</v>
      </c>
      <c r="B3103" s="3" t="s">
        <v>3161</v>
      </c>
      <c r="C3103" s="3" t="s">
        <v>7271</v>
      </c>
      <c r="D3103">
        <v>2000</v>
      </c>
      <c r="E3103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8270</v>
      </c>
      <c r="O3103" s="6">
        <f>KickstarterTable[[#This Row],[pledged]]/KickstarterTable[[#This Row],[goal]]</f>
        <v>1.0509999999999999</v>
      </c>
      <c r="P3103" s="8">
        <f>KickstarterTable[[#This Row],[pledged]]/KickstarterTable[[#This Row],[backers_count]]</f>
        <v>28.405405405405407</v>
      </c>
      <c r="Q3103" t="str">
        <f t="shared" si="288"/>
        <v>theater</v>
      </c>
      <c r="R3103" t="str">
        <f t="shared" si="289"/>
        <v>plays</v>
      </c>
      <c r="S3103" s="13">
        <f t="shared" si="290"/>
        <v>41897.202800925923</v>
      </c>
      <c r="T3103" s="13">
        <f t="shared" si="291"/>
        <v>41925.119467592594</v>
      </c>
      <c r="U3103">
        <f t="shared" si="292"/>
        <v>2014</v>
      </c>
      <c r="V3103" s="15" t="str">
        <f t="shared" si="293"/>
        <v>Sep</v>
      </c>
    </row>
    <row r="3104" spans="1:22" ht="32">
      <c r="A3104">
        <v>3170</v>
      </c>
      <c r="B3104" s="3" t="s">
        <v>3170</v>
      </c>
      <c r="C3104" s="3" t="s">
        <v>7280</v>
      </c>
      <c r="D3104">
        <v>2000</v>
      </c>
      <c r="E3104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8270</v>
      </c>
      <c r="O3104" s="6">
        <f>KickstarterTable[[#This Row],[pledged]]/KickstarterTable[[#This Row],[goal]]</f>
        <v>1.1225000000000001</v>
      </c>
      <c r="P3104" s="8">
        <f>KickstarterTable[[#This Row],[pledged]]/KickstarterTable[[#This Row],[backers_count]]</f>
        <v>31.619718309859156</v>
      </c>
      <c r="Q3104" t="str">
        <f t="shared" si="288"/>
        <v>theater</v>
      </c>
      <c r="R3104" t="str">
        <f t="shared" si="289"/>
        <v>plays</v>
      </c>
      <c r="S3104" s="13">
        <f t="shared" si="290"/>
        <v>41788.747037037036</v>
      </c>
      <c r="T3104" s="13">
        <f t="shared" si="291"/>
        <v>41819.75</v>
      </c>
      <c r="U3104">
        <f t="shared" si="292"/>
        <v>2014</v>
      </c>
      <c r="V3104" s="15" t="str">
        <f t="shared" si="293"/>
        <v>May</v>
      </c>
    </row>
    <row r="3105" spans="1:22" ht="48">
      <c r="A3105">
        <v>3172</v>
      </c>
      <c r="B3105" s="3" t="s">
        <v>3172</v>
      </c>
      <c r="C3105" s="3" t="s">
        <v>7282</v>
      </c>
      <c r="D3105">
        <v>2000</v>
      </c>
      <c r="E3105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8270</v>
      </c>
      <c r="O3105" s="6">
        <f>KickstarterTable[[#This Row],[pledged]]/KickstarterTable[[#This Row],[goal]]</f>
        <v>1.1499999999999999</v>
      </c>
      <c r="P3105" s="8">
        <f>KickstarterTable[[#This Row],[pledged]]/KickstarterTable[[#This Row],[backers_count]]</f>
        <v>79.310344827586206</v>
      </c>
      <c r="Q3105" t="str">
        <f t="shared" si="288"/>
        <v>theater</v>
      </c>
      <c r="R3105" t="str">
        <f t="shared" si="289"/>
        <v>plays</v>
      </c>
      <c r="S3105" s="13">
        <f t="shared" si="290"/>
        <v>40923.396620370368</v>
      </c>
      <c r="T3105" s="13">
        <f t="shared" si="291"/>
        <v>40951.313287037039</v>
      </c>
      <c r="U3105">
        <f t="shared" si="292"/>
        <v>2012</v>
      </c>
      <c r="V3105" s="15" t="str">
        <f t="shared" si="293"/>
        <v>Jan</v>
      </c>
    </row>
    <row r="3106" spans="1:22" ht="48">
      <c r="A3106">
        <v>3201</v>
      </c>
      <c r="B3106" s="3" t="s">
        <v>3201</v>
      </c>
      <c r="C3106" s="3" t="s">
        <v>7311</v>
      </c>
      <c r="D3106">
        <v>2000</v>
      </c>
      <c r="E3106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8304</v>
      </c>
      <c r="O3106" s="6">
        <f>KickstarterTable[[#This Row],[pledged]]/KickstarterTable[[#This Row],[goal]]</f>
        <v>1.2500000000000001E-2</v>
      </c>
      <c r="P3106" s="8">
        <f>KickstarterTable[[#This Row],[pledged]]/KickstarterTable[[#This Row],[backers_count]]</f>
        <v>12.5</v>
      </c>
      <c r="Q3106" t="str">
        <f t="shared" si="288"/>
        <v>theater</v>
      </c>
      <c r="R3106" t="str">
        <f t="shared" si="289"/>
        <v>musical</v>
      </c>
      <c r="S3106" s="13">
        <f t="shared" si="290"/>
        <v>41861.433761574073</v>
      </c>
      <c r="T3106" s="13">
        <f t="shared" si="291"/>
        <v>41880.350428240745</v>
      </c>
      <c r="U3106">
        <f t="shared" si="292"/>
        <v>2014</v>
      </c>
      <c r="V3106" s="15" t="str">
        <f t="shared" si="293"/>
        <v>Aug</v>
      </c>
    </row>
    <row r="3107" spans="1:22" ht="48">
      <c r="A3107">
        <v>3216</v>
      </c>
      <c r="B3107" s="3" t="s">
        <v>3216</v>
      </c>
      <c r="C3107" s="3" t="s">
        <v>7326</v>
      </c>
      <c r="D3107">
        <v>2000</v>
      </c>
      <c r="E310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8270</v>
      </c>
      <c r="O3107" s="6">
        <f>KickstarterTable[[#This Row],[pledged]]/KickstarterTable[[#This Row],[goal]]</f>
        <v>1.0004999999999999</v>
      </c>
      <c r="P3107" s="8">
        <f>KickstarterTable[[#This Row],[pledged]]/KickstarterTable[[#This Row],[backers_count]]</f>
        <v>57.171428571428571</v>
      </c>
      <c r="Q3107" t="str">
        <f t="shared" si="288"/>
        <v>theater</v>
      </c>
      <c r="R3107" t="str">
        <f t="shared" si="289"/>
        <v>plays</v>
      </c>
      <c r="S3107" s="13">
        <f t="shared" si="290"/>
        <v>42165.129293981481</v>
      </c>
      <c r="T3107" s="13">
        <f t="shared" si="291"/>
        <v>42194.187500000007</v>
      </c>
      <c r="U3107">
        <f t="shared" si="292"/>
        <v>2015</v>
      </c>
      <c r="V3107" s="15" t="str">
        <f t="shared" si="293"/>
        <v>Jun</v>
      </c>
    </row>
    <row r="3108" spans="1:22" ht="48">
      <c r="A3108">
        <v>3225</v>
      </c>
      <c r="B3108" s="3" t="s">
        <v>3225</v>
      </c>
      <c r="C3108" s="3" t="s">
        <v>7335</v>
      </c>
      <c r="D3108">
        <v>2000</v>
      </c>
      <c r="E310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8270</v>
      </c>
      <c r="O3108" s="6">
        <f>KickstarterTable[[#This Row],[pledged]]/KickstarterTable[[#This Row],[goal]]</f>
        <v>1.0235000000000001</v>
      </c>
      <c r="P3108" s="8">
        <f>KickstarterTable[[#This Row],[pledged]]/KickstarterTable[[#This Row],[backers_count]]</f>
        <v>52.487179487179489</v>
      </c>
      <c r="Q3108" t="str">
        <f t="shared" si="288"/>
        <v>theater</v>
      </c>
      <c r="R3108" t="str">
        <f t="shared" si="289"/>
        <v>plays</v>
      </c>
      <c r="S3108" s="13">
        <f t="shared" si="290"/>
        <v>42503.226134259261</v>
      </c>
      <c r="T3108" s="13">
        <f t="shared" si="291"/>
        <v>42522.458333333336</v>
      </c>
      <c r="U3108">
        <f t="shared" si="292"/>
        <v>2016</v>
      </c>
      <c r="V3108" s="15" t="str">
        <f t="shared" si="293"/>
        <v>May</v>
      </c>
    </row>
    <row r="3109" spans="1:22" ht="48">
      <c r="A3109">
        <v>3257</v>
      </c>
      <c r="B3109" s="3" t="s">
        <v>3257</v>
      </c>
      <c r="C3109" s="3" t="s">
        <v>7367</v>
      </c>
      <c r="D3109">
        <v>2000</v>
      </c>
      <c r="E3109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8270</v>
      </c>
      <c r="O3109" s="6">
        <f>KickstarterTable[[#This Row],[pledged]]/KickstarterTable[[#This Row],[goal]]</f>
        <v>1.0629949999999999</v>
      </c>
      <c r="P3109" s="8">
        <f>KickstarterTable[[#This Row],[pledged]]/KickstarterTable[[#This Row],[backers_count]]</f>
        <v>51.853414634146333</v>
      </c>
      <c r="Q3109" t="str">
        <f t="shared" si="288"/>
        <v>theater</v>
      </c>
      <c r="R3109" t="str">
        <f t="shared" si="289"/>
        <v>plays</v>
      </c>
      <c r="S3109" s="13">
        <f t="shared" si="290"/>
        <v>42758.226296296292</v>
      </c>
      <c r="T3109" s="13">
        <f t="shared" si="291"/>
        <v>42786.142962962964</v>
      </c>
      <c r="U3109">
        <f t="shared" si="292"/>
        <v>2017</v>
      </c>
      <c r="V3109" s="15" t="str">
        <f t="shared" si="293"/>
        <v>Jan</v>
      </c>
    </row>
    <row r="3110" spans="1:22" ht="48">
      <c r="A3110">
        <v>3268</v>
      </c>
      <c r="B3110" s="3" t="s">
        <v>3268</v>
      </c>
      <c r="C3110" s="3" t="s">
        <v>7378</v>
      </c>
      <c r="D3110">
        <v>2000</v>
      </c>
      <c r="E3110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8270</v>
      </c>
      <c r="O3110" s="6">
        <f>KickstarterTable[[#This Row],[pledged]]/KickstarterTable[[#This Row],[goal]]</f>
        <v>1.28</v>
      </c>
      <c r="P3110" s="8">
        <f>KickstarterTable[[#This Row],[pledged]]/KickstarterTable[[#This Row],[backers_count]]</f>
        <v>60.952380952380949</v>
      </c>
      <c r="Q3110" t="str">
        <f t="shared" si="288"/>
        <v>theater</v>
      </c>
      <c r="R3110" t="str">
        <f t="shared" si="289"/>
        <v>plays</v>
      </c>
      <c r="S3110" s="13">
        <f t="shared" si="290"/>
        <v>42590.570925925924</v>
      </c>
      <c r="T3110" s="13">
        <f t="shared" si="291"/>
        <v>42604.487592592595</v>
      </c>
      <c r="U3110">
        <f t="shared" si="292"/>
        <v>2016</v>
      </c>
      <c r="V3110" s="15" t="str">
        <f t="shared" si="293"/>
        <v>Aug</v>
      </c>
    </row>
    <row r="3111" spans="1:22" ht="48">
      <c r="A3111">
        <v>3280</v>
      </c>
      <c r="B3111" s="3" t="s">
        <v>3280</v>
      </c>
      <c r="C3111" s="3" t="s">
        <v>7390</v>
      </c>
      <c r="D3111">
        <v>2000</v>
      </c>
      <c r="E3111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8270</v>
      </c>
      <c r="O3111" s="6">
        <f>KickstarterTable[[#This Row],[pledged]]/KickstarterTable[[#This Row],[goal]]</f>
        <v>1.03</v>
      </c>
      <c r="P3111" s="8">
        <f>KickstarterTable[[#This Row],[pledged]]/KickstarterTable[[#This Row],[backers_count]]</f>
        <v>68.666666666666671</v>
      </c>
      <c r="Q3111" t="str">
        <f t="shared" si="288"/>
        <v>theater</v>
      </c>
      <c r="R3111" t="str">
        <f t="shared" si="289"/>
        <v>plays</v>
      </c>
      <c r="S3111" s="13">
        <f t="shared" si="290"/>
        <v>42121.423587962963</v>
      </c>
      <c r="T3111" s="13">
        <f t="shared" si="291"/>
        <v>42153.791666666664</v>
      </c>
      <c r="U3111">
        <f t="shared" si="292"/>
        <v>2015</v>
      </c>
      <c r="V3111" s="15" t="str">
        <f t="shared" si="293"/>
        <v>Apr</v>
      </c>
    </row>
    <row r="3112" spans="1:22" ht="80">
      <c r="A3112">
        <v>3290</v>
      </c>
      <c r="B3112" s="3" t="s">
        <v>3290</v>
      </c>
      <c r="C3112" s="3" t="s">
        <v>7400</v>
      </c>
      <c r="D3112">
        <v>2000</v>
      </c>
      <c r="E3112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8270</v>
      </c>
      <c r="O3112" s="6">
        <f>KickstarterTable[[#This Row],[pledged]]/KickstarterTable[[#This Row],[goal]]</f>
        <v>1.212</v>
      </c>
      <c r="P3112" s="8">
        <f>KickstarterTable[[#This Row],[pledged]]/KickstarterTable[[#This Row],[backers_count]]</f>
        <v>33.666666666666664</v>
      </c>
      <c r="Q3112" t="str">
        <f t="shared" si="288"/>
        <v>theater</v>
      </c>
      <c r="R3112" t="str">
        <f t="shared" si="289"/>
        <v>plays</v>
      </c>
      <c r="S3112" s="13">
        <f t="shared" si="290"/>
        <v>42775.181608796294</v>
      </c>
      <c r="T3112" s="13">
        <f t="shared" si="291"/>
        <v>42803.098275462966</v>
      </c>
      <c r="U3112">
        <f t="shared" si="292"/>
        <v>2017</v>
      </c>
      <c r="V3112" s="15" t="str">
        <f t="shared" si="293"/>
        <v>Feb</v>
      </c>
    </row>
    <row r="3113" spans="1:22" ht="48">
      <c r="A3113">
        <v>3313</v>
      </c>
      <c r="B3113" s="3" t="s">
        <v>3313</v>
      </c>
      <c r="C3113" s="3" t="s">
        <v>7423</v>
      </c>
      <c r="D3113">
        <v>2000</v>
      </c>
      <c r="E3113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8270</v>
      </c>
      <c r="O3113" s="6">
        <f>KickstarterTable[[#This Row],[pledged]]/KickstarterTable[[#This Row],[goal]]</f>
        <v>1.1605000000000001</v>
      </c>
      <c r="P3113" s="8">
        <f>KickstarterTable[[#This Row],[pledged]]/KickstarterTable[[#This Row],[backers_count]]</f>
        <v>80.034482758620683</v>
      </c>
      <c r="Q3113" t="str">
        <f t="shared" si="288"/>
        <v>theater</v>
      </c>
      <c r="R3113" t="str">
        <f t="shared" si="289"/>
        <v>plays</v>
      </c>
      <c r="S3113" s="13">
        <f t="shared" si="290"/>
        <v>42381.911076388882</v>
      </c>
      <c r="T3113" s="13">
        <f t="shared" si="291"/>
        <v>42393.625000000007</v>
      </c>
      <c r="U3113">
        <f t="shared" si="292"/>
        <v>2016</v>
      </c>
      <c r="V3113" s="15" t="str">
        <f t="shared" si="293"/>
        <v>Jan</v>
      </c>
    </row>
    <row r="3114" spans="1:22" ht="32">
      <c r="A3114">
        <v>3318</v>
      </c>
      <c r="B3114" s="3" t="s">
        <v>3318</v>
      </c>
      <c r="C3114" s="3" t="s">
        <v>7428</v>
      </c>
      <c r="D3114">
        <v>2000</v>
      </c>
      <c r="E3114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8270</v>
      </c>
      <c r="O3114" s="6">
        <f>KickstarterTable[[#This Row],[pledged]]/KickstarterTable[[#This Row],[goal]]</f>
        <v>1.256</v>
      </c>
      <c r="P3114" s="8">
        <f>KickstarterTable[[#This Row],[pledged]]/KickstarterTable[[#This Row],[backers_count]]</f>
        <v>78.5</v>
      </c>
      <c r="Q3114" t="str">
        <f t="shared" si="288"/>
        <v>theater</v>
      </c>
      <c r="R3114" t="str">
        <f t="shared" si="289"/>
        <v>plays</v>
      </c>
      <c r="S3114" s="13">
        <f t="shared" si="290"/>
        <v>42430.968668981477</v>
      </c>
      <c r="T3114" s="13">
        <f t="shared" si="291"/>
        <v>42468.687500000007</v>
      </c>
      <c r="U3114">
        <f t="shared" si="292"/>
        <v>2016</v>
      </c>
      <c r="V3114" s="15" t="str">
        <f t="shared" si="293"/>
        <v>Mar</v>
      </c>
    </row>
    <row r="3115" spans="1:22" ht="48">
      <c r="A3115">
        <v>3347</v>
      </c>
      <c r="B3115" s="3" t="s">
        <v>3347</v>
      </c>
      <c r="C3115" s="3" t="s">
        <v>7457</v>
      </c>
      <c r="D3115">
        <v>2000</v>
      </c>
      <c r="E3115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8270</v>
      </c>
      <c r="O3115" s="6">
        <f>KickstarterTable[[#This Row],[pledged]]/KickstarterTable[[#This Row],[goal]]</f>
        <v>1.1944999999999999</v>
      </c>
      <c r="P3115" s="8">
        <f>KickstarterTable[[#This Row],[pledged]]/KickstarterTable[[#This Row],[backers_count]]</f>
        <v>108.59090909090909</v>
      </c>
      <c r="Q3115" t="str">
        <f t="shared" si="288"/>
        <v>theater</v>
      </c>
      <c r="R3115" t="str">
        <f t="shared" si="289"/>
        <v>plays</v>
      </c>
      <c r="S3115" s="13">
        <f t="shared" si="290"/>
        <v>42484.218217592592</v>
      </c>
      <c r="T3115" s="13">
        <f t="shared" si="291"/>
        <v>42496.458333333336</v>
      </c>
      <c r="U3115">
        <f t="shared" si="292"/>
        <v>2016</v>
      </c>
      <c r="V3115" s="15" t="str">
        <f t="shared" si="293"/>
        <v>Apr</v>
      </c>
    </row>
    <row r="3116" spans="1:22" ht="48">
      <c r="A3116">
        <v>3357</v>
      </c>
      <c r="B3116" s="3" t="s">
        <v>3356</v>
      </c>
      <c r="C3116" s="3" t="s">
        <v>7467</v>
      </c>
      <c r="D3116">
        <v>2000</v>
      </c>
      <c r="E3116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8270</v>
      </c>
      <c r="O3116" s="6">
        <f>KickstarterTable[[#This Row],[pledged]]/KickstarterTable[[#This Row],[goal]]</f>
        <v>1.01</v>
      </c>
      <c r="P3116" s="8">
        <f>KickstarterTable[[#This Row],[pledged]]/KickstarterTable[[#This Row],[backers_count]]</f>
        <v>96.19047619047619</v>
      </c>
      <c r="Q3116" t="str">
        <f t="shared" si="288"/>
        <v>theater</v>
      </c>
      <c r="R3116" t="str">
        <f t="shared" si="289"/>
        <v>plays</v>
      </c>
      <c r="S3116" s="13">
        <f t="shared" si="290"/>
        <v>41822.084606481476</v>
      </c>
      <c r="T3116" s="13">
        <f t="shared" si="291"/>
        <v>41850.001273148147</v>
      </c>
      <c r="U3116">
        <f t="shared" si="292"/>
        <v>2014</v>
      </c>
      <c r="V3116" s="15" t="str">
        <f t="shared" si="293"/>
        <v>Jul</v>
      </c>
    </row>
    <row r="3117" spans="1:22" ht="48">
      <c r="A3117">
        <v>3373</v>
      </c>
      <c r="B3117" s="3" t="s">
        <v>3372</v>
      </c>
      <c r="C3117" s="3" t="s">
        <v>7483</v>
      </c>
      <c r="D3117">
        <v>2000</v>
      </c>
      <c r="E311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8270</v>
      </c>
      <c r="O3117" s="6">
        <f>KickstarterTable[[#This Row],[pledged]]/KickstarterTable[[#This Row],[goal]]</f>
        <v>1.0024999999999999</v>
      </c>
      <c r="P3117" s="8">
        <f>KickstarterTable[[#This Row],[pledged]]/KickstarterTable[[#This Row],[backers_count]]</f>
        <v>66.833333333333329</v>
      </c>
      <c r="Q3117" t="str">
        <f t="shared" si="288"/>
        <v>theater</v>
      </c>
      <c r="R3117" t="str">
        <f t="shared" si="289"/>
        <v>plays</v>
      </c>
      <c r="S3117" s="13">
        <f t="shared" si="290"/>
        <v>42179.521296296291</v>
      </c>
      <c r="T3117" s="13">
        <f t="shared" si="291"/>
        <v>42201.250000000007</v>
      </c>
      <c r="U3117">
        <f t="shared" si="292"/>
        <v>2015</v>
      </c>
      <c r="V3117" s="15" t="str">
        <f t="shared" si="293"/>
        <v>Jun</v>
      </c>
    </row>
    <row r="3118" spans="1:22" ht="48">
      <c r="A3118">
        <v>3379</v>
      </c>
      <c r="B3118" s="3" t="s">
        <v>3378</v>
      </c>
      <c r="C3118" s="3" t="s">
        <v>7489</v>
      </c>
      <c r="D3118">
        <v>2000</v>
      </c>
      <c r="E311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8270</v>
      </c>
      <c r="O3118" s="6">
        <f>KickstarterTable[[#This Row],[pledged]]/KickstarterTable[[#This Row],[goal]]</f>
        <v>1.0365</v>
      </c>
      <c r="P3118" s="8">
        <f>KickstarterTable[[#This Row],[pledged]]/KickstarterTable[[#This Row],[backers_count]]</f>
        <v>54.55263157894737</v>
      </c>
      <c r="Q3118" t="str">
        <f t="shared" si="288"/>
        <v>theater</v>
      </c>
      <c r="R3118" t="str">
        <f t="shared" si="289"/>
        <v>plays</v>
      </c>
      <c r="S3118" s="13">
        <f t="shared" si="290"/>
        <v>42225.180555555555</v>
      </c>
      <c r="T3118" s="13">
        <f t="shared" si="291"/>
        <v>42240.541666666664</v>
      </c>
      <c r="U3118">
        <f t="shared" si="292"/>
        <v>2015</v>
      </c>
      <c r="V3118" s="15" t="str">
        <f t="shared" si="293"/>
        <v>Aug</v>
      </c>
    </row>
    <row r="3119" spans="1:22" ht="48">
      <c r="A3119">
        <v>3385</v>
      </c>
      <c r="B3119" s="3" t="s">
        <v>3384</v>
      </c>
      <c r="C3119" s="3" t="s">
        <v>7495</v>
      </c>
      <c r="D3119">
        <v>2000</v>
      </c>
      <c r="E3119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8270</v>
      </c>
      <c r="O3119" s="6">
        <f>KickstarterTable[[#This Row],[pledged]]/KickstarterTable[[#This Row],[goal]]</f>
        <v>1</v>
      </c>
      <c r="P3119" s="8">
        <f>KickstarterTable[[#This Row],[pledged]]/KickstarterTable[[#This Row],[backers_count]]</f>
        <v>133.33333333333334</v>
      </c>
      <c r="Q3119" t="str">
        <f t="shared" si="288"/>
        <v>theater</v>
      </c>
      <c r="R3119" t="str">
        <f t="shared" si="289"/>
        <v>plays</v>
      </c>
      <c r="S3119" s="13">
        <f t="shared" si="290"/>
        <v>41953.534166666665</v>
      </c>
      <c r="T3119" s="13">
        <f t="shared" si="291"/>
        <v>41981.450833333336</v>
      </c>
      <c r="U3119">
        <f t="shared" si="292"/>
        <v>2014</v>
      </c>
      <c r="V3119" s="15" t="str">
        <f t="shared" si="293"/>
        <v>Nov</v>
      </c>
    </row>
    <row r="3120" spans="1:22" ht="48">
      <c r="A3120">
        <v>3386</v>
      </c>
      <c r="B3120" s="3" t="s">
        <v>3385</v>
      </c>
      <c r="C3120" s="3" t="s">
        <v>7496</v>
      </c>
      <c r="D3120">
        <v>2000</v>
      </c>
      <c r="E3120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8270</v>
      </c>
      <c r="O3120" s="6">
        <f>KickstarterTable[[#This Row],[pledged]]/KickstarterTable[[#This Row],[goal]]</f>
        <v>1.05</v>
      </c>
      <c r="P3120" s="8">
        <f>KickstarterTable[[#This Row],[pledged]]/KickstarterTable[[#This Row],[backers_count]]</f>
        <v>51.219512195121951</v>
      </c>
      <c r="Q3120" t="str">
        <f t="shared" si="288"/>
        <v>theater</v>
      </c>
      <c r="R3120" t="str">
        <f t="shared" si="289"/>
        <v>plays</v>
      </c>
      <c r="S3120" s="13">
        <f t="shared" si="290"/>
        <v>41946.311412037037</v>
      </c>
      <c r="T3120" s="13">
        <f t="shared" si="291"/>
        <v>41974.228078703709</v>
      </c>
      <c r="U3120">
        <f t="shared" si="292"/>
        <v>2014</v>
      </c>
      <c r="V3120" s="15" t="str">
        <f t="shared" si="293"/>
        <v>Nov</v>
      </c>
    </row>
    <row r="3121" spans="1:22" ht="48">
      <c r="A3121">
        <v>3403</v>
      </c>
      <c r="B3121" s="3" t="s">
        <v>3402</v>
      </c>
      <c r="C3121" s="3" t="s">
        <v>7513</v>
      </c>
      <c r="D3121">
        <v>2000</v>
      </c>
      <c r="E3121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8270</v>
      </c>
      <c r="O3121" s="6">
        <f>KickstarterTable[[#This Row],[pledged]]/KickstarterTable[[#This Row],[goal]]</f>
        <v>1</v>
      </c>
      <c r="P3121" s="8">
        <f>KickstarterTable[[#This Row],[pledged]]/KickstarterTable[[#This Row],[backers_count]]</f>
        <v>117.64705882352941</v>
      </c>
      <c r="Q3121" t="str">
        <f t="shared" si="288"/>
        <v>theater</v>
      </c>
      <c r="R3121" t="str">
        <f t="shared" si="289"/>
        <v>plays</v>
      </c>
      <c r="S3121" s="13">
        <f t="shared" si="290"/>
        <v>42150.128749999996</v>
      </c>
      <c r="T3121" s="13">
        <f t="shared" si="291"/>
        <v>42178.045416666668</v>
      </c>
      <c r="U3121">
        <f t="shared" si="292"/>
        <v>2015</v>
      </c>
      <c r="V3121" s="15" t="str">
        <f t="shared" si="293"/>
        <v>May</v>
      </c>
    </row>
    <row r="3122" spans="1:22" ht="64">
      <c r="A3122">
        <v>3407</v>
      </c>
      <c r="B3122" s="3" t="s">
        <v>3406</v>
      </c>
      <c r="C3122" s="3" t="s">
        <v>7517</v>
      </c>
      <c r="D3122">
        <v>2000</v>
      </c>
      <c r="E3122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8270</v>
      </c>
      <c r="O3122" s="6">
        <f>KickstarterTable[[#This Row],[pledged]]/KickstarterTable[[#This Row],[goal]]</f>
        <v>1.071</v>
      </c>
      <c r="P3122" s="8">
        <f>KickstarterTable[[#This Row],[pledged]]/KickstarterTable[[#This Row],[backers_count]]</f>
        <v>31.970149253731343</v>
      </c>
      <c r="Q3122" t="str">
        <f t="shared" si="288"/>
        <v>theater</v>
      </c>
      <c r="R3122" t="str">
        <f t="shared" si="289"/>
        <v>plays</v>
      </c>
      <c r="S3122" s="13">
        <f t="shared" si="290"/>
        <v>41796.08899305555</v>
      </c>
      <c r="T3122" s="13">
        <f t="shared" si="291"/>
        <v>41824.005659722221</v>
      </c>
      <c r="U3122">
        <f t="shared" si="292"/>
        <v>2014</v>
      </c>
      <c r="V3122" s="15" t="str">
        <f t="shared" si="293"/>
        <v>Jun</v>
      </c>
    </row>
    <row r="3123" spans="1:22" ht="48">
      <c r="A3123">
        <v>3428</v>
      </c>
      <c r="B3123" s="3" t="s">
        <v>3427</v>
      </c>
      <c r="C3123" s="3" t="s">
        <v>7538</v>
      </c>
      <c r="D3123">
        <v>2000</v>
      </c>
      <c r="E3123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8270</v>
      </c>
      <c r="O3123" s="6">
        <f>KickstarterTable[[#This Row],[pledged]]/KickstarterTable[[#This Row],[goal]]</f>
        <v>1.0275000000000001</v>
      </c>
      <c r="P3123" s="8">
        <f>KickstarterTable[[#This Row],[pledged]]/KickstarterTable[[#This Row],[backers_count]]</f>
        <v>40.294117647058826</v>
      </c>
      <c r="Q3123" t="str">
        <f t="shared" si="288"/>
        <v>theater</v>
      </c>
      <c r="R3123" t="str">
        <f t="shared" si="289"/>
        <v>plays</v>
      </c>
      <c r="S3123" s="13">
        <f t="shared" si="290"/>
        <v>42038.387118055551</v>
      </c>
      <c r="T3123" s="13">
        <f t="shared" si="291"/>
        <v>42061.291666666664</v>
      </c>
      <c r="U3123">
        <f t="shared" si="292"/>
        <v>2015</v>
      </c>
      <c r="V3123" s="15" t="str">
        <f t="shared" si="293"/>
        <v>Feb</v>
      </c>
    </row>
    <row r="3124" spans="1:22" ht="48">
      <c r="A3124">
        <v>3430</v>
      </c>
      <c r="B3124" s="3" t="s">
        <v>3429</v>
      </c>
      <c r="C3124" s="3" t="s">
        <v>7540</v>
      </c>
      <c r="D3124">
        <v>2000</v>
      </c>
      <c r="E3124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8270</v>
      </c>
      <c r="O3124" s="6">
        <f>KickstarterTable[[#This Row],[pledged]]/KickstarterTable[[#This Row],[goal]]</f>
        <v>1.0854949999999999</v>
      </c>
      <c r="P3124" s="8">
        <f>KickstarterTable[[#This Row],[pledged]]/KickstarterTable[[#This Row],[backers_count]]</f>
        <v>30.152638888888887</v>
      </c>
      <c r="Q3124" t="str">
        <f t="shared" si="288"/>
        <v>theater</v>
      </c>
      <c r="R3124" t="str">
        <f t="shared" si="289"/>
        <v>plays</v>
      </c>
      <c r="S3124" s="13">
        <f t="shared" si="290"/>
        <v>41820.612280092588</v>
      </c>
      <c r="T3124" s="13">
        <f t="shared" si="291"/>
        <v>41848.528946759259</v>
      </c>
      <c r="U3124">
        <f t="shared" si="292"/>
        <v>2014</v>
      </c>
      <c r="V3124" s="15" t="str">
        <f t="shared" si="293"/>
        <v>Jun</v>
      </c>
    </row>
    <row r="3125" spans="1:22" ht="48">
      <c r="A3125">
        <v>3431</v>
      </c>
      <c r="B3125" s="3" t="s">
        <v>3430</v>
      </c>
      <c r="C3125" s="3" t="s">
        <v>7541</v>
      </c>
      <c r="D3125">
        <v>2000</v>
      </c>
      <c r="E3125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8270</v>
      </c>
      <c r="O3125" s="6">
        <f>KickstarterTable[[#This Row],[pledged]]/KickstarterTable[[#This Row],[goal]]</f>
        <v>1</v>
      </c>
      <c r="P3125" s="8">
        <f>KickstarterTable[[#This Row],[pledged]]/KickstarterTable[[#This Row],[backers_count]]</f>
        <v>95.238095238095241</v>
      </c>
      <c r="Q3125" t="str">
        <f t="shared" si="288"/>
        <v>theater</v>
      </c>
      <c r="R3125" t="str">
        <f t="shared" si="289"/>
        <v>plays</v>
      </c>
      <c r="S3125" s="13">
        <f t="shared" si="290"/>
        <v>41839.397604166668</v>
      </c>
      <c r="T3125" s="13">
        <f t="shared" si="291"/>
        <v>41867.31427083334</v>
      </c>
      <c r="U3125">
        <f t="shared" si="292"/>
        <v>2014</v>
      </c>
      <c r="V3125" s="15" t="str">
        <f t="shared" si="293"/>
        <v>Jul</v>
      </c>
    </row>
    <row r="3126" spans="1:22" ht="48">
      <c r="A3126">
        <v>3432</v>
      </c>
      <c r="B3126" s="3" t="s">
        <v>3431</v>
      </c>
      <c r="C3126" s="3" t="s">
        <v>7542</v>
      </c>
      <c r="D3126">
        <v>2000</v>
      </c>
      <c r="E3126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8270</v>
      </c>
      <c r="O3126" s="6">
        <f>KickstarterTable[[#This Row],[pledged]]/KickstarterTable[[#This Row],[goal]]</f>
        <v>1.0965</v>
      </c>
      <c r="P3126" s="8">
        <f>KickstarterTable[[#This Row],[pledged]]/KickstarterTable[[#This Row],[backers_count]]</f>
        <v>52.214285714285715</v>
      </c>
      <c r="Q3126" t="str">
        <f t="shared" si="288"/>
        <v>theater</v>
      </c>
      <c r="R3126" t="str">
        <f t="shared" si="289"/>
        <v>plays</v>
      </c>
      <c r="S3126" s="13">
        <f t="shared" si="290"/>
        <v>42380.247847222221</v>
      </c>
      <c r="T3126" s="13">
        <f t="shared" si="291"/>
        <v>42403.500000000007</v>
      </c>
      <c r="U3126">
        <f t="shared" si="292"/>
        <v>2016</v>
      </c>
      <c r="V3126" s="15" t="str">
        <f t="shared" si="293"/>
        <v>Jan</v>
      </c>
    </row>
    <row r="3127" spans="1:22" ht="48">
      <c r="A3127">
        <v>3445</v>
      </c>
      <c r="B3127" s="3" t="s">
        <v>3444</v>
      </c>
      <c r="C3127" s="3" t="s">
        <v>7555</v>
      </c>
      <c r="D3127">
        <v>2000</v>
      </c>
      <c r="E312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8270</v>
      </c>
      <c r="O3127" s="6">
        <f>KickstarterTable[[#This Row],[pledged]]/KickstarterTable[[#This Row],[goal]]</f>
        <v>1</v>
      </c>
      <c r="P3127" s="8">
        <f>KickstarterTable[[#This Row],[pledged]]/KickstarterTable[[#This Row],[backers_count]]</f>
        <v>64.516129032258064</v>
      </c>
      <c r="Q3127" t="str">
        <f t="shared" si="288"/>
        <v>theater</v>
      </c>
      <c r="R3127" t="str">
        <f t="shared" si="289"/>
        <v>plays</v>
      </c>
      <c r="S3127" s="13">
        <f t="shared" si="290"/>
        <v>42272.197175925925</v>
      </c>
      <c r="T3127" s="13">
        <f t="shared" si="291"/>
        <v>42298.113842592596</v>
      </c>
      <c r="U3127">
        <f t="shared" si="292"/>
        <v>2015</v>
      </c>
      <c r="V3127" s="15" t="str">
        <f t="shared" si="293"/>
        <v>Sep</v>
      </c>
    </row>
    <row r="3128" spans="1:22" ht="32">
      <c r="A3128">
        <v>3457</v>
      </c>
      <c r="B3128" s="3" t="s">
        <v>3456</v>
      </c>
      <c r="C3128" s="3" t="s">
        <v>7567</v>
      </c>
      <c r="D3128">
        <v>2000</v>
      </c>
      <c r="E312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8270</v>
      </c>
      <c r="O3128" s="6">
        <f>KickstarterTable[[#This Row],[pledged]]/KickstarterTable[[#This Row],[goal]]</f>
        <v>1.4019999999999999</v>
      </c>
      <c r="P3128" s="8">
        <f>KickstarterTable[[#This Row],[pledged]]/KickstarterTable[[#This Row],[backers_count]]</f>
        <v>50.981818181818184</v>
      </c>
      <c r="Q3128" t="str">
        <f t="shared" si="288"/>
        <v>theater</v>
      </c>
      <c r="R3128" t="str">
        <f t="shared" si="289"/>
        <v>plays</v>
      </c>
      <c r="S3128" s="13">
        <f t="shared" si="290"/>
        <v>42016.373344907406</v>
      </c>
      <c r="T3128" s="13">
        <f t="shared" si="291"/>
        <v>42044.832638888889</v>
      </c>
      <c r="U3128">
        <f t="shared" si="292"/>
        <v>2015</v>
      </c>
      <c r="V3128" s="15" t="str">
        <f t="shared" si="293"/>
        <v>Jan</v>
      </c>
    </row>
    <row r="3129" spans="1:22" ht="48">
      <c r="A3129">
        <v>3465</v>
      </c>
      <c r="B3129" s="3" t="s">
        <v>3464</v>
      </c>
      <c r="C3129" s="3" t="s">
        <v>7575</v>
      </c>
      <c r="D3129">
        <v>2000</v>
      </c>
      <c r="E3129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8270</v>
      </c>
      <c r="O3129" s="6">
        <f>KickstarterTable[[#This Row],[pledged]]/KickstarterTable[[#This Row],[goal]]</f>
        <v>1.03</v>
      </c>
      <c r="P3129" s="8">
        <f>KickstarterTable[[#This Row],[pledged]]/KickstarterTable[[#This Row],[backers_count]]</f>
        <v>57.222222222222221</v>
      </c>
      <c r="Q3129" t="str">
        <f t="shared" si="288"/>
        <v>theater</v>
      </c>
      <c r="R3129" t="str">
        <f t="shared" si="289"/>
        <v>plays</v>
      </c>
      <c r="S3129" s="13">
        <f t="shared" si="290"/>
        <v>42200.292499999996</v>
      </c>
      <c r="T3129" s="13">
        <f t="shared" si="291"/>
        <v>42223.250000000007</v>
      </c>
      <c r="U3129">
        <f t="shared" si="292"/>
        <v>2015</v>
      </c>
      <c r="V3129" s="15" t="str">
        <f t="shared" si="293"/>
        <v>Jul</v>
      </c>
    </row>
    <row r="3130" spans="1:22" ht="48">
      <c r="A3130">
        <v>3472</v>
      </c>
      <c r="B3130" s="3" t="s">
        <v>3471</v>
      </c>
      <c r="C3130" s="3" t="s">
        <v>7582</v>
      </c>
      <c r="D3130">
        <v>2000</v>
      </c>
      <c r="E3130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8270</v>
      </c>
      <c r="O3130" s="6">
        <f>KickstarterTable[[#This Row],[pledged]]/KickstarterTable[[#This Row],[goal]]</f>
        <v>1.0205</v>
      </c>
      <c r="P3130" s="8">
        <f>KickstarterTable[[#This Row],[pledged]]/KickstarterTable[[#This Row],[backers_count]]</f>
        <v>88.739130434782609</v>
      </c>
      <c r="Q3130" t="str">
        <f t="shared" si="288"/>
        <v>theater</v>
      </c>
      <c r="R3130" t="str">
        <f t="shared" si="289"/>
        <v>plays</v>
      </c>
      <c r="S3130" s="13">
        <f t="shared" si="290"/>
        <v>41927.837164351848</v>
      </c>
      <c r="T3130" s="13">
        <f t="shared" si="291"/>
        <v>41946.832638888889</v>
      </c>
      <c r="U3130">
        <f t="shared" si="292"/>
        <v>2014</v>
      </c>
      <c r="V3130" s="15" t="str">
        <f t="shared" si="293"/>
        <v>Oct</v>
      </c>
    </row>
    <row r="3131" spans="1:22" ht="48">
      <c r="A3131">
        <v>3474</v>
      </c>
      <c r="B3131" s="3" t="s">
        <v>3473</v>
      </c>
      <c r="C3131" s="3" t="s">
        <v>7584</v>
      </c>
      <c r="D3131">
        <v>2000</v>
      </c>
      <c r="E3131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8270</v>
      </c>
      <c r="O3131" s="6">
        <f>KickstarterTable[[#This Row],[pledged]]/KickstarterTable[[#This Row],[goal]]</f>
        <v>1.01</v>
      </c>
      <c r="P3131" s="8">
        <f>KickstarterTable[[#This Row],[pledged]]/KickstarterTable[[#This Row],[backers_count]]</f>
        <v>51.794871794871796</v>
      </c>
      <c r="Q3131" t="str">
        <f t="shared" si="288"/>
        <v>theater</v>
      </c>
      <c r="R3131" t="str">
        <f t="shared" si="289"/>
        <v>plays</v>
      </c>
      <c r="S3131" s="13">
        <f t="shared" si="290"/>
        <v>42541.168182870366</v>
      </c>
      <c r="T3131" s="13">
        <f t="shared" si="291"/>
        <v>42569.084849537037</v>
      </c>
      <c r="U3131">
        <f t="shared" si="292"/>
        <v>2016</v>
      </c>
      <c r="V3131" s="15" t="str">
        <f t="shared" si="293"/>
        <v>Jun</v>
      </c>
    </row>
    <row r="3132" spans="1:22" ht="48">
      <c r="A3132">
        <v>3478</v>
      </c>
      <c r="B3132" s="3" t="s">
        <v>3477</v>
      </c>
      <c r="C3132" s="3" t="s">
        <v>7588</v>
      </c>
      <c r="D3132">
        <v>2000</v>
      </c>
      <c r="E3132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8270</v>
      </c>
      <c r="O3132" s="6">
        <f>KickstarterTable[[#This Row],[pledged]]/KickstarterTable[[#This Row],[goal]]</f>
        <v>1.1285000000000001</v>
      </c>
      <c r="P3132" s="8">
        <f>KickstarterTable[[#This Row],[pledged]]/KickstarterTable[[#This Row],[backers_count]]</f>
        <v>39.596491228070178</v>
      </c>
      <c r="Q3132" t="str">
        <f t="shared" si="288"/>
        <v>theater</v>
      </c>
      <c r="R3132" t="str">
        <f t="shared" si="289"/>
        <v>plays</v>
      </c>
      <c r="S3132" s="13">
        <f t="shared" si="290"/>
        <v>42053.583587962959</v>
      </c>
      <c r="T3132" s="13">
        <f t="shared" si="291"/>
        <v>42077.458333333336</v>
      </c>
      <c r="U3132">
        <f t="shared" si="292"/>
        <v>2015</v>
      </c>
      <c r="V3132" s="15" t="str">
        <f t="shared" si="293"/>
        <v>Feb</v>
      </c>
    </row>
    <row r="3133" spans="1:22" ht="48">
      <c r="A3133">
        <v>3487</v>
      </c>
      <c r="B3133" s="3" t="s">
        <v>3486</v>
      </c>
      <c r="C3133" s="3" t="s">
        <v>7597</v>
      </c>
      <c r="D3133">
        <v>2000</v>
      </c>
      <c r="E3133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8270</v>
      </c>
      <c r="O3133" s="6">
        <f>KickstarterTable[[#This Row],[pledged]]/KickstarterTable[[#This Row],[goal]]</f>
        <v>1.2775000000000001</v>
      </c>
      <c r="P3133" s="8">
        <f>KickstarterTable[[#This Row],[pledged]]/KickstarterTable[[#This Row],[backers_count]]</f>
        <v>38.712121212121211</v>
      </c>
      <c r="Q3133" t="str">
        <f t="shared" si="288"/>
        <v>theater</v>
      </c>
      <c r="R3133" t="str">
        <f t="shared" si="289"/>
        <v>plays</v>
      </c>
      <c r="S3133" s="13">
        <f t="shared" si="290"/>
        <v>42149.607083333329</v>
      </c>
      <c r="T3133" s="13">
        <f t="shared" si="291"/>
        <v>42177.52375</v>
      </c>
      <c r="U3133">
        <f t="shared" si="292"/>
        <v>2015</v>
      </c>
      <c r="V3133" s="15" t="str">
        <f t="shared" si="293"/>
        <v>May</v>
      </c>
    </row>
    <row r="3134" spans="1:22" ht="48">
      <c r="A3134">
        <v>3499</v>
      </c>
      <c r="B3134" s="3" t="s">
        <v>3498</v>
      </c>
      <c r="C3134" s="3" t="s">
        <v>7609</v>
      </c>
      <c r="D3134">
        <v>2000</v>
      </c>
      <c r="E3134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8270</v>
      </c>
      <c r="O3134" s="6">
        <f>KickstarterTable[[#This Row],[pledged]]/KickstarterTable[[#This Row],[goal]]</f>
        <v>1.0549999999999999</v>
      </c>
      <c r="P3134" s="8">
        <f>KickstarterTable[[#This Row],[pledged]]/KickstarterTable[[#This Row],[backers_count]]</f>
        <v>60.285714285714285</v>
      </c>
      <c r="Q3134" t="str">
        <f t="shared" si="288"/>
        <v>theater</v>
      </c>
      <c r="R3134" t="str">
        <f t="shared" si="289"/>
        <v>plays</v>
      </c>
      <c r="S3134" s="13">
        <f t="shared" si="290"/>
        <v>42131.702835648146</v>
      </c>
      <c r="T3134" s="13">
        <f t="shared" si="291"/>
        <v>42183.874305555561</v>
      </c>
      <c r="U3134">
        <f t="shared" si="292"/>
        <v>2015</v>
      </c>
      <c r="V3134" s="15" t="str">
        <f t="shared" si="293"/>
        <v>May</v>
      </c>
    </row>
    <row r="3135" spans="1:22" ht="48">
      <c r="A3135">
        <v>3519</v>
      </c>
      <c r="B3135" s="3" t="s">
        <v>3518</v>
      </c>
      <c r="C3135" s="3" t="s">
        <v>7629</v>
      </c>
      <c r="D3135">
        <v>2000</v>
      </c>
      <c r="E3135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8270</v>
      </c>
      <c r="O3135" s="6">
        <f>KickstarterTable[[#This Row],[pledged]]/KickstarterTable[[#This Row],[goal]]</f>
        <v>1.0135000000000001</v>
      </c>
      <c r="P3135" s="8">
        <f>KickstarterTable[[#This Row],[pledged]]/KickstarterTable[[#This Row],[backers_count]]</f>
        <v>72.392857142857139</v>
      </c>
      <c r="Q3135" t="str">
        <f t="shared" si="288"/>
        <v>theater</v>
      </c>
      <c r="R3135" t="str">
        <f t="shared" si="289"/>
        <v>plays</v>
      </c>
      <c r="S3135" s="13">
        <f t="shared" si="290"/>
        <v>42037.265624999993</v>
      </c>
      <c r="T3135" s="13">
        <f t="shared" si="291"/>
        <v>42065.182291666664</v>
      </c>
      <c r="U3135">
        <f t="shared" si="292"/>
        <v>2015</v>
      </c>
      <c r="V3135" s="15" t="str">
        <f t="shared" si="293"/>
        <v>Feb</v>
      </c>
    </row>
    <row r="3136" spans="1:22" ht="32">
      <c r="A3136">
        <v>3520</v>
      </c>
      <c r="B3136" s="3" t="s">
        <v>3519</v>
      </c>
      <c r="C3136" s="3" t="s">
        <v>7630</v>
      </c>
      <c r="D3136">
        <v>2000</v>
      </c>
      <c r="E3136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8270</v>
      </c>
      <c r="O3136" s="6">
        <f>KickstarterTable[[#This Row],[pledged]]/KickstarterTable[[#This Row],[goal]]</f>
        <v>1.0075000000000001</v>
      </c>
      <c r="P3136" s="8">
        <f>KickstarterTable[[#This Row],[pledged]]/KickstarterTable[[#This Row],[backers_count]]</f>
        <v>95.952380952380949</v>
      </c>
      <c r="Q3136" t="str">
        <f t="shared" si="288"/>
        <v>theater</v>
      </c>
      <c r="R3136" t="str">
        <f t="shared" si="289"/>
        <v>plays</v>
      </c>
      <c r="S3136" s="13">
        <f t="shared" si="290"/>
        <v>42227.490879629629</v>
      </c>
      <c r="T3136" s="13">
        <f t="shared" si="291"/>
        <v>42251.157638888886</v>
      </c>
      <c r="U3136">
        <f t="shared" si="292"/>
        <v>2015</v>
      </c>
      <c r="V3136" s="15" t="str">
        <f t="shared" si="293"/>
        <v>Aug</v>
      </c>
    </row>
    <row r="3137" spans="1:22" ht="48">
      <c r="A3137">
        <v>3535</v>
      </c>
      <c r="B3137" s="3" t="s">
        <v>3534</v>
      </c>
      <c r="C3137" s="3" t="s">
        <v>7645</v>
      </c>
      <c r="D3137">
        <v>2000</v>
      </c>
      <c r="E313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8270</v>
      </c>
      <c r="O3137" s="6">
        <f>KickstarterTable[[#This Row],[pledged]]/KickstarterTable[[#This Row],[goal]]</f>
        <v>1.0315000000000001</v>
      </c>
      <c r="P3137" s="8">
        <f>KickstarterTable[[#This Row],[pledged]]/KickstarterTable[[#This Row],[backers_count]]</f>
        <v>44.847826086956523</v>
      </c>
      <c r="Q3137" t="str">
        <f t="shared" si="288"/>
        <v>theater</v>
      </c>
      <c r="R3137" t="str">
        <f t="shared" si="289"/>
        <v>plays</v>
      </c>
      <c r="S3137" s="13">
        <f t="shared" si="290"/>
        <v>42248.306828703702</v>
      </c>
      <c r="T3137" s="13">
        <f t="shared" si="291"/>
        <v>42277.333333333336</v>
      </c>
      <c r="U3137">
        <f t="shared" si="292"/>
        <v>2015</v>
      </c>
      <c r="V3137" s="15" t="str">
        <f t="shared" si="293"/>
        <v>Sep</v>
      </c>
    </row>
    <row r="3138" spans="1:22" ht="48">
      <c r="A3138">
        <v>3538</v>
      </c>
      <c r="B3138" s="3" t="s">
        <v>3537</v>
      </c>
      <c r="C3138" s="3" t="s">
        <v>7648</v>
      </c>
      <c r="D3138">
        <v>2000</v>
      </c>
      <c r="E313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8270</v>
      </c>
      <c r="O3138" s="6">
        <f>KickstarterTable[[#This Row],[pledged]]/KickstarterTable[[#This Row],[goal]]</f>
        <v>1.2845</v>
      </c>
      <c r="P3138" s="8">
        <f>KickstarterTable[[#This Row],[pledged]]/KickstarterTable[[#This Row],[backers_count]]</f>
        <v>30.951807228915662</v>
      </c>
      <c r="Q3138" t="str">
        <f t="shared" ref="Q3138:Q3201" si="294">LEFT(N3138, SEARCH("/",N3138,1) -1)</f>
        <v>theater</v>
      </c>
      <c r="R3138" t="str">
        <f t="shared" ref="R3138:R3201" si="295">MID(N3138,FIND("/",N3138)+1,LEN(N3138))</f>
        <v>plays</v>
      </c>
      <c r="S3138" s="13">
        <f t="shared" ref="S3138:S3201" si="296">(J3138/86400)+25569+(-8/24)</f>
        <v>42571.087268518517</v>
      </c>
      <c r="T3138" s="13">
        <f t="shared" ref="T3138:T3201" si="297">(((I3138/60)/60)/24)+DATE(1970,1,1)+(-58/24)</f>
        <v>42597.003935185188</v>
      </c>
      <c r="U3138">
        <f t="shared" ref="U3138:U3201" si="298">YEAR(T3138)</f>
        <v>2016</v>
      </c>
      <c r="V3138" s="15" t="str">
        <f t="shared" ref="V3138:V3201" si="299">TEXT(S3138,"mmm")</f>
        <v>Jul</v>
      </c>
    </row>
    <row r="3139" spans="1:22" ht="48">
      <c r="A3139">
        <v>3566</v>
      </c>
      <c r="B3139" s="3" t="s">
        <v>3565</v>
      </c>
      <c r="C3139" s="3" t="s">
        <v>7676</v>
      </c>
      <c r="D3139">
        <v>2000</v>
      </c>
      <c r="E3139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8270</v>
      </c>
      <c r="O3139" s="6">
        <f>KickstarterTable[[#This Row],[pledged]]/KickstarterTable[[#This Row],[goal]]</f>
        <v>1.0475000000000001</v>
      </c>
      <c r="P3139" s="8">
        <f>KickstarterTable[[#This Row],[pledged]]/KickstarterTable[[#This Row],[backers_count]]</f>
        <v>55.131578947368418</v>
      </c>
      <c r="Q3139" t="str">
        <f t="shared" si="294"/>
        <v>theater</v>
      </c>
      <c r="R3139" t="str">
        <f t="shared" si="295"/>
        <v>plays</v>
      </c>
      <c r="S3139" s="13">
        <f t="shared" si="296"/>
        <v>41997.174571759257</v>
      </c>
      <c r="T3139" s="13">
        <f t="shared" si="297"/>
        <v>42025.091238425928</v>
      </c>
      <c r="U3139">
        <f t="shared" si="298"/>
        <v>2015</v>
      </c>
      <c r="V3139" s="15" t="str">
        <f t="shared" si="299"/>
        <v>Dec</v>
      </c>
    </row>
    <row r="3140" spans="1:22" ht="48">
      <c r="A3140">
        <v>3570</v>
      </c>
      <c r="B3140" s="3" t="s">
        <v>3569</v>
      </c>
      <c r="C3140" s="3" t="s">
        <v>7680</v>
      </c>
      <c r="D3140">
        <v>2000</v>
      </c>
      <c r="E3140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8270</v>
      </c>
      <c r="O3140" s="6">
        <f>KickstarterTable[[#This Row],[pledged]]/KickstarterTable[[#This Row],[goal]]</f>
        <v>1.1435</v>
      </c>
      <c r="P3140" s="8">
        <f>KickstarterTable[[#This Row],[pledged]]/KickstarterTable[[#This Row],[backers_count]]</f>
        <v>87.961538461538467</v>
      </c>
      <c r="Q3140" t="str">
        <f t="shared" si="294"/>
        <v>theater</v>
      </c>
      <c r="R3140" t="str">
        <f t="shared" si="295"/>
        <v>plays</v>
      </c>
      <c r="S3140" s="13">
        <f t="shared" si="296"/>
        <v>41975.99864583333</v>
      </c>
      <c r="T3140" s="13">
        <f t="shared" si="297"/>
        <v>42001.875000000007</v>
      </c>
      <c r="U3140">
        <f t="shared" si="298"/>
        <v>2014</v>
      </c>
      <c r="V3140" s="15" t="str">
        <f t="shared" si="299"/>
        <v>Dec</v>
      </c>
    </row>
    <row r="3141" spans="1:22" ht="48">
      <c r="A3141">
        <v>3592</v>
      </c>
      <c r="B3141" s="3" t="s">
        <v>3591</v>
      </c>
      <c r="C3141" s="3" t="s">
        <v>7702</v>
      </c>
      <c r="D3141">
        <v>2000</v>
      </c>
      <c r="E3141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8270</v>
      </c>
      <c r="O3141" s="6">
        <f>KickstarterTable[[#This Row],[pledged]]/KickstarterTable[[#This Row],[goal]]</f>
        <v>1.2725</v>
      </c>
      <c r="P3141" s="8">
        <f>KickstarterTable[[#This Row],[pledged]]/KickstarterTable[[#This Row],[backers_count]]</f>
        <v>72.714285714285708</v>
      </c>
      <c r="Q3141" t="str">
        <f t="shared" si="294"/>
        <v>theater</v>
      </c>
      <c r="R3141" t="str">
        <f t="shared" si="295"/>
        <v>plays</v>
      </c>
      <c r="S3141" s="13">
        <f t="shared" si="296"/>
        <v>41988.496608796289</v>
      </c>
      <c r="T3141" s="13">
        <f t="shared" si="297"/>
        <v>42043.790972222225</v>
      </c>
      <c r="U3141">
        <f t="shared" si="298"/>
        <v>2015</v>
      </c>
      <c r="V3141" s="15" t="str">
        <f t="shared" si="299"/>
        <v>Dec</v>
      </c>
    </row>
    <row r="3142" spans="1:22" ht="48">
      <c r="A3142">
        <v>3601</v>
      </c>
      <c r="B3142" s="3" t="s">
        <v>3600</v>
      </c>
      <c r="C3142" s="3" t="s">
        <v>7711</v>
      </c>
      <c r="D3142">
        <v>2000</v>
      </c>
      <c r="E3142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8270</v>
      </c>
      <c r="O3142" s="6">
        <f>KickstarterTable[[#This Row],[pledged]]/KickstarterTable[[#This Row],[goal]]</f>
        <v>1.0435000000000001</v>
      </c>
      <c r="P3142" s="8">
        <f>KickstarterTable[[#This Row],[pledged]]/KickstarterTable[[#This Row],[backers_count]]</f>
        <v>39.377358490566039</v>
      </c>
      <c r="Q3142" t="str">
        <f t="shared" si="294"/>
        <v>theater</v>
      </c>
      <c r="R3142" t="str">
        <f t="shared" si="295"/>
        <v>plays</v>
      </c>
      <c r="S3142" s="13">
        <f t="shared" si="296"/>
        <v>41990.665300925924</v>
      </c>
      <c r="T3142" s="13">
        <f t="shared" si="297"/>
        <v>42018.581967592596</v>
      </c>
      <c r="U3142">
        <f t="shared" si="298"/>
        <v>2015</v>
      </c>
      <c r="V3142" s="15" t="str">
        <f t="shared" si="299"/>
        <v>Dec</v>
      </c>
    </row>
    <row r="3143" spans="1:22" ht="48">
      <c r="A3143">
        <v>3618</v>
      </c>
      <c r="B3143" s="3" t="s">
        <v>3616</v>
      </c>
      <c r="C3143" s="3" t="s">
        <v>7728</v>
      </c>
      <c r="D3143">
        <v>2000</v>
      </c>
      <c r="E3143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8270</v>
      </c>
      <c r="O3143" s="6">
        <f>KickstarterTable[[#This Row],[pledged]]/KickstarterTable[[#This Row],[goal]]</f>
        <v>1.01</v>
      </c>
      <c r="P3143" s="8">
        <f>KickstarterTable[[#This Row],[pledged]]/KickstarterTable[[#This Row],[backers_count]]</f>
        <v>36.071428571428569</v>
      </c>
      <c r="Q3143" t="str">
        <f t="shared" si="294"/>
        <v>theater</v>
      </c>
      <c r="R3143" t="str">
        <f t="shared" si="295"/>
        <v>plays</v>
      </c>
      <c r="S3143" s="13">
        <f t="shared" si="296"/>
        <v>42128.294560185182</v>
      </c>
      <c r="T3143" s="13">
        <f t="shared" si="297"/>
        <v>42156.211226851854</v>
      </c>
      <c r="U3143">
        <f t="shared" si="298"/>
        <v>2015</v>
      </c>
      <c r="V3143" s="15" t="str">
        <f t="shared" si="299"/>
        <v>May</v>
      </c>
    </row>
    <row r="3144" spans="1:22" ht="48">
      <c r="A3144">
        <v>3627</v>
      </c>
      <c r="B3144" s="3" t="s">
        <v>3625</v>
      </c>
      <c r="C3144" s="3" t="s">
        <v>7737</v>
      </c>
      <c r="D3144">
        <v>2000</v>
      </c>
      <c r="E3144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8270</v>
      </c>
      <c r="O3144" s="6">
        <f>KickstarterTable[[#This Row],[pledged]]/KickstarterTable[[#This Row],[goal]]</f>
        <v>1</v>
      </c>
      <c r="P3144" s="8">
        <f>KickstarterTable[[#This Row],[pledged]]/KickstarterTable[[#This Row],[backers_count]]</f>
        <v>68.965517241379317</v>
      </c>
      <c r="Q3144" t="str">
        <f t="shared" si="294"/>
        <v>theater</v>
      </c>
      <c r="R3144" t="str">
        <f t="shared" si="295"/>
        <v>plays</v>
      </c>
      <c r="S3144" s="13">
        <f t="shared" si="296"/>
        <v>42460.408414351848</v>
      </c>
      <c r="T3144" s="13">
        <f t="shared" si="297"/>
        <v>42508.749305555561</v>
      </c>
      <c r="U3144">
        <f t="shared" si="298"/>
        <v>2016</v>
      </c>
      <c r="V3144" s="15" t="str">
        <f t="shared" si="299"/>
        <v>Mar</v>
      </c>
    </row>
    <row r="3145" spans="1:22" ht="48">
      <c r="A3145">
        <v>3653</v>
      </c>
      <c r="B3145" s="3" t="s">
        <v>3650</v>
      </c>
      <c r="C3145" s="3" t="s">
        <v>7763</v>
      </c>
      <c r="D3145">
        <v>2000</v>
      </c>
      <c r="E3145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8270</v>
      </c>
      <c r="O3145" s="6">
        <f>KickstarterTable[[#This Row],[pledged]]/KickstarterTable[[#This Row],[goal]]</f>
        <v>1.0049999999999999</v>
      </c>
      <c r="P3145" s="8">
        <f>KickstarterTable[[#This Row],[pledged]]/KickstarterTable[[#This Row],[backers_count]]</f>
        <v>60.909090909090907</v>
      </c>
      <c r="Q3145" t="str">
        <f t="shared" si="294"/>
        <v>theater</v>
      </c>
      <c r="R3145" t="str">
        <f t="shared" si="295"/>
        <v>plays</v>
      </c>
      <c r="S3145" s="13">
        <f t="shared" si="296"/>
        <v>42191.030173611107</v>
      </c>
      <c r="T3145" s="13">
        <f t="shared" si="297"/>
        <v>42218.946840277778</v>
      </c>
      <c r="U3145">
        <f t="shared" si="298"/>
        <v>2015</v>
      </c>
      <c r="V3145" s="15" t="str">
        <f t="shared" si="299"/>
        <v>Jul</v>
      </c>
    </row>
    <row r="3146" spans="1:22" ht="48">
      <c r="A3146">
        <v>3657</v>
      </c>
      <c r="B3146" s="3" t="s">
        <v>3654</v>
      </c>
      <c r="C3146" s="3" t="s">
        <v>7767</v>
      </c>
      <c r="D3146">
        <v>2000</v>
      </c>
      <c r="E3146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8270</v>
      </c>
      <c r="O3146" s="6">
        <f>KickstarterTable[[#This Row],[pledged]]/KickstarterTable[[#This Row],[goal]]</f>
        <v>1.1074999999999999</v>
      </c>
      <c r="P3146" s="8">
        <f>KickstarterTable[[#This Row],[pledged]]/KickstarterTable[[#This Row],[backers_count]]</f>
        <v>110.75</v>
      </c>
      <c r="Q3146" t="str">
        <f t="shared" si="294"/>
        <v>theater</v>
      </c>
      <c r="R3146" t="str">
        <f t="shared" si="295"/>
        <v>plays</v>
      </c>
      <c r="S3146" s="13">
        <f t="shared" si="296"/>
        <v>42499.2965162037</v>
      </c>
      <c r="T3146" s="13">
        <f t="shared" si="297"/>
        <v>42520.487500000003</v>
      </c>
      <c r="U3146">
        <f t="shared" si="298"/>
        <v>2016</v>
      </c>
      <c r="V3146" s="15" t="str">
        <f t="shared" si="299"/>
        <v>May</v>
      </c>
    </row>
    <row r="3147" spans="1:22" ht="32">
      <c r="A3147">
        <v>3678</v>
      </c>
      <c r="B3147" s="3" t="s">
        <v>3675</v>
      </c>
      <c r="C3147" s="3" t="s">
        <v>7788</v>
      </c>
      <c r="D3147">
        <v>2000</v>
      </c>
      <c r="E314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8270</v>
      </c>
      <c r="O3147" s="6">
        <f>KickstarterTable[[#This Row],[pledged]]/KickstarterTable[[#This Row],[goal]]</f>
        <v>1.0249999999999999</v>
      </c>
      <c r="P3147" s="8">
        <f>KickstarterTable[[#This Row],[pledged]]/KickstarterTable[[#This Row],[backers_count]]</f>
        <v>66.129032258064512</v>
      </c>
      <c r="Q3147" t="str">
        <f t="shared" si="294"/>
        <v>theater</v>
      </c>
      <c r="R3147" t="str">
        <f t="shared" si="295"/>
        <v>plays</v>
      </c>
      <c r="S3147" s="13">
        <f t="shared" si="296"/>
        <v>42120.197893518511</v>
      </c>
      <c r="T3147" s="13">
        <f t="shared" si="297"/>
        <v>42153.114560185182</v>
      </c>
      <c r="U3147">
        <f t="shared" si="298"/>
        <v>2015</v>
      </c>
      <c r="V3147" s="15" t="str">
        <f t="shared" si="299"/>
        <v>Apr</v>
      </c>
    </row>
    <row r="3148" spans="1:22" ht="48">
      <c r="A3148">
        <v>3679</v>
      </c>
      <c r="B3148" s="3" t="s">
        <v>3676</v>
      </c>
      <c r="C3148" s="3" t="s">
        <v>7789</v>
      </c>
      <c r="D3148">
        <v>2000</v>
      </c>
      <c r="E314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8270</v>
      </c>
      <c r="O3148" s="6">
        <f>KickstarterTable[[#This Row],[pledged]]/KickstarterTable[[#This Row],[goal]]</f>
        <v>1.101</v>
      </c>
      <c r="P3148" s="8">
        <f>KickstarterTable[[#This Row],[pledged]]/KickstarterTable[[#This Row],[backers_count]]</f>
        <v>73.400000000000006</v>
      </c>
      <c r="Q3148" t="str">
        <f t="shared" si="294"/>
        <v>theater</v>
      </c>
      <c r="R3148" t="str">
        <f t="shared" si="295"/>
        <v>plays</v>
      </c>
      <c r="S3148" s="13">
        <f t="shared" si="296"/>
        <v>41786.428020833329</v>
      </c>
      <c r="T3148" s="13">
        <f t="shared" si="297"/>
        <v>41818.790972222225</v>
      </c>
      <c r="U3148">
        <f t="shared" si="298"/>
        <v>2014</v>
      </c>
      <c r="V3148" s="15" t="str">
        <f t="shared" si="299"/>
        <v>May</v>
      </c>
    </row>
    <row r="3149" spans="1:22" ht="48">
      <c r="A3149">
        <v>3696</v>
      </c>
      <c r="B3149" s="3" t="s">
        <v>3693</v>
      </c>
      <c r="C3149" s="3" t="s">
        <v>7806</v>
      </c>
      <c r="D3149">
        <v>2000</v>
      </c>
      <c r="E3149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8270</v>
      </c>
      <c r="O3149" s="6">
        <f>KickstarterTable[[#This Row],[pledged]]/KickstarterTable[[#This Row],[goal]]</f>
        <v>1.55</v>
      </c>
      <c r="P3149" s="8">
        <f>KickstarterTable[[#This Row],[pledged]]/KickstarterTable[[#This Row],[backers_count]]</f>
        <v>39.743589743589745</v>
      </c>
      <c r="Q3149" t="str">
        <f t="shared" si="294"/>
        <v>theater</v>
      </c>
      <c r="R3149" t="str">
        <f t="shared" si="295"/>
        <v>plays</v>
      </c>
      <c r="S3149" s="13">
        <f t="shared" si="296"/>
        <v>41988.283749999995</v>
      </c>
      <c r="T3149" s="13">
        <f t="shared" si="297"/>
        <v>42046.200416666667</v>
      </c>
      <c r="U3149">
        <f t="shared" si="298"/>
        <v>2015</v>
      </c>
      <c r="V3149" s="15" t="str">
        <f t="shared" si="299"/>
        <v>Dec</v>
      </c>
    </row>
    <row r="3150" spans="1:22" ht="48">
      <c r="A3150">
        <v>3697</v>
      </c>
      <c r="B3150" s="3" t="s">
        <v>3694</v>
      </c>
      <c r="C3150" s="3" t="s">
        <v>7807</v>
      </c>
      <c r="D3150">
        <v>2000</v>
      </c>
      <c r="E3150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8270</v>
      </c>
      <c r="O3150" s="6">
        <f>KickstarterTable[[#This Row],[pledged]]/KickstarterTable[[#This Row],[goal]]</f>
        <v>1.08</v>
      </c>
      <c r="P3150" s="8">
        <f>KickstarterTable[[#This Row],[pledged]]/KickstarterTable[[#This Row],[backers_count]]</f>
        <v>72</v>
      </c>
      <c r="Q3150" t="str">
        <f t="shared" si="294"/>
        <v>theater</v>
      </c>
      <c r="R3150" t="str">
        <f t="shared" si="295"/>
        <v>plays</v>
      </c>
      <c r="S3150" s="13">
        <f t="shared" si="296"/>
        <v>42479.1325</v>
      </c>
      <c r="T3150" s="13">
        <f t="shared" si="297"/>
        <v>42498.049166666671</v>
      </c>
      <c r="U3150">
        <f t="shared" si="298"/>
        <v>2016</v>
      </c>
      <c r="V3150" s="15" t="str">
        <f t="shared" si="299"/>
        <v>Apr</v>
      </c>
    </row>
    <row r="3151" spans="1:22" ht="48">
      <c r="A3151">
        <v>3713</v>
      </c>
      <c r="B3151" s="3" t="s">
        <v>3710</v>
      </c>
      <c r="C3151" s="3" t="s">
        <v>7823</v>
      </c>
      <c r="D3151">
        <v>2000</v>
      </c>
      <c r="E3151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8270</v>
      </c>
      <c r="O3151" s="6">
        <f>KickstarterTable[[#This Row],[pledged]]/KickstarterTable[[#This Row],[goal]]</f>
        <v>1.0149999999999999</v>
      </c>
      <c r="P3151" s="8">
        <f>KickstarterTable[[#This Row],[pledged]]/KickstarterTable[[#This Row],[backers_count]]</f>
        <v>106.84210526315789</v>
      </c>
      <c r="Q3151" t="str">
        <f t="shared" si="294"/>
        <v>theater</v>
      </c>
      <c r="R3151" t="str">
        <f t="shared" si="295"/>
        <v>plays</v>
      </c>
      <c r="S3151" s="13">
        <f t="shared" si="296"/>
        <v>42505.404699074068</v>
      </c>
      <c r="T3151" s="13">
        <f t="shared" si="297"/>
        <v>42523.32136574074</v>
      </c>
      <c r="U3151">
        <f t="shared" si="298"/>
        <v>2016</v>
      </c>
      <c r="V3151" s="15" t="str">
        <f t="shared" si="299"/>
        <v>May</v>
      </c>
    </row>
    <row r="3152" spans="1:22" ht="48">
      <c r="A3152">
        <v>3727</v>
      </c>
      <c r="B3152" s="3" t="s">
        <v>3724</v>
      </c>
      <c r="C3152" s="3" t="s">
        <v>7837</v>
      </c>
      <c r="D3152">
        <v>2000</v>
      </c>
      <c r="E3152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8270</v>
      </c>
      <c r="O3152" s="6">
        <f>KickstarterTable[[#This Row],[pledged]]/KickstarterTable[[#This Row],[goal]]</f>
        <v>1.0075000000000001</v>
      </c>
      <c r="P3152" s="8">
        <f>KickstarterTable[[#This Row],[pledged]]/KickstarterTable[[#This Row],[backers_count]]</f>
        <v>61.060606060606062</v>
      </c>
      <c r="Q3152" t="str">
        <f t="shared" si="294"/>
        <v>theater</v>
      </c>
      <c r="R3152" t="str">
        <f t="shared" si="295"/>
        <v>plays</v>
      </c>
      <c r="S3152" s="13">
        <f t="shared" si="296"/>
        <v>42632.014976851853</v>
      </c>
      <c r="T3152" s="13">
        <f t="shared" si="297"/>
        <v>42660.788194444445</v>
      </c>
      <c r="U3152">
        <f t="shared" si="298"/>
        <v>2016</v>
      </c>
      <c r="V3152" s="15" t="str">
        <f t="shared" si="299"/>
        <v>Sep</v>
      </c>
    </row>
    <row r="3153" spans="1:22" ht="48">
      <c r="A3153">
        <v>3740</v>
      </c>
      <c r="B3153" s="3" t="s">
        <v>3737</v>
      </c>
      <c r="C3153" s="3" t="s">
        <v>7850</v>
      </c>
      <c r="D3153">
        <v>2000</v>
      </c>
      <c r="E3153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8270</v>
      </c>
      <c r="O3153" s="6">
        <f>KickstarterTable[[#This Row],[pledged]]/KickstarterTable[[#This Row],[goal]]</f>
        <v>0.17899999999999999</v>
      </c>
      <c r="P3153" s="8">
        <f>KickstarterTable[[#This Row],[pledged]]/KickstarterTable[[#This Row],[backers_count]]</f>
        <v>25.571428571428573</v>
      </c>
      <c r="Q3153" t="str">
        <f t="shared" si="294"/>
        <v>theater</v>
      </c>
      <c r="R3153" t="str">
        <f t="shared" si="295"/>
        <v>plays</v>
      </c>
      <c r="S3153" s="13">
        <f t="shared" si="296"/>
        <v>41832.756423611107</v>
      </c>
      <c r="T3153" s="13">
        <f t="shared" si="297"/>
        <v>41860.662476851852</v>
      </c>
      <c r="U3153">
        <f t="shared" si="298"/>
        <v>2014</v>
      </c>
      <c r="V3153" s="15" t="str">
        <f t="shared" si="299"/>
        <v>Jul</v>
      </c>
    </row>
    <row r="3154" spans="1:22" ht="48">
      <c r="A3154">
        <v>3767</v>
      </c>
      <c r="B3154" s="3" t="s">
        <v>3764</v>
      </c>
      <c r="C3154" s="3" t="s">
        <v>7877</v>
      </c>
      <c r="D3154">
        <v>2000</v>
      </c>
      <c r="E3154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8304</v>
      </c>
      <c r="O3154" s="6">
        <f>KickstarterTable[[#This Row],[pledged]]/KickstarterTable[[#This Row],[goal]]</f>
        <v>1.1675</v>
      </c>
      <c r="P3154" s="8">
        <f>KickstarterTable[[#This Row],[pledged]]/KickstarterTable[[#This Row],[backers_count]]</f>
        <v>41.696428571428569</v>
      </c>
      <c r="Q3154" t="str">
        <f t="shared" si="294"/>
        <v>theater</v>
      </c>
      <c r="R3154" t="str">
        <f t="shared" si="295"/>
        <v>musical</v>
      </c>
      <c r="S3154" s="13">
        <f t="shared" si="296"/>
        <v>42049.686307870368</v>
      </c>
      <c r="T3154" s="13">
        <f t="shared" si="297"/>
        <v>42061.790972222225</v>
      </c>
      <c r="U3154">
        <f t="shared" si="298"/>
        <v>2015</v>
      </c>
      <c r="V3154" s="15" t="str">
        <f t="shared" si="299"/>
        <v>Feb</v>
      </c>
    </row>
    <row r="3155" spans="1:22" ht="48">
      <c r="A3155">
        <v>3770</v>
      </c>
      <c r="B3155" s="3" t="s">
        <v>3767</v>
      </c>
      <c r="C3155" s="3" t="s">
        <v>7880</v>
      </c>
      <c r="D3155">
        <v>2000</v>
      </c>
      <c r="E3155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8304</v>
      </c>
      <c r="O3155" s="6">
        <f>KickstarterTable[[#This Row],[pledged]]/KickstarterTable[[#This Row],[goal]]</f>
        <v>1</v>
      </c>
      <c r="P3155" s="8">
        <f>KickstarterTable[[#This Row],[pledged]]/KickstarterTable[[#This Row],[backers_count]]</f>
        <v>100</v>
      </c>
      <c r="Q3155" t="str">
        <f t="shared" si="294"/>
        <v>theater</v>
      </c>
      <c r="R3155" t="str">
        <f t="shared" si="295"/>
        <v>musical</v>
      </c>
      <c r="S3155" s="13">
        <f t="shared" si="296"/>
        <v>42138.597337962965</v>
      </c>
      <c r="T3155" s="13">
        <f t="shared" si="297"/>
        <v>42166.514004629636</v>
      </c>
      <c r="U3155">
        <f t="shared" si="298"/>
        <v>2015</v>
      </c>
      <c r="V3155" s="15" t="str">
        <f t="shared" si="299"/>
        <v>May</v>
      </c>
    </row>
    <row r="3156" spans="1:22" ht="48">
      <c r="A3156">
        <v>3775</v>
      </c>
      <c r="B3156" s="3" t="s">
        <v>3772</v>
      </c>
      <c r="C3156" s="3" t="s">
        <v>7885</v>
      </c>
      <c r="D3156">
        <v>2000</v>
      </c>
      <c r="E3156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8304</v>
      </c>
      <c r="O3156" s="6">
        <f>KickstarterTable[[#This Row],[pledged]]/KickstarterTable[[#This Row],[goal]]</f>
        <v>1.0024999999999999</v>
      </c>
      <c r="P3156" s="8">
        <f>KickstarterTable[[#This Row],[pledged]]/KickstarterTable[[#This Row],[backers_count]]</f>
        <v>143.21428571428572</v>
      </c>
      <c r="Q3156" t="str">
        <f t="shared" si="294"/>
        <v>theater</v>
      </c>
      <c r="R3156" t="str">
        <f t="shared" si="295"/>
        <v>musical</v>
      </c>
      <c r="S3156" s="13">
        <f t="shared" si="296"/>
        <v>42075.609293981477</v>
      </c>
      <c r="T3156" s="13">
        <f t="shared" si="297"/>
        <v>42100.750000000007</v>
      </c>
      <c r="U3156">
        <f t="shared" si="298"/>
        <v>2015</v>
      </c>
      <c r="V3156" s="15" t="str">
        <f t="shared" si="299"/>
        <v>Mar</v>
      </c>
    </row>
    <row r="3157" spans="1:22" ht="48">
      <c r="A3157">
        <v>3777</v>
      </c>
      <c r="B3157" s="3" t="s">
        <v>3774</v>
      </c>
      <c r="C3157" s="3" t="s">
        <v>7887</v>
      </c>
      <c r="D3157">
        <v>2000</v>
      </c>
      <c r="E315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8304</v>
      </c>
      <c r="O3157" s="6">
        <f>KickstarterTable[[#This Row],[pledged]]/KickstarterTable[[#This Row],[goal]]</f>
        <v>1.4319999999999999</v>
      </c>
      <c r="P3157" s="8">
        <f>KickstarterTable[[#This Row],[pledged]]/KickstarterTable[[#This Row],[backers_count]]</f>
        <v>48.542372881355931</v>
      </c>
      <c r="Q3157" t="str">
        <f t="shared" si="294"/>
        <v>theater</v>
      </c>
      <c r="R3157" t="str">
        <f t="shared" si="295"/>
        <v>musical</v>
      </c>
      <c r="S3157" s="13">
        <f t="shared" si="296"/>
        <v>41886.778020833335</v>
      </c>
      <c r="T3157" s="13">
        <f t="shared" si="297"/>
        <v>41906.75</v>
      </c>
      <c r="U3157">
        <f t="shared" si="298"/>
        <v>2014</v>
      </c>
      <c r="V3157" s="15" t="str">
        <f t="shared" si="299"/>
        <v>Sep</v>
      </c>
    </row>
    <row r="3158" spans="1:22" ht="48">
      <c r="A3158">
        <v>3782</v>
      </c>
      <c r="B3158" s="3" t="s">
        <v>3779</v>
      </c>
      <c r="C3158" s="3" t="s">
        <v>7892</v>
      </c>
      <c r="D3158">
        <v>2000</v>
      </c>
      <c r="E315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8304</v>
      </c>
      <c r="O3158" s="6">
        <f>KickstarterTable[[#This Row],[pledged]]/KickstarterTable[[#This Row],[goal]]</f>
        <v>1.0175000000000001</v>
      </c>
      <c r="P3158" s="8">
        <f>KickstarterTable[[#This Row],[pledged]]/KickstarterTable[[#This Row],[backers_count]]</f>
        <v>75.370370370370367</v>
      </c>
      <c r="Q3158" t="str">
        <f t="shared" si="294"/>
        <v>theater</v>
      </c>
      <c r="R3158" t="str">
        <f t="shared" si="295"/>
        <v>musical</v>
      </c>
      <c r="S3158" s="13">
        <f t="shared" si="296"/>
        <v>42546.528900462959</v>
      </c>
      <c r="T3158" s="13">
        <f t="shared" si="297"/>
        <v>42573.541666666664</v>
      </c>
      <c r="U3158">
        <f t="shared" si="298"/>
        <v>2016</v>
      </c>
      <c r="V3158" s="15" t="str">
        <f t="shared" si="299"/>
        <v>Jun</v>
      </c>
    </row>
    <row r="3159" spans="1:22" ht="48">
      <c r="A3159">
        <v>3785</v>
      </c>
      <c r="B3159" s="3" t="s">
        <v>3782</v>
      </c>
      <c r="C3159" s="3" t="s">
        <v>7895</v>
      </c>
      <c r="D3159">
        <v>2000</v>
      </c>
      <c r="E3159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8304</v>
      </c>
      <c r="O3159" s="6">
        <f>KickstarterTable[[#This Row],[pledged]]/KickstarterTable[[#This Row],[goal]]</f>
        <v>1.5075000000000001</v>
      </c>
      <c r="P3159" s="8">
        <f>KickstarterTable[[#This Row],[pledged]]/KickstarterTable[[#This Row],[backers_count]]</f>
        <v>100.5</v>
      </c>
      <c r="Q3159" t="str">
        <f t="shared" si="294"/>
        <v>theater</v>
      </c>
      <c r="R3159" t="str">
        <f t="shared" si="295"/>
        <v>musical</v>
      </c>
      <c r="S3159" s="13">
        <f t="shared" si="296"/>
        <v>42548.305196759255</v>
      </c>
      <c r="T3159" s="13">
        <f t="shared" si="297"/>
        <v>42582.002083333333</v>
      </c>
      <c r="U3159">
        <f t="shared" si="298"/>
        <v>2016</v>
      </c>
      <c r="V3159" s="15" t="str">
        <f t="shared" si="299"/>
        <v>Jun</v>
      </c>
    </row>
    <row r="3160" spans="1:22" ht="48">
      <c r="A3160">
        <v>3809</v>
      </c>
      <c r="B3160" s="3" t="s">
        <v>3806</v>
      </c>
      <c r="C3160" s="3" t="s">
        <v>7919</v>
      </c>
      <c r="D3160">
        <v>2000</v>
      </c>
      <c r="E3160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8270</v>
      </c>
      <c r="O3160" s="6">
        <f>KickstarterTable[[#This Row],[pledged]]/KickstarterTable[[#This Row],[goal]]</f>
        <v>1.0125</v>
      </c>
      <c r="P3160" s="8">
        <f>KickstarterTable[[#This Row],[pledged]]/KickstarterTable[[#This Row],[backers_count]]</f>
        <v>53.289473684210527</v>
      </c>
      <c r="Q3160" t="str">
        <f t="shared" si="294"/>
        <v>theater</v>
      </c>
      <c r="R3160" t="str">
        <f t="shared" si="295"/>
        <v>plays</v>
      </c>
      <c r="S3160" s="13">
        <f t="shared" si="296"/>
        <v>41800.193368055552</v>
      </c>
      <c r="T3160" s="13">
        <f t="shared" si="297"/>
        <v>41848.541666666672</v>
      </c>
      <c r="U3160">
        <f t="shared" si="298"/>
        <v>2014</v>
      </c>
      <c r="V3160" s="15" t="str">
        <f t="shared" si="299"/>
        <v>Jun</v>
      </c>
    </row>
    <row r="3161" spans="1:22" ht="48">
      <c r="A3161">
        <v>3812</v>
      </c>
      <c r="B3161" s="3" t="s">
        <v>3809</v>
      </c>
      <c r="C3161" s="3" t="s">
        <v>7922</v>
      </c>
      <c r="D3161">
        <v>2000</v>
      </c>
      <c r="E3161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8270</v>
      </c>
      <c r="O3161" s="6">
        <f>KickstarterTable[[#This Row],[pledged]]/KickstarterTable[[#This Row],[goal]]</f>
        <v>1.0954999999999999</v>
      </c>
      <c r="P3161" s="8">
        <f>KickstarterTable[[#This Row],[pledged]]/KickstarterTable[[#This Row],[backers_count]]</f>
        <v>199.18181818181819</v>
      </c>
      <c r="Q3161" t="str">
        <f t="shared" si="294"/>
        <v>theater</v>
      </c>
      <c r="R3161" t="str">
        <f t="shared" si="295"/>
        <v>plays</v>
      </c>
      <c r="S3161" s="13">
        <f t="shared" si="296"/>
        <v>42109.417916666665</v>
      </c>
      <c r="T3161" s="13">
        <f t="shared" si="297"/>
        <v>42153.749305555561</v>
      </c>
      <c r="U3161">
        <f t="shared" si="298"/>
        <v>2015</v>
      </c>
      <c r="V3161" s="15" t="str">
        <f t="shared" si="299"/>
        <v>Apr</v>
      </c>
    </row>
    <row r="3162" spans="1:22" ht="48">
      <c r="A3162">
        <v>3817</v>
      </c>
      <c r="B3162" s="3" t="s">
        <v>3814</v>
      </c>
      <c r="C3162" s="3" t="s">
        <v>7927</v>
      </c>
      <c r="D3162">
        <v>2000</v>
      </c>
      <c r="E3162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8270</v>
      </c>
      <c r="O3162" s="6">
        <f>KickstarterTable[[#This Row],[pledged]]/KickstarterTable[[#This Row],[goal]]</f>
        <v>1.0725</v>
      </c>
      <c r="P3162" s="8">
        <f>KickstarterTable[[#This Row],[pledged]]/KickstarterTable[[#This Row],[backers_count]]</f>
        <v>107.25</v>
      </c>
      <c r="Q3162" t="str">
        <f t="shared" si="294"/>
        <v>theater</v>
      </c>
      <c r="R3162" t="str">
        <f t="shared" si="295"/>
        <v>plays</v>
      </c>
      <c r="S3162" s="13">
        <f t="shared" si="296"/>
        <v>42284.363611111105</v>
      </c>
      <c r="T3162" s="13">
        <f t="shared" si="297"/>
        <v>42298.749305555561</v>
      </c>
      <c r="U3162">
        <f t="shared" si="298"/>
        <v>2015</v>
      </c>
      <c r="V3162" s="15" t="str">
        <f t="shared" si="299"/>
        <v>Oct</v>
      </c>
    </row>
    <row r="3163" spans="1:22" ht="32">
      <c r="A3163">
        <v>3837</v>
      </c>
      <c r="B3163" s="3" t="s">
        <v>3834</v>
      </c>
      <c r="C3163" s="3" t="s">
        <v>7946</v>
      </c>
      <c r="D3163">
        <v>2000</v>
      </c>
      <c r="E3163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8270</v>
      </c>
      <c r="O3163" s="6">
        <f>KickstarterTable[[#This Row],[pledged]]/KickstarterTable[[#This Row],[goal]]</f>
        <v>1.0209999999999999</v>
      </c>
      <c r="P3163" s="8">
        <f>KickstarterTable[[#This Row],[pledged]]/KickstarterTable[[#This Row],[backers_count]]</f>
        <v>120.11764705882354</v>
      </c>
      <c r="Q3163" t="str">
        <f t="shared" si="294"/>
        <v>theater</v>
      </c>
      <c r="R3163" t="str">
        <f t="shared" si="295"/>
        <v>plays</v>
      </c>
      <c r="S3163" s="13">
        <f t="shared" si="296"/>
        <v>42152.432384259257</v>
      </c>
      <c r="T3163" s="13">
        <f t="shared" si="297"/>
        <v>42186.349050925928</v>
      </c>
      <c r="U3163">
        <f t="shared" si="298"/>
        <v>2015</v>
      </c>
      <c r="V3163" s="15" t="str">
        <f t="shared" si="299"/>
        <v>May</v>
      </c>
    </row>
    <row r="3164" spans="1:22" ht="48">
      <c r="A3164">
        <v>3839</v>
      </c>
      <c r="B3164" s="3" t="s">
        <v>3836</v>
      </c>
      <c r="C3164" s="3" t="s">
        <v>7948</v>
      </c>
      <c r="D3164">
        <v>2000</v>
      </c>
      <c r="E3164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8270</v>
      </c>
      <c r="O3164" s="6">
        <f>KickstarterTable[[#This Row],[pledged]]/KickstarterTable[[#This Row],[goal]]</f>
        <v>1.0125</v>
      </c>
      <c r="P3164" s="8">
        <f>KickstarterTable[[#This Row],[pledged]]/KickstarterTable[[#This Row],[backers_count]]</f>
        <v>63.28125</v>
      </c>
      <c r="Q3164" t="str">
        <f t="shared" si="294"/>
        <v>theater</v>
      </c>
      <c r="R3164" t="str">
        <f t="shared" si="295"/>
        <v>plays</v>
      </c>
      <c r="S3164" s="13">
        <f t="shared" si="296"/>
        <v>42154.809305555558</v>
      </c>
      <c r="T3164" s="13">
        <f t="shared" si="297"/>
        <v>42212.725972222222</v>
      </c>
      <c r="U3164">
        <f t="shared" si="298"/>
        <v>2015</v>
      </c>
      <c r="V3164" s="15" t="str">
        <f t="shared" si="299"/>
        <v>May</v>
      </c>
    </row>
    <row r="3165" spans="1:22" ht="16">
      <c r="A3165">
        <v>3861</v>
      </c>
      <c r="B3165" s="3" t="s">
        <v>3858</v>
      </c>
      <c r="C3165" s="3" t="s">
        <v>7970</v>
      </c>
      <c r="D3165">
        <v>2000</v>
      </c>
      <c r="E3165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8270</v>
      </c>
      <c r="O3165" s="6">
        <f>KickstarterTable[[#This Row],[pledged]]/KickstarterTable[[#This Row],[goal]]</f>
        <v>0.05</v>
      </c>
      <c r="P3165" s="8">
        <f>KickstarterTable[[#This Row],[pledged]]/KickstarterTable[[#This Row],[backers_count]]</f>
        <v>100</v>
      </c>
      <c r="Q3165" t="str">
        <f t="shared" si="294"/>
        <v>theater</v>
      </c>
      <c r="R3165" t="str">
        <f t="shared" si="295"/>
        <v>plays</v>
      </c>
      <c r="S3165" s="13">
        <f t="shared" si="296"/>
        <v>41914.256678240738</v>
      </c>
      <c r="T3165" s="13">
        <f t="shared" si="297"/>
        <v>41953.490972222229</v>
      </c>
      <c r="U3165">
        <f t="shared" si="298"/>
        <v>2014</v>
      </c>
      <c r="V3165" s="15" t="str">
        <f t="shared" si="299"/>
        <v>Oct</v>
      </c>
    </row>
    <row r="3166" spans="1:22" ht="32">
      <c r="A3166">
        <v>3866</v>
      </c>
      <c r="B3166" s="3" t="s">
        <v>3863</v>
      </c>
      <c r="C3166" s="3" t="s">
        <v>7975</v>
      </c>
      <c r="D3166">
        <v>2000</v>
      </c>
      <c r="E316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8270</v>
      </c>
      <c r="O3166" s="6">
        <f>KickstarterTable[[#This Row],[pledged]]/KickstarterTable[[#This Row],[goal]]</f>
        <v>5.4999999999999997E-3</v>
      </c>
      <c r="P3166" s="8">
        <f>KickstarterTable[[#This Row],[pledged]]/KickstarterTable[[#This Row],[backers_count]]</f>
        <v>5.5</v>
      </c>
      <c r="Q3166" t="str">
        <f t="shared" si="294"/>
        <v>theater</v>
      </c>
      <c r="R3166" t="str">
        <f t="shared" si="295"/>
        <v>plays</v>
      </c>
      <c r="S3166" s="13">
        <f t="shared" si="296"/>
        <v>42402.613668981481</v>
      </c>
      <c r="T3166" s="13">
        <f t="shared" si="297"/>
        <v>42449.728472222225</v>
      </c>
      <c r="U3166">
        <f t="shared" si="298"/>
        <v>2016</v>
      </c>
      <c r="V3166" s="15" t="str">
        <f t="shared" si="299"/>
        <v>Feb</v>
      </c>
    </row>
    <row r="3167" spans="1:22" ht="48">
      <c r="A3167">
        <v>3867</v>
      </c>
      <c r="B3167" s="3" t="s">
        <v>3864</v>
      </c>
      <c r="C3167" s="3" t="s">
        <v>7976</v>
      </c>
      <c r="D3167">
        <v>2000</v>
      </c>
      <c r="E316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8270</v>
      </c>
      <c r="O3167" s="6">
        <f>KickstarterTable[[#This Row],[pledged]]/KickstarterTable[[#This Row],[goal]]</f>
        <v>0.1255</v>
      </c>
      <c r="P3167" s="8">
        <f>KickstarterTable[[#This Row],[pledged]]/KickstarterTable[[#This Row],[backers_count]]</f>
        <v>50.2</v>
      </c>
      <c r="Q3167" t="str">
        <f t="shared" si="294"/>
        <v>theater</v>
      </c>
      <c r="R3167" t="str">
        <f t="shared" si="295"/>
        <v>plays</v>
      </c>
      <c r="S3167" s="13">
        <f t="shared" si="296"/>
        <v>42509.480775462966</v>
      </c>
      <c r="T3167" s="13">
        <f t="shared" si="297"/>
        <v>42537.397442129637</v>
      </c>
      <c r="U3167">
        <f t="shared" si="298"/>
        <v>2016</v>
      </c>
      <c r="V3167" s="15" t="str">
        <f t="shared" si="299"/>
        <v>May</v>
      </c>
    </row>
    <row r="3168" spans="1:22" ht="48">
      <c r="A3168">
        <v>3887</v>
      </c>
      <c r="B3168" s="3" t="s">
        <v>3884</v>
      </c>
      <c r="C3168" s="3" t="s">
        <v>7995</v>
      </c>
      <c r="D3168">
        <v>2000</v>
      </c>
      <c r="E316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8304</v>
      </c>
      <c r="O3168" s="6">
        <f>KickstarterTable[[#This Row],[pledged]]/KickstarterTable[[#This Row],[goal]]</f>
        <v>1.7500000000000002E-2</v>
      </c>
      <c r="P3168" s="8">
        <f>KickstarterTable[[#This Row],[pledged]]/KickstarterTable[[#This Row],[backers_count]]</f>
        <v>17.5</v>
      </c>
      <c r="Q3168" t="str">
        <f t="shared" si="294"/>
        <v>theater</v>
      </c>
      <c r="R3168" t="str">
        <f t="shared" si="295"/>
        <v>musical</v>
      </c>
      <c r="S3168" s="13">
        <f t="shared" si="296"/>
        <v>42079.524641203701</v>
      </c>
      <c r="T3168" s="13">
        <f t="shared" si="297"/>
        <v>42123.500000000007</v>
      </c>
      <c r="U3168">
        <f t="shared" si="298"/>
        <v>2015</v>
      </c>
      <c r="V3168" s="15" t="str">
        <f t="shared" si="299"/>
        <v>Mar</v>
      </c>
    </row>
    <row r="3169" spans="1:22" ht="48">
      <c r="A3169">
        <v>3888</v>
      </c>
      <c r="B3169" s="3" t="s">
        <v>3885</v>
      </c>
      <c r="C3169" s="3" t="s">
        <v>7996</v>
      </c>
      <c r="D3169">
        <v>2000</v>
      </c>
      <c r="E3169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8270</v>
      </c>
      <c r="O3169" s="6">
        <f>KickstarterTable[[#This Row],[pledged]]/KickstarterTable[[#This Row],[goal]]</f>
        <v>0.27100000000000002</v>
      </c>
      <c r="P3169" s="8">
        <f>KickstarterTable[[#This Row],[pledged]]/KickstarterTable[[#This Row],[backers_count]]</f>
        <v>38.714285714285715</v>
      </c>
      <c r="Q3169" t="str">
        <f t="shared" si="294"/>
        <v>theater</v>
      </c>
      <c r="R3169" t="str">
        <f t="shared" si="295"/>
        <v>plays</v>
      </c>
      <c r="S3169" s="13">
        <f t="shared" si="296"/>
        <v>42762.212476851848</v>
      </c>
      <c r="T3169" s="13">
        <f t="shared" si="297"/>
        <v>42790.129143518519</v>
      </c>
      <c r="U3169">
        <f t="shared" si="298"/>
        <v>2017</v>
      </c>
      <c r="V3169" s="15" t="str">
        <f t="shared" si="299"/>
        <v>Jan</v>
      </c>
    </row>
    <row r="3170" spans="1:22" ht="48">
      <c r="A3170">
        <v>3916</v>
      </c>
      <c r="B3170" s="3" t="s">
        <v>3913</v>
      </c>
      <c r="C3170" s="3" t="s">
        <v>8024</v>
      </c>
      <c r="D3170">
        <v>2000</v>
      </c>
      <c r="E3170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8270</v>
      </c>
      <c r="O3170" s="6">
        <f>KickstarterTable[[#This Row],[pledged]]/KickstarterTable[[#This Row],[goal]]</f>
        <v>0</v>
      </c>
      <c r="P3170" s="8" t="e">
        <f>KickstarterTable[[#This Row],[pledged]]/KickstarterTable[[#This Row],[backers_count]]</f>
        <v>#DIV/0!</v>
      </c>
      <c r="Q3170" t="str">
        <f t="shared" si="294"/>
        <v>theater</v>
      </c>
      <c r="R3170" t="str">
        <f t="shared" si="295"/>
        <v>plays</v>
      </c>
      <c r="S3170" s="13">
        <f t="shared" si="296"/>
        <v>42494.138333333329</v>
      </c>
      <c r="T3170" s="13">
        <f t="shared" si="297"/>
        <v>42522.055</v>
      </c>
      <c r="U3170">
        <f t="shared" si="298"/>
        <v>2016</v>
      </c>
      <c r="V3170" s="15" t="str">
        <f t="shared" si="299"/>
        <v>May</v>
      </c>
    </row>
    <row r="3171" spans="1:22" ht="48">
      <c r="A3171">
        <v>3945</v>
      </c>
      <c r="B3171" s="3" t="s">
        <v>3942</v>
      </c>
      <c r="C3171" s="3" t="s">
        <v>8053</v>
      </c>
      <c r="D3171">
        <v>2000</v>
      </c>
      <c r="E3171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8270</v>
      </c>
      <c r="O3171" s="6">
        <f>KickstarterTable[[#This Row],[pledged]]/KickstarterTable[[#This Row],[goal]]</f>
        <v>2.5000000000000001E-3</v>
      </c>
      <c r="P3171" s="8">
        <f>KickstarterTable[[#This Row],[pledged]]/KickstarterTable[[#This Row],[backers_count]]</f>
        <v>5</v>
      </c>
      <c r="Q3171" t="str">
        <f t="shared" si="294"/>
        <v>theater</v>
      </c>
      <c r="R3171" t="str">
        <f t="shared" si="295"/>
        <v>plays</v>
      </c>
      <c r="S3171" s="13">
        <f t="shared" si="296"/>
        <v>42109.468379629623</v>
      </c>
      <c r="T3171" s="13">
        <f t="shared" si="297"/>
        <v>42137.385046296295</v>
      </c>
      <c r="U3171">
        <f t="shared" si="298"/>
        <v>2015</v>
      </c>
      <c r="V3171" s="15" t="str">
        <f t="shared" si="299"/>
        <v>Apr</v>
      </c>
    </row>
    <row r="3172" spans="1:22" ht="48">
      <c r="A3172">
        <v>3958</v>
      </c>
      <c r="B3172" s="3" t="s">
        <v>3955</v>
      </c>
      <c r="C3172" s="3" t="s">
        <v>8065</v>
      </c>
      <c r="D3172">
        <v>2000</v>
      </c>
      <c r="E3172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8270</v>
      </c>
      <c r="O3172" s="6">
        <f>KickstarterTable[[#This Row],[pledged]]/KickstarterTable[[#This Row],[goal]]</f>
        <v>0.32050000000000001</v>
      </c>
      <c r="P3172" s="8">
        <f>KickstarterTable[[#This Row],[pledged]]/KickstarterTable[[#This Row],[backers_count]]</f>
        <v>40.0625</v>
      </c>
      <c r="Q3172" t="str">
        <f t="shared" si="294"/>
        <v>theater</v>
      </c>
      <c r="R3172" t="str">
        <f t="shared" si="295"/>
        <v>plays</v>
      </c>
      <c r="S3172" s="13">
        <f t="shared" si="296"/>
        <v>41816.617037037031</v>
      </c>
      <c r="T3172" s="13">
        <f t="shared" si="297"/>
        <v>41851.166666666672</v>
      </c>
      <c r="U3172">
        <f t="shared" si="298"/>
        <v>2014</v>
      </c>
      <c r="V3172" s="15" t="str">
        <f t="shared" si="299"/>
        <v>Jun</v>
      </c>
    </row>
    <row r="3173" spans="1:22" ht="48">
      <c r="A3173">
        <v>3964</v>
      </c>
      <c r="B3173" s="3" t="s">
        <v>3961</v>
      </c>
      <c r="C3173" s="3" t="s">
        <v>8071</v>
      </c>
      <c r="D3173">
        <v>2000</v>
      </c>
      <c r="E3173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8270</v>
      </c>
      <c r="O3173" s="6">
        <f>KickstarterTable[[#This Row],[pledged]]/KickstarterTable[[#This Row],[goal]]</f>
        <v>6.3E-2</v>
      </c>
      <c r="P3173" s="8">
        <f>KickstarterTable[[#This Row],[pledged]]/KickstarterTable[[#This Row],[backers_count]]</f>
        <v>42</v>
      </c>
      <c r="Q3173" t="str">
        <f t="shared" si="294"/>
        <v>theater</v>
      </c>
      <c r="R3173" t="str">
        <f t="shared" si="295"/>
        <v>plays</v>
      </c>
      <c r="S3173" s="13">
        <f t="shared" si="296"/>
        <v>42053.388726851852</v>
      </c>
      <c r="T3173" s="13">
        <f t="shared" si="297"/>
        <v>42111.263726851852</v>
      </c>
      <c r="U3173">
        <f t="shared" si="298"/>
        <v>2015</v>
      </c>
      <c r="V3173" s="15" t="str">
        <f t="shared" si="299"/>
        <v>Feb</v>
      </c>
    </row>
    <row r="3174" spans="1:22" ht="48">
      <c r="A3174">
        <v>3965</v>
      </c>
      <c r="B3174" s="3" t="s">
        <v>3962</v>
      </c>
      <c r="C3174" s="3" t="s">
        <v>8072</v>
      </c>
      <c r="D3174">
        <v>2000</v>
      </c>
      <c r="E3174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8270</v>
      </c>
      <c r="O3174" s="6">
        <f>KickstarterTable[[#This Row],[pledged]]/KickstarterTable[[#This Row],[goal]]</f>
        <v>0.14249999999999999</v>
      </c>
      <c r="P3174" s="8">
        <f>KickstarterTable[[#This Row],[pledged]]/KickstarterTable[[#This Row],[backers_count]]</f>
        <v>71.25</v>
      </c>
      <c r="Q3174" t="str">
        <f t="shared" si="294"/>
        <v>theater</v>
      </c>
      <c r="R3174" t="str">
        <f t="shared" si="295"/>
        <v>plays</v>
      </c>
      <c r="S3174" s="13">
        <f t="shared" si="296"/>
        <v>42413.902546296296</v>
      </c>
      <c r="T3174" s="13">
        <f t="shared" si="297"/>
        <v>42471.777546296296</v>
      </c>
      <c r="U3174">
        <f t="shared" si="298"/>
        <v>2016</v>
      </c>
      <c r="V3174" s="15" t="str">
        <f t="shared" si="299"/>
        <v>Feb</v>
      </c>
    </row>
    <row r="3175" spans="1:22" ht="48">
      <c r="A3175">
        <v>3978</v>
      </c>
      <c r="B3175" s="3" t="s">
        <v>3975</v>
      </c>
      <c r="C3175" s="3" t="s">
        <v>8085</v>
      </c>
      <c r="D3175">
        <v>2000</v>
      </c>
      <c r="E3175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8270</v>
      </c>
      <c r="O3175" s="6">
        <f>KickstarterTable[[#This Row],[pledged]]/KickstarterTable[[#This Row],[goal]]</f>
        <v>0.107</v>
      </c>
      <c r="P3175" s="8">
        <f>KickstarterTable[[#This Row],[pledged]]/KickstarterTable[[#This Row],[backers_count]]</f>
        <v>26.75</v>
      </c>
      <c r="Q3175" t="str">
        <f t="shared" si="294"/>
        <v>theater</v>
      </c>
      <c r="R3175" t="str">
        <f t="shared" si="295"/>
        <v>plays</v>
      </c>
      <c r="S3175" s="13">
        <f t="shared" si="296"/>
        <v>41975.309641203705</v>
      </c>
      <c r="T3175" s="13">
        <f t="shared" si="297"/>
        <v>42033.226307870376</v>
      </c>
      <c r="U3175">
        <f t="shared" si="298"/>
        <v>2015</v>
      </c>
      <c r="V3175" s="15" t="str">
        <f t="shared" si="299"/>
        <v>Dec</v>
      </c>
    </row>
    <row r="3176" spans="1:22" ht="48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8270</v>
      </c>
      <c r="O3176" s="6">
        <f>KickstarterTable[[#This Row],[pledged]]/KickstarterTable[[#This Row],[goal]]</f>
        <v>0.32050000000000001</v>
      </c>
      <c r="P3176" s="8">
        <f>KickstarterTable[[#This Row],[pledged]]/KickstarterTable[[#This Row],[backers_count]]</f>
        <v>33.736842105263158</v>
      </c>
      <c r="Q3176" t="str">
        <f t="shared" si="294"/>
        <v>theater</v>
      </c>
      <c r="R3176" t="str">
        <f t="shared" si="295"/>
        <v>plays</v>
      </c>
      <c r="S3176" s="13">
        <f t="shared" si="296"/>
        <v>42399.374074074069</v>
      </c>
      <c r="T3176" s="13">
        <f t="shared" si="297"/>
        <v>42418.461805555555</v>
      </c>
      <c r="U3176">
        <f t="shared" si="298"/>
        <v>2016</v>
      </c>
      <c r="V3176" s="15" t="str">
        <f t="shared" si="299"/>
        <v>Jan</v>
      </c>
    </row>
    <row r="3177" spans="1:22" ht="32">
      <c r="A3177">
        <v>3994</v>
      </c>
      <c r="B3177" s="3" t="s">
        <v>3990</v>
      </c>
      <c r="C3177" s="3" t="s">
        <v>8100</v>
      </c>
      <c r="D3177">
        <v>2000</v>
      </c>
      <c r="E317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8270</v>
      </c>
      <c r="O3177" s="6">
        <f>KickstarterTable[[#This Row],[pledged]]/KickstarterTable[[#This Row],[goal]]</f>
        <v>2.5000000000000001E-3</v>
      </c>
      <c r="P3177" s="8">
        <f>KickstarterTable[[#This Row],[pledged]]/KickstarterTable[[#This Row],[backers_count]]</f>
        <v>5</v>
      </c>
      <c r="Q3177" t="str">
        <f t="shared" si="294"/>
        <v>theater</v>
      </c>
      <c r="R3177" t="str">
        <f t="shared" si="295"/>
        <v>plays</v>
      </c>
      <c r="S3177" s="13">
        <f t="shared" si="296"/>
        <v>41809.056597222218</v>
      </c>
      <c r="T3177" s="13">
        <f t="shared" si="297"/>
        <v>41836.973263888889</v>
      </c>
      <c r="U3177">
        <f t="shared" si="298"/>
        <v>2014</v>
      </c>
      <c r="V3177" s="15" t="str">
        <f t="shared" si="299"/>
        <v>Jun</v>
      </c>
    </row>
    <row r="3178" spans="1:22" ht="48">
      <c r="A3178">
        <v>4003</v>
      </c>
      <c r="B3178" s="3" t="s">
        <v>3999</v>
      </c>
      <c r="C3178" s="3" t="s">
        <v>8071</v>
      </c>
      <c r="D3178">
        <v>2000</v>
      </c>
      <c r="E317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8270</v>
      </c>
      <c r="O3178" s="6">
        <f>KickstarterTable[[#This Row],[pledged]]/KickstarterTable[[#This Row],[goal]]</f>
        <v>0.10050000000000001</v>
      </c>
      <c r="P3178" s="8">
        <f>KickstarterTable[[#This Row],[pledged]]/KickstarterTable[[#This Row],[backers_count]]</f>
        <v>100.5</v>
      </c>
      <c r="Q3178" t="str">
        <f t="shared" si="294"/>
        <v>theater</v>
      </c>
      <c r="R3178" t="str">
        <f t="shared" si="295"/>
        <v>plays</v>
      </c>
      <c r="S3178" s="13">
        <f t="shared" si="296"/>
        <v>42020.254016203697</v>
      </c>
      <c r="T3178" s="13">
        <f t="shared" si="297"/>
        <v>42048.170682870368</v>
      </c>
      <c r="U3178">
        <f t="shared" si="298"/>
        <v>2015</v>
      </c>
      <c r="V3178" s="15" t="str">
        <f t="shared" si="299"/>
        <v>Jan</v>
      </c>
    </row>
    <row r="3179" spans="1:22" ht="48">
      <c r="A3179">
        <v>4007</v>
      </c>
      <c r="B3179" s="3" t="s">
        <v>4003</v>
      </c>
      <c r="C3179" s="3" t="s">
        <v>8112</v>
      </c>
      <c r="D3179">
        <v>2000</v>
      </c>
      <c r="E3179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8270</v>
      </c>
      <c r="O3179" s="6">
        <f>KickstarterTable[[#This Row],[pledged]]/KickstarterTable[[#This Row],[goal]]</f>
        <v>2.5000000000000001E-3</v>
      </c>
      <c r="P3179" s="8">
        <f>KickstarterTable[[#This Row],[pledged]]/KickstarterTable[[#This Row],[backers_count]]</f>
        <v>5</v>
      </c>
      <c r="Q3179" t="str">
        <f t="shared" si="294"/>
        <v>theater</v>
      </c>
      <c r="R3179" t="str">
        <f t="shared" si="295"/>
        <v>plays</v>
      </c>
      <c r="S3179" s="13">
        <f t="shared" si="296"/>
        <v>41848.439594907402</v>
      </c>
      <c r="T3179" s="13">
        <f t="shared" si="297"/>
        <v>41875.26944444445</v>
      </c>
      <c r="U3179">
        <f t="shared" si="298"/>
        <v>2014</v>
      </c>
      <c r="V3179" s="15" t="str">
        <f t="shared" si="299"/>
        <v>Jul</v>
      </c>
    </row>
    <row r="3180" spans="1:22" ht="48">
      <c r="A3180">
        <v>4013</v>
      </c>
      <c r="B3180" s="3" t="s">
        <v>4009</v>
      </c>
      <c r="C3180" s="3" t="s">
        <v>8118</v>
      </c>
      <c r="D3180">
        <v>2000</v>
      </c>
      <c r="E3180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8270</v>
      </c>
      <c r="O3180" s="6">
        <f>KickstarterTable[[#This Row],[pledged]]/KickstarterTable[[#This Row],[goal]]</f>
        <v>1.2999999999999999E-2</v>
      </c>
      <c r="P3180" s="8">
        <f>KickstarterTable[[#This Row],[pledged]]/KickstarterTable[[#This Row],[backers_count]]</f>
        <v>13</v>
      </c>
      <c r="Q3180" t="str">
        <f t="shared" si="294"/>
        <v>theater</v>
      </c>
      <c r="R3180" t="str">
        <f t="shared" si="295"/>
        <v>plays</v>
      </c>
      <c r="S3180" s="13">
        <f t="shared" si="296"/>
        <v>42020.967858796292</v>
      </c>
      <c r="T3180" s="13">
        <f t="shared" si="297"/>
        <v>42048.884525462963</v>
      </c>
      <c r="U3180">
        <f t="shared" si="298"/>
        <v>2015</v>
      </c>
      <c r="V3180" s="15" t="str">
        <f t="shared" si="299"/>
        <v>Jan</v>
      </c>
    </row>
    <row r="3181" spans="1:22" ht="48">
      <c r="A3181">
        <v>4028</v>
      </c>
      <c r="B3181" s="3" t="s">
        <v>4024</v>
      </c>
      <c r="C3181" s="3" t="s">
        <v>8133</v>
      </c>
      <c r="D3181">
        <v>2000</v>
      </c>
      <c r="E3181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8270</v>
      </c>
      <c r="O3181" s="6">
        <f>KickstarterTable[[#This Row],[pledged]]/KickstarterTable[[#This Row],[goal]]</f>
        <v>0.28050000000000003</v>
      </c>
      <c r="P3181" s="8">
        <f>KickstarterTable[[#This Row],[pledged]]/KickstarterTable[[#This Row],[backers_count]]</f>
        <v>51</v>
      </c>
      <c r="Q3181" t="str">
        <f t="shared" si="294"/>
        <v>theater</v>
      </c>
      <c r="R3181" t="str">
        <f t="shared" si="295"/>
        <v>plays</v>
      </c>
      <c r="S3181" s="13">
        <f t="shared" si="296"/>
        <v>41765.605324074073</v>
      </c>
      <c r="T3181" s="13">
        <f t="shared" si="297"/>
        <v>41793.521990740745</v>
      </c>
      <c r="U3181">
        <f t="shared" si="298"/>
        <v>2014</v>
      </c>
      <c r="V3181" s="15" t="str">
        <f t="shared" si="299"/>
        <v>May</v>
      </c>
    </row>
    <row r="3182" spans="1:22" ht="48">
      <c r="A3182">
        <v>4064</v>
      </c>
      <c r="B3182" s="3" t="s">
        <v>4060</v>
      </c>
      <c r="C3182" s="3" t="s">
        <v>8168</v>
      </c>
      <c r="D3182">
        <v>2000</v>
      </c>
      <c r="E3182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8270</v>
      </c>
      <c r="O3182" s="6">
        <f>KickstarterTable[[#This Row],[pledged]]/KickstarterTable[[#This Row],[goal]]</f>
        <v>0.1925</v>
      </c>
      <c r="P3182" s="8">
        <f>KickstarterTable[[#This Row],[pledged]]/KickstarterTable[[#This Row],[backers_count]]</f>
        <v>64.166666666666671</v>
      </c>
      <c r="Q3182" t="str">
        <f t="shared" si="294"/>
        <v>theater</v>
      </c>
      <c r="R3182" t="str">
        <f t="shared" si="295"/>
        <v>plays</v>
      </c>
      <c r="S3182" s="13">
        <f t="shared" si="296"/>
        <v>42093.254930555551</v>
      </c>
      <c r="T3182" s="13">
        <f t="shared" si="297"/>
        <v>42121.171597222223</v>
      </c>
      <c r="U3182">
        <f t="shared" si="298"/>
        <v>2015</v>
      </c>
      <c r="V3182" s="15" t="str">
        <f t="shared" si="299"/>
        <v>Mar</v>
      </c>
    </row>
    <row r="3183" spans="1:22" ht="48">
      <c r="A3183">
        <v>4075</v>
      </c>
      <c r="B3183" s="3" t="s">
        <v>4071</v>
      </c>
      <c r="C3183" s="3" t="s">
        <v>8178</v>
      </c>
      <c r="D3183">
        <v>2000</v>
      </c>
      <c r="E3183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8270</v>
      </c>
      <c r="O3183" s="6">
        <f>KickstarterTable[[#This Row],[pledged]]/KickstarterTable[[#This Row],[goal]]</f>
        <v>0.28799999999999998</v>
      </c>
      <c r="P3183" s="8">
        <f>KickstarterTable[[#This Row],[pledged]]/KickstarterTable[[#This Row],[backers_count]]</f>
        <v>44.307692307692307</v>
      </c>
      <c r="Q3183" t="str">
        <f t="shared" si="294"/>
        <v>theater</v>
      </c>
      <c r="R3183" t="str">
        <f t="shared" si="295"/>
        <v>plays</v>
      </c>
      <c r="S3183" s="13">
        <f t="shared" si="296"/>
        <v>41778.712604166663</v>
      </c>
      <c r="T3183" s="13">
        <f t="shared" si="297"/>
        <v>41818.311111111114</v>
      </c>
      <c r="U3183">
        <f t="shared" si="298"/>
        <v>2014</v>
      </c>
      <c r="V3183" s="15" t="str">
        <f t="shared" si="299"/>
        <v>May</v>
      </c>
    </row>
    <row r="3184" spans="1:22" ht="48">
      <c r="A3184">
        <v>4088</v>
      </c>
      <c r="B3184" s="3" t="s">
        <v>4084</v>
      </c>
      <c r="C3184" s="3" t="s">
        <v>8191</v>
      </c>
      <c r="D3184">
        <v>2000</v>
      </c>
      <c r="E3184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8270</v>
      </c>
      <c r="O3184" s="6">
        <f>KickstarterTable[[#This Row],[pledged]]/KickstarterTable[[#This Row],[goal]]</f>
        <v>0.108</v>
      </c>
      <c r="P3184" s="8">
        <f>KickstarterTable[[#This Row],[pledged]]/KickstarterTable[[#This Row],[backers_count]]</f>
        <v>72</v>
      </c>
      <c r="Q3184" t="str">
        <f t="shared" si="294"/>
        <v>theater</v>
      </c>
      <c r="R3184" t="str">
        <f t="shared" si="295"/>
        <v>plays</v>
      </c>
      <c r="S3184" s="13">
        <f t="shared" si="296"/>
        <v>41990.27921296296</v>
      </c>
      <c r="T3184" s="13">
        <f t="shared" si="297"/>
        <v>42018.018055555563</v>
      </c>
      <c r="U3184">
        <f t="shared" si="298"/>
        <v>2015</v>
      </c>
      <c r="V3184" s="15" t="str">
        <f t="shared" si="299"/>
        <v>Dec</v>
      </c>
    </row>
    <row r="3185" spans="1:22" ht="48">
      <c r="A3185">
        <v>4094</v>
      </c>
      <c r="B3185" s="3" t="s">
        <v>4090</v>
      </c>
      <c r="C3185" s="3" t="s">
        <v>8197</v>
      </c>
      <c r="D3185">
        <v>2000</v>
      </c>
      <c r="E3185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8270</v>
      </c>
      <c r="O3185" s="6">
        <f>KickstarterTable[[#This Row],[pledged]]/KickstarterTable[[#This Row],[goal]]</f>
        <v>0.36499999999999999</v>
      </c>
      <c r="P3185" s="8">
        <f>KickstarterTable[[#This Row],[pledged]]/KickstarterTable[[#This Row],[backers_count]]</f>
        <v>91.25</v>
      </c>
      <c r="Q3185" t="str">
        <f t="shared" si="294"/>
        <v>theater</v>
      </c>
      <c r="R3185" t="str">
        <f t="shared" si="295"/>
        <v>plays</v>
      </c>
      <c r="S3185" s="13">
        <f t="shared" si="296"/>
        <v>41889.753472222219</v>
      </c>
      <c r="T3185" s="13">
        <f t="shared" si="297"/>
        <v>41931.790972222225</v>
      </c>
      <c r="U3185">
        <f t="shared" si="298"/>
        <v>2014</v>
      </c>
      <c r="V3185" s="15" t="str">
        <f t="shared" si="299"/>
        <v>Sep</v>
      </c>
    </row>
    <row r="3186" spans="1:22" ht="48">
      <c r="A3186">
        <v>4107</v>
      </c>
      <c r="B3186" s="3" t="s">
        <v>4103</v>
      </c>
      <c r="C3186" s="3" t="s">
        <v>8210</v>
      </c>
      <c r="D3186">
        <v>2000</v>
      </c>
      <c r="E3186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8270</v>
      </c>
      <c r="O3186" s="6">
        <f>KickstarterTable[[#This Row],[pledged]]/KickstarterTable[[#This Row],[goal]]</f>
        <v>2.0500000000000001E-2</v>
      </c>
      <c r="P3186" s="8">
        <f>KickstarterTable[[#This Row],[pledged]]/KickstarterTable[[#This Row],[backers_count]]</f>
        <v>10.25</v>
      </c>
      <c r="Q3186" t="str">
        <f t="shared" si="294"/>
        <v>theater</v>
      </c>
      <c r="R3186" t="str">
        <f t="shared" si="295"/>
        <v>plays</v>
      </c>
      <c r="S3186" s="13">
        <f t="shared" si="296"/>
        <v>41883.583344907405</v>
      </c>
      <c r="T3186" s="13">
        <f t="shared" si="297"/>
        <v>41904.500011574077</v>
      </c>
      <c r="U3186">
        <f t="shared" si="298"/>
        <v>2014</v>
      </c>
      <c r="V3186" s="15" t="str">
        <f t="shared" si="299"/>
        <v>Sep</v>
      </c>
    </row>
    <row r="3187" spans="1:22" ht="48">
      <c r="A3187">
        <v>2750</v>
      </c>
      <c r="B3187" s="3" t="s">
        <v>2750</v>
      </c>
      <c r="C3187" s="3" t="s">
        <v>6860</v>
      </c>
      <c r="D3187">
        <v>1999</v>
      </c>
      <c r="E318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8303</v>
      </c>
      <c r="O3187" s="6">
        <f>KickstarterTable[[#This Row],[pledged]]/KickstarterTable[[#This Row],[goal]]</f>
        <v>0</v>
      </c>
      <c r="P3187" s="8" t="e">
        <f>KickstarterTable[[#This Row],[pledged]]/KickstarterTable[[#This Row],[backers_count]]</f>
        <v>#DIV/0!</v>
      </c>
      <c r="Q3187" t="str">
        <f t="shared" si="294"/>
        <v>publishing</v>
      </c>
      <c r="R3187" t="str">
        <f t="shared" si="295"/>
        <v>children's books</v>
      </c>
      <c r="S3187" s="13">
        <f t="shared" si="296"/>
        <v>41078.566493055558</v>
      </c>
      <c r="T3187" s="13">
        <f t="shared" si="297"/>
        <v>41088.416666666672</v>
      </c>
      <c r="U3187">
        <f t="shared" si="298"/>
        <v>2012</v>
      </c>
      <c r="V3187" s="15" t="str">
        <f t="shared" si="299"/>
        <v>Jun</v>
      </c>
    </row>
    <row r="3188" spans="1:22" ht="48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8278</v>
      </c>
      <c r="O3188" s="6">
        <f>KickstarterTable[[#This Row],[pledged]]/KickstarterTable[[#This Row],[goal]]</f>
        <v>1.0665777537961894</v>
      </c>
      <c r="P3188" s="8">
        <f>KickstarterTable[[#This Row],[pledged]]/KickstarterTable[[#This Row],[backers_count]]</f>
        <v>27.936800000000002</v>
      </c>
      <c r="Q3188" t="str">
        <f t="shared" si="294"/>
        <v>music</v>
      </c>
      <c r="R3188" t="str">
        <f t="shared" si="295"/>
        <v>indie rock</v>
      </c>
      <c r="S3188" s="13">
        <f t="shared" si="296"/>
        <v>41004.469131944446</v>
      </c>
      <c r="T3188" s="13">
        <f t="shared" si="297"/>
        <v>41032.385740740741</v>
      </c>
      <c r="U3188">
        <f t="shared" si="298"/>
        <v>2012</v>
      </c>
      <c r="V3188" s="15" t="str">
        <f t="shared" si="299"/>
        <v>Apr</v>
      </c>
    </row>
    <row r="3189" spans="1:22" ht="48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8270</v>
      </c>
      <c r="O3189" s="6">
        <f>KickstarterTable[[#This Row],[pledged]]/KickstarterTable[[#This Row],[goal]]</f>
        <v>1.5331632653061225</v>
      </c>
      <c r="P3189" s="8">
        <f>KickstarterTable[[#This Row],[pledged]]/KickstarterTable[[#This Row],[backers_count]]</f>
        <v>143.0952380952381</v>
      </c>
      <c r="Q3189" t="str">
        <f t="shared" si="294"/>
        <v>theater</v>
      </c>
      <c r="R3189" t="str">
        <f t="shared" si="295"/>
        <v>plays</v>
      </c>
      <c r="S3189" s="13">
        <f t="shared" si="296"/>
        <v>42429.658391203702</v>
      </c>
      <c r="T3189" s="13">
        <f t="shared" si="297"/>
        <v>42457.533391203709</v>
      </c>
      <c r="U3189">
        <f t="shared" si="298"/>
        <v>2016</v>
      </c>
      <c r="V3189" s="15" t="str">
        <f t="shared" si="299"/>
        <v>Feb</v>
      </c>
    </row>
    <row r="3190" spans="1:22" ht="48">
      <c r="A3190">
        <v>4009</v>
      </c>
      <c r="B3190" s="3" t="s">
        <v>4005</v>
      </c>
      <c r="C3190" s="3" t="s">
        <v>8114</v>
      </c>
      <c r="D3190">
        <v>1930</v>
      </c>
      <c r="E3190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8270</v>
      </c>
      <c r="O3190" s="6">
        <f>KickstarterTable[[#This Row],[pledged]]/KickstarterTable[[#This Row],[goal]]</f>
        <v>3.8860103626943004E-2</v>
      </c>
      <c r="P3190" s="8">
        <f>KickstarterTable[[#This Row],[pledged]]/KickstarterTable[[#This Row],[backers_count]]</f>
        <v>25</v>
      </c>
      <c r="Q3190" t="str">
        <f t="shared" si="294"/>
        <v>theater</v>
      </c>
      <c r="R3190" t="str">
        <f t="shared" si="295"/>
        <v>plays</v>
      </c>
      <c r="S3190" s="13">
        <f t="shared" si="296"/>
        <v>41851.367592592593</v>
      </c>
      <c r="T3190" s="13">
        <f t="shared" si="297"/>
        <v>41889.284259259264</v>
      </c>
      <c r="U3190">
        <f t="shared" si="298"/>
        <v>2014</v>
      </c>
      <c r="V3190" s="15" t="str">
        <f t="shared" si="299"/>
        <v>Jul</v>
      </c>
    </row>
    <row r="3191" spans="1:22" ht="48">
      <c r="A3191">
        <v>720</v>
      </c>
      <c r="B3191" s="3" t="s">
        <v>721</v>
      </c>
      <c r="C3191" s="3" t="s">
        <v>4830</v>
      </c>
      <c r="D3191">
        <v>1900</v>
      </c>
      <c r="E3191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8273</v>
      </c>
      <c r="O3191" s="6">
        <f>KickstarterTable[[#This Row],[pledged]]/KickstarterTable[[#This Row],[goal]]</f>
        <v>1.4394736842105262</v>
      </c>
      <c r="P3191" s="8">
        <f>KickstarterTable[[#This Row],[pledged]]/KickstarterTable[[#This Row],[backers_count]]</f>
        <v>66.707317073170728</v>
      </c>
      <c r="Q3191" t="str">
        <f t="shared" si="294"/>
        <v>publishing</v>
      </c>
      <c r="R3191" t="str">
        <f t="shared" si="295"/>
        <v>nonfiction</v>
      </c>
      <c r="S3191" s="13">
        <f t="shared" si="296"/>
        <v>40909.315868055557</v>
      </c>
      <c r="T3191" s="13">
        <f t="shared" si="297"/>
        <v>40935.232534722229</v>
      </c>
      <c r="U3191">
        <f t="shared" si="298"/>
        <v>2012</v>
      </c>
      <c r="V3191" s="15" t="str">
        <f t="shared" si="299"/>
        <v>Jan</v>
      </c>
    </row>
    <row r="3192" spans="1:22" ht="48">
      <c r="A3192">
        <v>1786</v>
      </c>
      <c r="B3192" s="3" t="s">
        <v>1787</v>
      </c>
      <c r="C3192" s="3" t="s">
        <v>5896</v>
      </c>
      <c r="D3192">
        <v>1900</v>
      </c>
      <c r="E3192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8284</v>
      </c>
      <c r="O3192" s="6">
        <f>KickstarterTable[[#This Row],[pledged]]/KickstarterTable[[#This Row],[goal]]</f>
        <v>0.47631578947368419</v>
      </c>
      <c r="P3192" s="8">
        <f>KickstarterTable[[#This Row],[pledged]]/KickstarterTable[[#This Row],[backers_count]]</f>
        <v>31.206896551724139</v>
      </c>
      <c r="Q3192" t="str">
        <f t="shared" si="294"/>
        <v>photography</v>
      </c>
      <c r="R3192" t="str">
        <f t="shared" si="295"/>
        <v>photobooks</v>
      </c>
      <c r="S3192" s="13">
        <f t="shared" si="296"/>
        <v>41958.217326388891</v>
      </c>
      <c r="T3192" s="13">
        <f t="shared" si="297"/>
        <v>41986.133993055562</v>
      </c>
      <c r="U3192">
        <f t="shared" si="298"/>
        <v>2014</v>
      </c>
      <c r="V3192" s="15" t="str">
        <f t="shared" si="299"/>
        <v>Nov</v>
      </c>
    </row>
    <row r="3193" spans="1:22" ht="48">
      <c r="A3193">
        <v>3176</v>
      </c>
      <c r="B3193" s="3" t="s">
        <v>3176</v>
      </c>
      <c r="C3193" s="3" t="s">
        <v>7286</v>
      </c>
      <c r="D3193">
        <v>1900</v>
      </c>
      <c r="E3193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8270</v>
      </c>
      <c r="O3193" s="6">
        <f>KickstarterTable[[#This Row],[pledged]]/KickstarterTable[[#This Row],[goal]]</f>
        <v>1.148421052631579</v>
      </c>
      <c r="P3193" s="8">
        <f>KickstarterTable[[#This Row],[pledged]]/KickstarterTable[[#This Row],[backers_count]]</f>
        <v>39.672727272727272</v>
      </c>
      <c r="Q3193" t="str">
        <f t="shared" si="294"/>
        <v>theater</v>
      </c>
      <c r="R3193" t="str">
        <f t="shared" si="295"/>
        <v>plays</v>
      </c>
      <c r="S3193" s="13">
        <f t="shared" si="296"/>
        <v>41477.597581018512</v>
      </c>
      <c r="T3193" s="13">
        <f t="shared" si="297"/>
        <v>41502.208333333336</v>
      </c>
      <c r="U3193">
        <f t="shared" si="298"/>
        <v>2013</v>
      </c>
      <c r="V3193" s="15" t="str">
        <f t="shared" si="299"/>
        <v>Jul</v>
      </c>
    </row>
    <row r="3194" spans="1:22" ht="64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8289</v>
      </c>
      <c r="O3194" s="6">
        <f>KickstarterTable[[#This Row],[pledged]]/KickstarterTable[[#This Row],[goal]]</f>
        <v>0.10806536636794939</v>
      </c>
      <c r="P3194" s="8">
        <f>KickstarterTable[[#This Row],[pledged]]/KickstarterTable[[#This Row],[backers_count]]</f>
        <v>51.25</v>
      </c>
      <c r="Q3194" t="str">
        <f t="shared" si="294"/>
        <v>publishing</v>
      </c>
      <c r="R3194" t="str">
        <f t="shared" si="295"/>
        <v>art books</v>
      </c>
      <c r="S3194" s="13">
        <f t="shared" si="296"/>
        <v>40398.732534722221</v>
      </c>
      <c r="T3194" s="13">
        <f t="shared" si="297"/>
        <v>40420.666666666672</v>
      </c>
      <c r="U3194">
        <f t="shared" si="298"/>
        <v>2010</v>
      </c>
      <c r="V3194" s="15" t="str">
        <f t="shared" si="299"/>
        <v>Aug</v>
      </c>
    </row>
    <row r="3195" spans="1:22" ht="32">
      <c r="A3195">
        <v>2916</v>
      </c>
      <c r="B3195" s="3" t="s">
        <v>2916</v>
      </c>
      <c r="C3195" s="3" t="s">
        <v>7026</v>
      </c>
      <c r="D3195">
        <v>1850</v>
      </c>
      <c r="E3195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8270</v>
      </c>
      <c r="O3195" s="6">
        <f>KickstarterTable[[#This Row],[pledged]]/KickstarterTable[[#This Row],[goal]]</f>
        <v>7.8378378378378383E-2</v>
      </c>
      <c r="P3195" s="8">
        <f>KickstarterTable[[#This Row],[pledged]]/KickstarterTable[[#This Row],[backers_count]]</f>
        <v>20.714285714285715</v>
      </c>
      <c r="Q3195" t="str">
        <f t="shared" si="294"/>
        <v>theater</v>
      </c>
      <c r="R3195" t="str">
        <f t="shared" si="295"/>
        <v>plays</v>
      </c>
      <c r="S3195" s="13">
        <f t="shared" si="296"/>
        <v>41755.143391203703</v>
      </c>
      <c r="T3195" s="13">
        <f t="shared" si="297"/>
        <v>41776.060057870374</v>
      </c>
      <c r="U3195">
        <f t="shared" si="298"/>
        <v>2014</v>
      </c>
      <c r="V3195" s="15" t="str">
        <f t="shared" si="299"/>
        <v>Apr</v>
      </c>
    </row>
    <row r="3196" spans="1:22" ht="48">
      <c r="A3196">
        <v>71</v>
      </c>
      <c r="B3196" s="3" t="s">
        <v>73</v>
      </c>
      <c r="C3196" s="3" t="s">
        <v>4182</v>
      </c>
      <c r="D3196">
        <v>1800</v>
      </c>
      <c r="E3196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8265</v>
      </c>
      <c r="O3196" s="6">
        <f>KickstarterTable[[#This Row],[pledged]]/KickstarterTable[[#This Row],[goal]]</f>
        <v>1.2394444444444443</v>
      </c>
      <c r="P3196" s="8">
        <f>KickstarterTable[[#This Row],[pledged]]/KickstarterTable[[#This Row],[backers_count]]</f>
        <v>69.71875</v>
      </c>
      <c r="Q3196" t="str">
        <f t="shared" si="294"/>
        <v>film &amp; video</v>
      </c>
      <c r="R3196" t="str">
        <f t="shared" si="295"/>
        <v>shorts</v>
      </c>
      <c r="S3196" s="13">
        <f t="shared" si="296"/>
        <v>40996.938159722216</v>
      </c>
      <c r="T3196" s="13">
        <f t="shared" si="297"/>
        <v>41054.854826388888</v>
      </c>
      <c r="U3196">
        <f t="shared" si="298"/>
        <v>2012</v>
      </c>
      <c r="V3196" s="15" t="str">
        <f t="shared" si="299"/>
        <v>Mar</v>
      </c>
    </row>
    <row r="3197" spans="1:22" ht="48">
      <c r="A3197">
        <v>830</v>
      </c>
      <c r="B3197" s="3" t="s">
        <v>831</v>
      </c>
      <c r="C3197" s="3" t="s">
        <v>4940</v>
      </c>
      <c r="D3197">
        <v>1800</v>
      </c>
      <c r="E319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8275</v>
      </c>
      <c r="O3197" s="6">
        <f>KickstarterTable[[#This Row],[pledged]]/KickstarterTable[[#This Row],[goal]]</f>
        <v>1.0783333333333334</v>
      </c>
      <c r="P3197" s="8">
        <f>KickstarterTable[[#This Row],[pledged]]/KickstarterTable[[#This Row],[backers_count]]</f>
        <v>60.65625</v>
      </c>
      <c r="Q3197" t="str">
        <f t="shared" si="294"/>
        <v>music</v>
      </c>
      <c r="R3197" t="str">
        <f t="shared" si="295"/>
        <v>rock</v>
      </c>
      <c r="S3197" s="13">
        <f t="shared" si="296"/>
        <v>41325.192418981482</v>
      </c>
      <c r="T3197" s="13">
        <f t="shared" si="297"/>
        <v>41353.067418981482</v>
      </c>
      <c r="U3197">
        <f t="shared" si="298"/>
        <v>2013</v>
      </c>
      <c r="V3197" s="15" t="str">
        <f t="shared" si="299"/>
        <v>Feb</v>
      </c>
    </row>
    <row r="3198" spans="1:22" ht="48">
      <c r="A3198">
        <v>1639</v>
      </c>
      <c r="B3198" s="3" t="s">
        <v>1640</v>
      </c>
      <c r="C3198" s="3" t="s">
        <v>5749</v>
      </c>
      <c r="D3198">
        <v>1800</v>
      </c>
      <c r="E319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8275</v>
      </c>
      <c r="O3198" s="6">
        <f>KickstarterTable[[#This Row],[pledged]]/KickstarterTable[[#This Row],[goal]]</f>
        <v>1</v>
      </c>
      <c r="P3198" s="8">
        <f>KickstarterTable[[#This Row],[pledged]]/KickstarterTable[[#This Row],[backers_count]]</f>
        <v>94.736842105263165</v>
      </c>
      <c r="Q3198" t="str">
        <f t="shared" si="294"/>
        <v>music</v>
      </c>
      <c r="R3198" t="str">
        <f t="shared" si="295"/>
        <v>rock</v>
      </c>
      <c r="S3198" s="13">
        <f t="shared" si="296"/>
        <v>40941.319039351853</v>
      </c>
      <c r="T3198" s="13">
        <f t="shared" si="297"/>
        <v>40969.235706018524</v>
      </c>
      <c r="U3198">
        <f t="shared" si="298"/>
        <v>2012</v>
      </c>
      <c r="V3198" s="15" t="str">
        <f t="shared" si="299"/>
        <v>Feb</v>
      </c>
    </row>
    <row r="3199" spans="1:22" ht="48">
      <c r="A3199">
        <v>2183</v>
      </c>
      <c r="B3199" s="3" t="s">
        <v>2184</v>
      </c>
      <c r="C3199" s="3" t="s">
        <v>6293</v>
      </c>
      <c r="D3199">
        <v>1800</v>
      </c>
      <c r="E3199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8296</v>
      </c>
      <c r="O3199" s="6">
        <f>KickstarterTable[[#This Row],[pledged]]/KickstarterTable[[#This Row],[goal]]</f>
        <v>4.8927777777777779</v>
      </c>
      <c r="P3199" s="8">
        <f>KickstarterTable[[#This Row],[pledged]]/KickstarterTable[[#This Row],[backers_count]]</f>
        <v>31.566308243727597</v>
      </c>
      <c r="Q3199" t="str">
        <f t="shared" si="294"/>
        <v>games</v>
      </c>
      <c r="R3199" t="str">
        <f t="shared" si="295"/>
        <v>tabletop games</v>
      </c>
      <c r="S3199" s="13">
        <f t="shared" si="296"/>
        <v>42745.032141203701</v>
      </c>
      <c r="T3199" s="13">
        <f t="shared" si="297"/>
        <v>42772.791666666664</v>
      </c>
      <c r="U3199">
        <f t="shared" si="298"/>
        <v>2017</v>
      </c>
      <c r="V3199" s="15" t="str">
        <f t="shared" si="299"/>
        <v>Jan</v>
      </c>
    </row>
    <row r="3200" spans="1:22" ht="48">
      <c r="A3200">
        <v>2911</v>
      </c>
      <c r="B3200" s="3" t="s">
        <v>2911</v>
      </c>
      <c r="C3200" s="3" t="s">
        <v>7021</v>
      </c>
      <c r="D3200">
        <v>1800</v>
      </c>
      <c r="E3200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8270</v>
      </c>
      <c r="O3200" s="6">
        <f>KickstarterTable[[#This Row],[pledged]]/KickstarterTable[[#This Row],[goal]]</f>
        <v>0.36499999999999999</v>
      </c>
      <c r="P3200" s="8">
        <f>KickstarterTable[[#This Row],[pledged]]/KickstarterTable[[#This Row],[backers_count]]</f>
        <v>46.928571428571431</v>
      </c>
      <c r="Q3200" t="str">
        <f t="shared" si="294"/>
        <v>theater</v>
      </c>
      <c r="R3200" t="str">
        <f t="shared" si="295"/>
        <v>plays</v>
      </c>
      <c r="S3200" s="13">
        <f t="shared" si="296"/>
        <v>42142.435486111113</v>
      </c>
      <c r="T3200" s="13">
        <f t="shared" si="297"/>
        <v>42180.352152777785</v>
      </c>
      <c r="U3200">
        <f t="shared" si="298"/>
        <v>2015</v>
      </c>
      <c r="V3200" s="15" t="str">
        <f t="shared" si="299"/>
        <v>May</v>
      </c>
    </row>
    <row r="3201" spans="1:22" ht="48">
      <c r="A3201">
        <v>2927</v>
      </c>
      <c r="B3201" s="3" t="s">
        <v>2927</v>
      </c>
      <c r="C3201" s="3" t="s">
        <v>7037</v>
      </c>
      <c r="D3201">
        <v>1800</v>
      </c>
      <c r="E3201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8304</v>
      </c>
      <c r="O3201" s="6">
        <f>KickstarterTable[[#This Row],[pledged]]/KickstarterTable[[#This Row],[goal]]</f>
        <v>1.3083333333333333</v>
      </c>
      <c r="P3201" s="8">
        <f>KickstarterTable[[#This Row],[pledged]]/KickstarterTable[[#This Row],[backers_count]]</f>
        <v>112.14285714285714</v>
      </c>
      <c r="Q3201" t="str">
        <f t="shared" si="294"/>
        <v>theater</v>
      </c>
      <c r="R3201" t="str">
        <f t="shared" si="295"/>
        <v>musical</v>
      </c>
      <c r="S3201" s="13">
        <f t="shared" si="296"/>
        <v>41806.335983796293</v>
      </c>
      <c r="T3201" s="13">
        <f t="shared" si="297"/>
        <v>41832.791666666672</v>
      </c>
      <c r="U3201">
        <f t="shared" si="298"/>
        <v>2014</v>
      </c>
      <c r="V3201" s="15" t="str">
        <f t="shared" si="299"/>
        <v>Jun</v>
      </c>
    </row>
    <row r="3202" spans="1:22" ht="32">
      <c r="A3202">
        <v>3148</v>
      </c>
      <c r="B3202" s="3" t="s">
        <v>3148</v>
      </c>
      <c r="C3202" s="3" t="s">
        <v>7258</v>
      </c>
      <c r="D3202">
        <v>1800</v>
      </c>
      <c r="E3202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8270</v>
      </c>
      <c r="O3202" s="6">
        <f>KickstarterTable[[#This Row],[pledged]]/KickstarterTable[[#This Row],[goal]]</f>
        <v>1.3116666666666668</v>
      </c>
      <c r="P3202" s="8">
        <f>KickstarterTable[[#This Row],[pledged]]/KickstarterTable[[#This Row],[backers_count]]</f>
        <v>41.421052631578945</v>
      </c>
      <c r="Q3202" t="str">
        <f t="shared" ref="Q3202:Q3265" si="300">LEFT(N3202, SEARCH("/",N3202,1) -1)</f>
        <v>theater</v>
      </c>
      <c r="R3202" t="str">
        <f t="shared" ref="R3202:R3265" si="301">MID(N3202,FIND("/",N3202)+1,LEN(N3202))</f>
        <v>plays</v>
      </c>
      <c r="S3202" s="13">
        <f t="shared" ref="S3202:S3265" si="302">(J3202/86400)+25569+(-8/24)</f>
        <v>41891.331990740735</v>
      </c>
      <c r="T3202" s="13">
        <f t="shared" ref="T3202:T3265" si="303">(((I3202/60)/60)/24)+DATE(1970,1,1)+(-58/24)</f>
        <v>41910.75</v>
      </c>
      <c r="U3202">
        <f t="shared" ref="U3202:U3265" si="304">YEAR(T3202)</f>
        <v>2014</v>
      </c>
      <c r="V3202" s="15" t="str">
        <f t="shared" ref="V3202:V3265" si="305">TEXT(S3202,"mmm")</f>
        <v>Sep</v>
      </c>
    </row>
    <row r="3203" spans="1:22" ht="48">
      <c r="A3203">
        <v>3270</v>
      </c>
      <c r="B3203" s="3" t="s">
        <v>3270</v>
      </c>
      <c r="C3203" s="3" t="s">
        <v>7380</v>
      </c>
      <c r="D3203">
        <v>1800</v>
      </c>
      <c r="E3203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8270</v>
      </c>
      <c r="O3203" s="6">
        <f>KickstarterTable[[#This Row],[pledged]]/KickstarterTable[[#This Row],[goal]]</f>
        <v>1.0166666666666666</v>
      </c>
      <c r="P3203" s="8">
        <f>KickstarterTable[[#This Row],[pledged]]/KickstarterTable[[#This Row],[backers_count]]</f>
        <v>61</v>
      </c>
      <c r="Q3203" t="str">
        <f t="shared" si="300"/>
        <v>theater</v>
      </c>
      <c r="R3203" t="str">
        <f t="shared" si="301"/>
        <v>plays</v>
      </c>
      <c r="S3203" s="13">
        <f t="shared" si="302"/>
        <v>42167.199826388889</v>
      </c>
      <c r="T3203" s="13">
        <f t="shared" si="303"/>
        <v>42195.116493055561</v>
      </c>
      <c r="U3203">
        <f t="shared" si="304"/>
        <v>2015</v>
      </c>
      <c r="V3203" s="15" t="str">
        <f t="shared" si="305"/>
        <v>Jun</v>
      </c>
    </row>
    <row r="3204" spans="1:22" ht="48">
      <c r="A3204">
        <v>3275</v>
      </c>
      <c r="B3204" s="3" t="s">
        <v>3275</v>
      </c>
      <c r="C3204" s="3" t="s">
        <v>7385</v>
      </c>
      <c r="D3204">
        <v>1800</v>
      </c>
      <c r="E3204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8270</v>
      </c>
      <c r="O3204" s="6">
        <f>KickstarterTable[[#This Row],[pledged]]/KickstarterTable[[#This Row],[goal]]</f>
        <v>1.0027777777777778</v>
      </c>
      <c r="P3204" s="8">
        <f>KickstarterTable[[#This Row],[pledged]]/KickstarterTable[[#This Row],[backers_count]]</f>
        <v>150.41666666666666</v>
      </c>
      <c r="Q3204" t="str">
        <f t="shared" si="300"/>
        <v>theater</v>
      </c>
      <c r="R3204" t="str">
        <f t="shared" si="301"/>
        <v>plays</v>
      </c>
      <c r="S3204" s="13">
        <f t="shared" si="302"/>
        <v>42017.547118055554</v>
      </c>
      <c r="T3204" s="13">
        <f t="shared" si="303"/>
        <v>42041.770833333336</v>
      </c>
      <c r="U3204">
        <f t="shared" si="304"/>
        <v>2015</v>
      </c>
      <c r="V3204" s="15" t="str">
        <f t="shared" si="305"/>
        <v>Jan</v>
      </c>
    </row>
    <row r="3205" spans="1:22" ht="48">
      <c r="A3205">
        <v>3303</v>
      </c>
      <c r="B3205" s="3" t="s">
        <v>3303</v>
      </c>
      <c r="C3205" s="3" t="s">
        <v>7413</v>
      </c>
      <c r="D3205">
        <v>1800</v>
      </c>
      <c r="E3205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8270</v>
      </c>
      <c r="O3205" s="6">
        <f>KickstarterTable[[#This Row],[pledged]]/KickstarterTable[[#This Row],[goal]]</f>
        <v>1.1588888888888889</v>
      </c>
      <c r="P3205" s="8">
        <f>KickstarterTable[[#This Row],[pledged]]/KickstarterTable[[#This Row],[backers_count]]</f>
        <v>59.6</v>
      </c>
      <c r="Q3205" t="str">
        <f t="shared" si="300"/>
        <v>theater</v>
      </c>
      <c r="R3205" t="str">
        <f t="shared" si="301"/>
        <v>plays</v>
      </c>
      <c r="S3205" s="13">
        <f t="shared" si="302"/>
        <v>42056.318101851844</v>
      </c>
      <c r="T3205" s="13">
        <f t="shared" si="303"/>
        <v>42089.193101851859</v>
      </c>
      <c r="U3205">
        <f t="shared" si="304"/>
        <v>2015</v>
      </c>
      <c r="V3205" s="15" t="str">
        <f t="shared" si="305"/>
        <v>Feb</v>
      </c>
    </row>
    <row r="3206" spans="1:22" ht="48">
      <c r="A3206">
        <v>3328</v>
      </c>
      <c r="B3206" s="3" t="s">
        <v>3328</v>
      </c>
      <c r="C3206" s="3" t="s">
        <v>7438</v>
      </c>
      <c r="D3206">
        <v>1800</v>
      </c>
      <c r="E320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8270</v>
      </c>
      <c r="O3206" s="6">
        <f>KickstarterTable[[#This Row],[pledged]]/KickstarterTable[[#This Row],[goal]]</f>
        <v>1.4638888888888888</v>
      </c>
      <c r="P3206" s="8">
        <f>KickstarterTable[[#This Row],[pledged]]/KickstarterTable[[#This Row],[backers_count]]</f>
        <v>292.77777777777777</v>
      </c>
      <c r="Q3206" t="str">
        <f t="shared" si="300"/>
        <v>theater</v>
      </c>
      <c r="R3206" t="str">
        <f t="shared" si="301"/>
        <v>plays</v>
      </c>
      <c r="S3206" s="13">
        <f t="shared" si="302"/>
        <v>41822.241701388884</v>
      </c>
      <c r="T3206" s="13">
        <f t="shared" si="303"/>
        <v>41822.625</v>
      </c>
      <c r="U3206">
        <f t="shared" si="304"/>
        <v>2014</v>
      </c>
      <c r="V3206" s="15" t="str">
        <f t="shared" si="305"/>
        <v>Jul</v>
      </c>
    </row>
    <row r="3207" spans="1:22" ht="48">
      <c r="A3207">
        <v>3477</v>
      </c>
      <c r="B3207" s="3" t="s">
        <v>3476</v>
      </c>
      <c r="C3207" s="3" t="s">
        <v>7587</v>
      </c>
      <c r="D3207">
        <v>1800</v>
      </c>
      <c r="E320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8270</v>
      </c>
      <c r="O3207" s="6">
        <f>KickstarterTable[[#This Row],[pledged]]/KickstarterTable[[#This Row],[goal]]</f>
        <v>1.1533333333333333</v>
      </c>
      <c r="P3207" s="8">
        <f>KickstarterTable[[#This Row],[pledged]]/KickstarterTable[[#This Row],[backers_count]]</f>
        <v>53.230769230769234</v>
      </c>
      <c r="Q3207" t="str">
        <f t="shared" si="300"/>
        <v>theater</v>
      </c>
      <c r="R3207" t="str">
        <f t="shared" si="301"/>
        <v>plays</v>
      </c>
      <c r="S3207" s="13">
        <f t="shared" si="302"/>
        <v>42128.403275462959</v>
      </c>
      <c r="T3207" s="13">
        <f t="shared" si="303"/>
        <v>42138.708333333336</v>
      </c>
      <c r="U3207">
        <f t="shared" si="304"/>
        <v>2015</v>
      </c>
      <c r="V3207" s="15" t="str">
        <f t="shared" si="305"/>
        <v>May</v>
      </c>
    </row>
    <row r="3208" spans="1:22" ht="48">
      <c r="A3208">
        <v>1454</v>
      </c>
      <c r="B3208" s="3" t="s">
        <v>1455</v>
      </c>
      <c r="C3208" s="3" t="s">
        <v>5564</v>
      </c>
      <c r="D3208">
        <v>1750</v>
      </c>
      <c r="E320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8286</v>
      </c>
      <c r="O3208" s="6">
        <f>KickstarterTable[[#This Row],[pledged]]/KickstarterTable[[#This Row],[goal]]</f>
        <v>8.5714285714285719E-3</v>
      </c>
      <c r="P3208" s="8">
        <f>KickstarterTable[[#This Row],[pledged]]/KickstarterTable[[#This Row],[backers_count]]</f>
        <v>15</v>
      </c>
      <c r="Q3208" t="str">
        <f t="shared" si="300"/>
        <v>publishing</v>
      </c>
      <c r="R3208" t="str">
        <f t="shared" si="301"/>
        <v>translations</v>
      </c>
      <c r="S3208" s="13">
        <f t="shared" si="302"/>
        <v>42463.533333333333</v>
      </c>
      <c r="T3208" s="13">
        <f t="shared" si="303"/>
        <v>42482.499305555561</v>
      </c>
      <c r="U3208">
        <f t="shared" si="304"/>
        <v>2016</v>
      </c>
      <c r="V3208" s="15" t="str">
        <f t="shared" si="305"/>
        <v>Apr</v>
      </c>
    </row>
    <row r="3209" spans="1:22" ht="48">
      <c r="A3209">
        <v>1580</v>
      </c>
      <c r="B3209" s="3" t="s">
        <v>1581</v>
      </c>
      <c r="C3209" s="3" t="s">
        <v>5690</v>
      </c>
      <c r="D3209">
        <v>1750</v>
      </c>
      <c r="E3209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8289</v>
      </c>
      <c r="O3209" s="6">
        <f>KickstarterTable[[#This Row],[pledged]]/KickstarterTable[[#This Row],[goal]]</f>
        <v>0</v>
      </c>
      <c r="P3209" s="8" t="e">
        <f>KickstarterTable[[#This Row],[pledged]]/KickstarterTable[[#This Row],[backers_count]]</f>
        <v>#DIV/0!</v>
      </c>
      <c r="Q3209" t="str">
        <f t="shared" si="300"/>
        <v>publishing</v>
      </c>
      <c r="R3209" t="str">
        <f t="shared" si="301"/>
        <v>art books</v>
      </c>
      <c r="S3209" s="13">
        <f t="shared" si="302"/>
        <v>40989.716736111106</v>
      </c>
      <c r="T3209" s="13">
        <f t="shared" si="303"/>
        <v>41047.633402777785</v>
      </c>
      <c r="U3209">
        <f t="shared" si="304"/>
        <v>2012</v>
      </c>
      <c r="V3209" s="15" t="str">
        <f t="shared" si="305"/>
        <v>Mar</v>
      </c>
    </row>
    <row r="3210" spans="1:22" ht="48">
      <c r="A3210">
        <v>1709</v>
      </c>
      <c r="B3210" s="3" t="s">
        <v>1710</v>
      </c>
      <c r="C3210" s="3" t="s">
        <v>5819</v>
      </c>
      <c r="D3210">
        <v>1750</v>
      </c>
      <c r="E3210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8292</v>
      </c>
      <c r="O3210" s="6">
        <f>KickstarterTable[[#This Row],[pledged]]/KickstarterTable[[#This Row],[goal]]</f>
        <v>4.8571428571428571E-2</v>
      </c>
      <c r="P3210" s="8">
        <f>KickstarterTable[[#This Row],[pledged]]/KickstarterTable[[#This Row],[backers_count]]</f>
        <v>21.25</v>
      </c>
      <c r="Q3210" t="str">
        <f t="shared" si="300"/>
        <v>music</v>
      </c>
      <c r="R3210" t="str">
        <f t="shared" si="301"/>
        <v>faith</v>
      </c>
      <c r="S3210" s="13">
        <f t="shared" si="302"/>
        <v>41841.230486111112</v>
      </c>
      <c r="T3210" s="13">
        <f t="shared" si="303"/>
        <v>41880.402083333334</v>
      </c>
      <c r="U3210">
        <f t="shared" si="304"/>
        <v>2014</v>
      </c>
      <c r="V3210" s="15" t="str">
        <f t="shared" si="305"/>
        <v>Jul</v>
      </c>
    </row>
    <row r="3211" spans="1:22" ht="32">
      <c r="A3211">
        <v>2603</v>
      </c>
      <c r="B3211" s="3" t="s">
        <v>2603</v>
      </c>
      <c r="C3211" s="3" t="s">
        <v>6713</v>
      </c>
      <c r="D3211">
        <v>1750</v>
      </c>
      <c r="E3211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8300</v>
      </c>
      <c r="O3211" s="6">
        <f>KickstarterTable[[#This Row],[pledged]]/KickstarterTable[[#This Row],[goal]]</f>
        <v>1.0148571428571429</v>
      </c>
      <c r="P3211" s="8">
        <f>KickstarterTable[[#This Row],[pledged]]/KickstarterTable[[#This Row],[backers_count]]</f>
        <v>35.520000000000003</v>
      </c>
      <c r="Q3211" t="str">
        <f t="shared" si="300"/>
        <v>technology</v>
      </c>
      <c r="R3211" t="str">
        <f t="shared" si="301"/>
        <v>space exploration</v>
      </c>
      <c r="S3211" s="13">
        <f t="shared" si="302"/>
        <v>41617.579328703701</v>
      </c>
      <c r="T3211" s="13">
        <f t="shared" si="303"/>
        <v>41629.495995370373</v>
      </c>
      <c r="U3211">
        <f t="shared" si="304"/>
        <v>2013</v>
      </c>
      <c r="V3211" s="15" t="str">
        <f t="shared" si="305"/>
        <v>Dec</v>
      </c>
    </row>
    <row r="3212" spans="1:22" ht="48">
      <c r="A3212">
        <v>3030</v>
      </c>
      <c r="B3212" s="3" t="s">
        <v>3030</v>
      </c>
      <c r="C3212" s="3" t="s">
        <v>7140</v>
      </c>
      <c r="D3212">
        <v>1750</v>
      </c>
      <c r="E3212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8302</v>
      </c>
      <c r="O3212" s="6">
        <f>KickstarterTable[[#This Row],[pledged]]/KickstarterTable[[#This Row],[goal]]</f>
        <v>1.0668571428571429</v>
      </c>
      <c r="P3212" s="8">
        <f>KickstarterTable[[#This Row],[pledged]]/KickstarterTable[[#This Row],[backers_count]]</f>
        <v>45.536585365853661</v>
      </c>
      <c r="Q3212" t="str">
        <f t="shared" si="300"/>
        <v>theater</v>
      </c>
      <c r="R3212" t="str">
        <f t="shared" si="301"/>
        <v>spaces</v>
      </c>
      <c r="S3212" s="13">
        <f t="shared" si="302"/>
        <v>42233.4140162037</v>
      </c>
      <c r="T3212" s="13">
        <f t="shared" si="303"/>
        <v>42261.330682870372</v>
      </c>
      <c r="U3212">
        <f t="shared" si="304"/>
        <v>2015</v>
      </c>
      <c r="V3212" s="15" t="str">
        <f t="shared" si="305"/>
        <v>Aug</v>
      </c>
    </row>
    <row r="3213" spans="1:22" ht="48">
      <c r="A3213">
        <v>3355</v>
      </c>
      <c r="B3213" s="3" t="s">
        <v>3354</v>
      </c>
      <c r="C3213" s="3" t="s">
        <v>7465</v>
      </c>
      <c r="D3213">
        <v>1750</v>
      </c>
      <c r="E3213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8270</v>
      </c>
      <c r="O3213" s="6">
        <f>KickstarterTable[[#This Row],[pledged]]/KickstarterTable[[#This Row],[goal]]</f>
        <v>1.2628571428571429</v>
      </c>
      <c r="P3213" s="8">
        <f>KickstarterTable[[#This Row],[pledged]]/KickstarterTable[[#This Row],[backers_count]]</f>
        <v>147.33333333333334</v>
      </c>
      <c r="Q3213" t="str">
        <f t="shared" si="300"/>
        <v>theater</v>
      </c>
      <c r="R3213" t="str">
        <f t="shared" si="301"/>
        <v>plays</v>
      </c>
      <c r="S3213" s="13">
        <f t="shared" si="302"/>
        <v>42489.286192129628</v>
      </c>
      <c r="T3213" s="13">
        <f t="shared" si="303"/>
        <v>42498.053472222229</v>
      </c>
      <c r="U3213">
        <f t="shared" si="304"/>
        <v>2016</v>
      </c>
      <c r="V3213" s="15" t="str">
        <f t="shared" si="305"/>
        <v>Apr</v>
      </c>
    </row>
    <row r="3214" spans="1:22" ht="48">
      <c r="A3214">
        <v>3383</v>
      </c>
      <c r="B3214" s="3" t="s">
        <v>3382</v>
      </c>
      <c r="C3214" s="3" t="s">
        <v>7493</v>
      </c>
      <c r="D3214">
        <v>1750</v>
      </c>
      <c r="E3214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8270</v>
      </c>
      <c r="O3214" s="6">
        <f>KickstarterTable[[#This Row],[pledged]]/KickstarterTable[[#This Row],[goal]]</f>
        <v>1.1171428571428572</v>
      </c>
      <c r="P3214" s="8">
        <f>KickstarterTable[[#This Row],[pledged]]/KickstarterTable[[#This Row],[backers_count]]</f>
        <v>65.166666666666671</v>
      </c>
      <c r="Q3214" t="str">
        <f t="shared" si="300"/>
        <v>theater</v>
      </c>
      <c r="R3214" t="str">
        <f t="shared" si="301"/>
        <v>plays</v>
      </c>
      <c r="S3214" s="13">
        <f t="shared" si="302"/>
        <v>42524.449305555558</v>
      </c>
      <c r="T3214" s="13">
        <f t="shared" si="303"/>
        <v>42542.365972222229</v>
      </c>
      <c r="U3214">
        <f t="shared" si="304"/>
        <v>2016</v>
      </c>
      <c r="V3214" s="15" t="str">
        <f t="shared" si="305"/>
        <v>Jun</v>
      </c>
    </row>
    <row r="3215" spans="1:22" ht="48">
      <c r="A3215">
        <v>3955</v>
      </c>
      <c r="B3215" s="3" t="s">
        <v>3952</v>
      </c>
      <c r="C3215" s="3" t="s">
        <v>8062</v>
      </c>
      <c r="D3215">
        <v>1750</v>
      </c>
      <c r="E3215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8270</v>
      </c>
      <c r="O3215" s="6">
        <f>KickstarterTable[[#This Row],[pledged]]/KickstarterTable[[#This Row],[goal]]</f>
        <v>0.24285714285714285</v>
      </c>
      <c r="P3215" s="8">
        <f>KickstarterTable[[#This Row],[pledged]]/KickstarterTable[[#This Row],[backers_count]]</f>
        <v>53.125</v>
      </c>
      <c r="Q3215" t="str">
        <f t="shared" si="300"/>
        <v>theater</v>
      </c>
      <c r="R3215" t="str">
        <f t="shared" si="301"/>
        <v>plays</v>
      </c>
      <c r="S3215" s="13">
        <f t="shared" si="302"/>
        <v>42306.515520833331</v>
      </c>
      <c r="T3215" s="13">
        <f t="shared" si="303"/>
        <v>42334.473854166667</v>
      </c>
      <c r="U3215">
        <f t="shared" si="304"/>
        <v>2015</v>
      </c>
      <c r="V3215" s="15" t="str">
        <f t="shared" si="305"/>
        <v>Oct</v>
      </c>
    </row>
    <row r="3216" spans="1:22" ht="48">
      <c r="A3216">
        <v>789</v>
      </c>
      <c r="B3216" s="3" t="s">
        <v>790</v>
      </c>
      <c r="C3216" s="3" t="s">
        <v>4899</v>
      </c>
      <c r="D3216">
        <v>1700</v>
      </c>
      <c r="E3216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8275</v>
      </c>
      <c r="O3216" s="6">
        <f>KickstarterTable[[#This Row],[pledged]]/KickstarterTable[[#This Row],[goal]]</f>
        <v>1.0941176470588236</v>
      </c>
      <c r="P3216" s="8">
        <f>KickstarterTable[[#This Row],[pledged]]/KickstarterTable[[#This Row],[backers_count]]</f>
        <v>132.85714285714286</v>
      </c>
      <c r="Q3216" t="str">
        <f t="shared" si="300"/>
        <v>music</v>
      </c>
      <c r="R3216" t="str">
        <f t="shared" si="301"/>
        <v>rock</v>
      </c>
      <c r="S3216" s="13">
        <f t="shared" si="302"/>
        <v>41276.852777777771</v>
      </c>
      <c r="T3216" s="13">
        <f t="shared" si="303"/>
        <v>41292.915972222225</v>
      </c>
      <c r="U3216">
        <f t="shared" si="304"/>
        <v>2013</v>
      </c>
      <c r="V3216" s="15" t="str">
        <f t="shared" si="305"/>
        <v>Jan</v>
      </c>
    </row>
    <row r="3217" spans="1:22" ht="48">
      <c r="A3217">
        <v>1292</v>
      </c>
      <c r="B3217" s="3" t="s">
        <v>1293</v>
      </c>
      <c r="C3217" s="3" t="s">
        <v>5402</v>
      </c>
      <c r="D3217">
        <v>1700</v>
      </c>
      <c r="E321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8270</v>
      </c>
      <c r="O3217" s="6">
        <f>KickstarterTable[[#This Row],[pledged]]/KickstarterTable[[#This Row],[goal]]</f>
        <v>1.1000000000000001</v>
      </c>
      <c r="P3217" s="8">
        <f>KickstarterTable[[#This Row],[pledged]]/KickstarterTable[[#This Row],[backers_count]]</f>
        <v>35.96153846153846</v>
      </c>
      <c r="Q3217" t="str">
        <f t="shared" si="300"/>
        <v>theater</v>
      </c>
      <c r="R3217" t="str">
        <f t="shared" si="301"/>
        <v>plays</v>
      </c>
      <c r="S3217" s="13">
        <f t="shared" si="302"/>
        <v>42256.430879629632</v>
      </c>
      <c r="T3217" s="13">
        <f t="shared" si="303"/>
        <v>42281.540972222225</v>
      </c>
      <c r="U3217">
        <f t="shared" si="304"/>
        <v>2015</v>
      </c>
      <c r="V3217" s="15" t="str">
        <f t="shared" si="305"/>
        <v>Sep</v>
      </c>
    </row>
    <row r="3218" spans="1:22" ht="32">
      <c r="A3218">
        <v>1672</v>
      </c>
      <c r="B3218" s="3" t="s">
        <v>1673</v>
      </c>
      <c r="C3218" s="3" t="s">
        <v>5782</v>
      </c>
      <c r="D3218">
        <v>1700</v>
      </c>
      <c r="E321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8291</v>
      </c>
      <c r="O3218" s="6">
        <f>KickstarterTable[[#This Row],[pledged]]/KickstarterTable[[#This Row],[goal]]</f>
        <v>1.1294117647058823</v>
      </c>
      <c r="P3218" s="8">
        <f>KickstarterTable[[#This Row],[pledged]]/KickstarterTable[[#This Row],[backers_count]]</f>
        <v>39.183673469387756</v>
      </c>
      <c r="Q3218" t="str">
        <f t="shared" si="300"/>
        <v>music</v>
      </c>
      <c r="R3218" t="str">
        <f t="shared" si="301"/>
        <v>pop</v>
      </c>
      <c r="S3218" s="13">
        <f t="shared" si="302"/>
        <v>41034.323263888888</v>
      </c>
      <c r="T3218" s="13">
        <f t="shared" si="303"/>
        <v>41062.239930555559</v>
      </c>
      <c r="U3218">
        <f t="shared" si="304"/>
        <v>2012</v>
      </c>
      <c r="V3218" s="15" t="str">
        <f t="shared" si="305"/>
        <v>May</v>
      </c>
    </row>
    <row r="3219" spans="1:22" ht="48">
      <c r="A3219">
        <v>3417</v>
      </c>
      <c r="B3219" s="3" t="s">
        <v>3416</v>
      </c>
      <c r="C3219" s="3" t="s">
        <v>7527</v>
      </c>
      <c r="D3219">
        <v>1700</v>
      </c>
      <c r="E3219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8270</v>
      </c>
      <c r="O3219" s="6">
        <f>KickstarterTable[[#This Row],[pledged]]/KickstarterTable[[#This Row],[goal]]</f>
        <v>1.0000058823529412</v>
      </c>
      <c r="P3219" s="8">
        <f>KickstarterTable[[#This Row],[pledged]]/KickstarterTable[[#This Row],[backers_count]]</f>
        <v>37.777999999999999</v>
      </c>
      <c r="Q3219" t="str">
        <f t="shared" si="300"/>
        <v>theater</v>
      </c>
      <c r="R3219" t="str">
        <f t="shared" si="301"/>
        <v>plays</v>
      </c>
      <c r="S3219" s="13">
        <f t="shared" si="302"/>
        <v>41894.580416666664</v>
      </c>
      <c r="T3219" s="13">
        <f t="shared" si="303"/>
        <v>41935.61319444445</v>
      </c>
      <c r="U3219">
        <f t="shared" si="304"/>
        <v>2014</v>
      </c>
      <c r="V3219" s="15" t="str">
        <f t="shared" si="305"/>
        <v>Sep</v>
      </c>
    </row>
    <row r="3220" spans="1:22" ht="48">
      <c r="A3220">
        <v>3967</v>
      </c>
      <c r="B3220" s="3" t="s">
        <v>3964</v>
      </c>
      <c r="C3220" s="3" t="s">
        <v>8074</v>
      </c>
      <c r="D3220">
        <v>1700</v>
      </c>
      <c r="E3220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8270</v>
      </c>
      <c r="O3220" s="6">
        <f>KickstarterTable[[#This Row],[pledged]]/KickstarterTable[[#This Row],[goal]]</f>
        <v>0.2411764705882353</v>
      </c>
      <c r="P3220" s="8">
        <f>KickstarterTable[[#This Row],[pledged]]/KickstarterTable[[#This Row],[backers_count]]</f>
        <v>41</v>
      </c>
      <c r="Q3220" t="str">
        <f t="shared" si="300"/>
        <v>theater</v>
      </c>
      <c r="R3220" t="str">
        <f t="shared" si="301"/>
        <v>plays</v>
      </c>
      <c r="S3220" s="13">
        <f t="shared" si="302"/>
        <v>42769.957256944443</v>
      </c>
      <c r="T3220" s="13">
        <f t="shared" si="303"/>
        <v>42797.873923611114</v>
      </c>
      <c r="U3220">
        <f t="shared" si="304"/>
        <v>2017</v>
      </c>
      <c r="V3220" s="15" t="str">
        <f t="shared" si="305"/>
        <v>Feb</v>
      </c>
    </row>
    <row r="3221" spans="1:22" ht="48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8272</v>
      </c>
      <c r="O3221" s="6">
        <f>KickstarterTable[[#This Row],[pledged]]/KickstarterTable[[#This Row],[goal]]</f>
        <v>0</v>
      </c>
      <c r="P3221" s="8" t="e">
        <f>KickstarterTable[[#This Row],[pledged]]/KickstarterTable[[#This Row],[backers_count]]</f>
        <v>#DIV/0!</v>
      </c>
      <c r="Q3221" t="str">
        <f t="shared" si="300"/>
        <v>technology</v>
      </c>
      <c r="R3221" t="str">
        <f t="shared" si="301"/>
        <v>wearables</v>
      </c>
      <c r="S3221" s="13">
        <f t="shared" si="302"/>
        <v>41836.262187499997</v>
      </c>
      <c r="T3221" s="13">
        <f t="shared" si="303"/>
        <v>41864.178854166668</v>
      </c>
      <c r="U3221">
        <f t="shared" si="304"/>
        <v>2014</v>
      </c>
      <c r="V3221" s="15" t="str">
        <f t="shared" si="305"/>
        <v>Jul</v>
      </c>
    </row>
    <row r="3222" spans="1:22" ht="48">
      <c r="A3222">
        <v>3485</v>
      </c>
      <c r="B3222" s="3" t="s">
        <v>3484</v>
      </c>
      <c r="C3222" s="3" t="s">
        <v>7595</v>
      </c>
      <c r="D3222">
        <v>1650</v>
      </c>
      <c r="E3222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8270</v>
      </c>
      <c r="O3222" s="6">
        <f>KickstarterTable[[#This Row],[pledged]]/KickstarterTable[[#This Row],[goal]]</f>
        <v>1.0060606060606061</v>
      </c>
      <c r="P3222" s="8">
        <f>KickstarterTable[[#This Row],[pledged]]/KickstarterTable[[#This Row],[backers_count]]</f>
        <v>55.333333333333336</v>
      </c>
      <c r="Q3222" t="str">
        <f t="shared" si="300"/>
        <v>theater</v>
      </c>
      <c r="R3222" t="str">
        <f t="shared" si="301"/>
        <v>plays</v>
      </c>
      <c r="S3222" s="13">
        <f t="shared" si="302"/>
        <v>42372.359722222223</v>
      </c>
      <c r="T3222" s="13">
        <f t="shared" si="303"/>
        <v>42400.276388888895</v>
      </c>
      <c r="U3222">
        <f t="shared" si="304"/>
        <v>2016</v>
      </c>
      <c r="V3222" s="15" t="str">
        <f t="shared" si="305"/>
        <v>Jan</v>
      </c>
    </row>
    <row r="3223" spans="1:22" ht="48">
      <c r="A3223">
        <v>3498</v>
      </c>
      <c r="B3223" s="3" t="s">
        <v>3497</v>
      </c>
      <c r="C3223" s="3" t="s">
        <v>7608</v>
      </c>
      <c r="D3223">
        <v>1650</v>
      </c>
      <c r="E3223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8270</v>
      </c>
      <c r="O3223" s="6">
        <f>KickstarterTable[[#This Row],[pledged]]/KickstarterTable[[#This Row],[goal]]</f>
        <v>1.0242424242424242</v>
      </c>
      <c r="P3223" s="8">
        <f>KickstarterTable[[#This Row],[pledged]]/KickstarterTable[[#This Row],[backers_count]]</f>
        <v>40.238095238095241</v>
      </c>
      <c r="Q3223" t="str">
        <f t="shared" si="300"/>
        <v>theater</v>
      </c>
      <c r="R3223" t="str">
        <f t="shared" si="301"/>
        <v>plays</v>
      </c>
      <c r="S3223" s="13">
        <f t="shared" si="302"/>
        <v>42458.825277777774</v>
      </c>
      <c r="T3223" s="13">
        <f t="shared" si="303"/>
        <v>42516.488888888889</v>
      </c>
      <c r="U3223">
        <f t="shared" si="304"/>
        <v>2016</v>
      </c>
      <c r="V3223" s="15" t="str">
        <f t="shared" si="305"/>
        <v>Mar</v>
      </c>
    </row>
    <row r="3224" spans="1:22" ht="48">
      <c r="A3224">
        <v>3528</v>
      </c>
      <c r="B3224" s="3" t="s">
        <v>3527</v>
      </c>
      <c r="C3224" s="3" t="s">
        <v>7638</v>
      </c>
      <c r="D3224">
        <v>1650</v>
      </c>
      <c r="E322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8270</v>
      </c>
      <c r="O3224" s="6">
        <f>KickstarterTable[[#This Row],[pledged]]/KickstarterTable[[#This Row],[goal]]</f>
        <v>1.0115151515151515</v>
      </c>
      <c r="P3224" s="8">
        <f>KickstarterTable[[#This Row],[pledged]]/KickstarterTable[[#This Row],[backers_count]]</f>
        <v>45.108108108108105</v>
      </c>
      <c r="Q3224" t="str">
        <f t="shared" si="300"/>
        <v>theater</v>
      </c>
      <c r="R3224" t="str">
        <f t="shared" si="301"/>
        <v>plays</v>
      </c>
      <c r="S3224" s="13">
        <f t="shared" si="302"/>
        <v>42733.168032407404</v>
      </c>
      <c r="T3224" s="13">
        <f t="shared" si="303"/>
        <v>42751.084699074076</v>
      </c>
      <c r="U3224">
        <f t="shared" si="304"/>
        <v>2017</v>
      </c>
      <c r="V3224" s="15" t="str">
        <f t="shared" si="305"/>
        <v>Dec</v>
      </c>
    </row>
    <row r="3225" spans="1:22" ht="48">
      <c r="A3225">
        <v>3990</v>
      </c>
      <c r="B3225" s="3" t="s">
        <v>3986</v>
      </c>
      <c r="C3225" s="3" t="s">
        <v>8096</v>
      </c>
      <c r="D3225">
        <v>1650</v>
      </c>
      <c r="E3225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8270</v>
      </c>
      <c r="O3225" s="6">
        <f>KickstarterTable[[#This Row],[pledged]]/KickstarterTable[[#This Row],[goal]]</f>
        <v>4.1818181818181817E-2</v>
      </c>
      <c r="P3225" s="8">
        <f>KickstarterTable[[#This Row],[pledged]]/KickstarterTable[[#This Row],[backers_count]]</f>
        <v>23</v>
      </c>
      <c r="Q3225" t="str">
        <f t="shared" si="300"/>
        <v>theater</v>
      </c>
      <c r="R3225" t="str">
        <f t="shared" si="301"/>
        <v>plays</v>
      </c>
      <c r="S3225" s="13">
        <f t="shared" si="302"/>
        <v>42401.339039351849</v>
      </c>
      <c r="T3225" s="13">
        <f t="shared" si="303"/>
        <v>42429.255706018521</v>
      </c>
      <c r="U3225">
        <f t="shared" si="304"/>
        <v>2016</v>
      </c>
      <c r="V3225" s="15" t="str">
        <f t="shared" si="305"/>
        <v>Feb</v>
      </c>
    </row>
    <row r="3226" spans="1:22" ht="48">
      <c r="A3226">
        <v>824</v>
      </c>
      <c r="B3226" s="3" t="s">
        <v>825</v>
      </c>
      <c r="C3226" s="3" t="s">
        <v>4934</v>
      </c>
      <c r="D3226">
        <v>1600</v>
      </c>
      <c r="E3226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8275</v>
      </c>
      <c r="O3226" s="6">
        <f>KickstarterTable[[#This Row],[pledged]]/KickstarterTable[[#This Row],[goal]]</f>
        <v>1.3438124999999999</v>
      </c>
      <c r="P3226" s="8">
        <f>KickstarterTable[[#This Row],[pledged]]/KickstarterTable[[#This Row],[backers_count]]</f>
        <v>39.816666666666663</v>
      </c>
      <c r="Q3226" t="str">
        <f t="shared" si="300"/>
        <v>music</v>
      </c>
      <c r="R3226" t="str">
        <f t="shared" si="301"/>
        <v>rock</v>
      </c>
      <c r="S3226" s="13">
        <f t="shared" si="302"/>
        <v>40249.908773148149</v>
      </c>
      <c r="T3226" s="13">
        <f t="shared" si="303"/>
        <v>40283.874305555561</v>
      </c>
      <c r="U3226">
        <f t="shared" si="304"/>
        <v>2010</v>
      </c>
      <c r="V3226" s="15" t="str">
        <f t="shared" si="305"/>
        <v>Mar</v>
      </c>
    </row>
    <row r="3227" spans="1:22" ht="48">
      <c r="A3227">
        <v>1479</v>
      </c>
      <c r="B3227" s="3" t="s">
        <v>1480</v>
      </c>
      <c r="C3227" s="3" t="s">
        <v>5589</v>
      </c>
      <c r="D3227">
        <v>1600</v>
      </c>
      <c r="E322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8287</v>
      </c>
      <c r="O3227" s="6">
        <f>KickstarterTable[[#This Row],[pledged]]/KickstarterTable[[#This Row],[goal]]</f>
        <v>1.37375</v>
      </c>
      <c r="P3227" s="8">
        <f>KickstarterTable[[#This Row],[pledged]]/KickstarterTable[[#This Row],[backers_count]]</f>
        <v>30.95774647887324</v>
      </c>
      <c r="Q3227" t="str">
        <f t="shared" si="300"/>
        <v>publishing</v>
      </c>
      <c r="R3227" t="str">
        <f t="shared" si="301"/>
        <v>radio &amp; podcasts</v>
      </c>
      <c r="S3227" s="13">
        <f t="shared" si="302"/>
        <v>41754.411909722221</v>
      </c>
      <c r="T3227" s="13">
        <f t="shared" si="303"/>
        <v>41766.749305555561</v>
      </c>
      <c r="U3227">
        <f t="shared" si="304"/>
        <v>2014</v>
      </c>
      <c r="V3227" s="15" t="str">
        <f t="shared" si="305"/>
        <v>Apr</v>
      </c>
    </row>
    <row r="3228" spans="1:22" ht="48">
      <c r="A3228">
        <v>1985</v>
      </c>
      <c r="B3228" s="3" t="s">
        <v>1986</v>
      </c>
      <c r="C3228" s="3" t="s">
        <v>6095</v>
      </c>
      <c r="D3228">
        <v>1600</v>
      </c>
      <c r="E322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8295</v>
      </c>
      <c r="O3228" s="6">
        <f>KickstarterTable[[#This Row],[pledged]]/KickstarterTable[[#This Row],[goal]]</f>
        <v>3.1875000000000001E-2</v>
      </c>
      <c r="P3228" s="8">
        <f>KickstarterTable[[#This Row],[pledged]]/KickstarterTable[[#This Row],[backers_count]]</f>
        <v>12.75</v>
      </c>
      <c r="Q3228" t="str">
        <f t="shared" si="300"/>
        <v>photography</v>
      </c>
      <c r="R3228" t="str">
        <f t="shared" si="301"/>
        <v>people</v>
      </c>
      <c r="S3228" s="13">
        <f t="shared" si="302"/>
        <v>42555.365405092591</v>
      </c>
      <c r="T3228" s="13">
        <f t="shared" si="303"/>
        <v>42582.541666666664</v>
      </c>
      <c r="U3228">
        <f t="shared" si="304"/>
        <v>2016</v>
      </c>
      <c r="V3228" s="15" t="str">
        <f t="shared" si="305"/>
        <v>Jul</v>
      </c>
    </row>
    <row r="3229" spans="1:22" ht="48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8270</v>
      </c>
      <c r="O3229" s="6">
        <f>KickstarterTable[[#This Row],[pledged]]/KickstarterTable[[#This Row],[goal]]</f>
        <v>1.0293749999999999</v>
      </c>
      <c r="P3229" s="8">
        <f>KickstarterTable[[#This Row],[pledged]]/KickstarterTable[[#This Row],[backers_count]]</f>
        <v>23.869565217391305</v>
      </c>
      <c r="Q3229" t="str">
        <f t="shared" si="300"/>
        <v>theater</v>
      </c>
      <c r="R3229" t="str">
        <f t="shared" si="301"/>
        <v>plays</v>
      </c>
      <c r="S3229" s="13">
        <f t="shared" si="302"/>
        <v>42675.360902777778</v>
      </c>
      <c r="T3229" s="13">
        <f t="shared" si="303"/>
        <v>42703.319236111114</v>
      </c>
      <c r="U3229">
        <f t="shared" si="304"/>
        <v>2016</v>
      </c>
      <c r="V3229" s="15" t="str">
        <f t="shared" si="305"/>
        <v>Nov</v>
      </c>
    </row>
    <row r="3230" spans="1:22" ht="48">
      <c r="A3230">
        <v>3594</v>
      </c>
      <c r="B3230" s="3" t="s">
        <v>3593</v>
      </c>
      <c r="C3230" s="3" t="s">
        <v>7704</v>
      </c>
      <c r="D3230">
        <v>1600</v>
      </c>
      <c r="E3230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8270</v>
      </c>
      <c r="O3230" s="6">
        <f>KickstarterTable[[#This Row],[pledged]]/KickstarterTable[[#This Row],[goal]]</f>
        <v>1.2593749999999999</v>
      </c>
      <c r="P3230" s="8">
        <f>KickstarterTable[[#This Row],[pledged]]/KickstarterTable[[#This Row],[backers_count]]</f>
        <v>55.972222222222221</v>
      </c>
      <c r="Q3230" t="str">
        <f t="shared" si="300"/>
        <v>theater</v>
      </c>
      <c r="R3230" t="str">
        <f t="shared" si="301"/>
        <v>plays</v>
      </c>
      <c r="S3230" s="13">
        <f t="shared" si="302"/>
        <v>42591.733587962961</v>
      </c>
      <c r="T3230" s="13">
        <f t="shared" si="303"/>
        <v>42614.650254629632</v>
      </c>
      <c r="U3230">
        <f t="shared" si="304"/>
        <v>2016</v>
      </c>
      <c r="V3230" s="15" t="str">
        <f t="shared" si="305"/>
        <v>Aug</v>
      </c>
    </row>
    <row r="3231" spans="1:22" ht="48">
      <c r="A3231">
        <v>3896</v>
      </c>
      <c r="B3231" s="3" t="s">
        <v>3893</v>
      </c>
      <c r="C3231" s="3" t="s">
        <v>8004</v>
      </c>
      <c r="D3231">
        <v>1600</v>
      </c>
      <c r="E3231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8270</v>
      </c>
      <c r="O3231" s="6">
        <f>KickstarterTable[[#This Row],[pledged]]/KickstarterTable[[#This Row],[goal]]</f>
        <v>0.10625</v>
      </c>
      <c r="P3231" s="8">
        <f>KickstarterTable[[#This Row],[pledged]]/KickstarterTable[[#This Row],[backers_count]]</f>
        <v>42.5</v>
      </c>
      <c r="Q3231" t="str">
        <f t="shared" si="300"/>
        <v>theater</v>
      </c>
      <c r="R3231" t="str">
        <f t="shared" si="301"/>
        <v>plays</v>
      </c>
      <c r="S3231" s="13">
        <f t="shared" si="302"/>
        <v>41792.858541666668</v>
      </c>
      <c r="T3231" s="13">
        <f t="shared" si="303"/>
        <v>41804.77520833334</v>
      </c>
      <c r="U3231">
        <f t="shared" si="304"/>
        <v>2014</v>
      </c>
      <c r="V3231" s="15" t="str">
        <f t="shared" si="305"/>
        <v>Jun</v>
      </c>
    </row>
    <row r="3232" spans="1:22" ht="48">
      <c r="A3232">
        <v>4091</v>
      </c>
      <c r="B3232" s="3" t="s">
        <v>4087</v>
      </c>
      <c r="C3232" s="3" t="s">
        <v>8194</v>
      </c>
      <c r="D3232">
        <v>1600</v>
      </c>
      <c r="E3232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8270</v>
      </c>
      <c r="O3232" s="6">
        <f>KickstarterTable[[#This Row],[pledged]]/KickstarterTable[[#This Row],[goal]]</f>
        <v>0.1275</v>
      </c>
      <c r="P3232" s="8">
        <f>KickstarterTable[[#This Row],[pledged]]/KickstarterTable[[#This Row],[backers_count]]</f>
        <v>25.5</v>
      </c>
      <c r="Q3232" t="str">
        <f t="shared" si="300"/>
        <v>theater</v>
      </c>
      <c r="R3232" t="str">
        <f t="shared" si="301"/>
        <v>plays</v>
      </c>
      <c r="S3232" s="13">
        <f t="shared" si="302"/>
        <v>41990.173043981478</v>
      </c>
      <c r="T3232" s="13">
        <f t="shared" si="303"/>
        <v>42018.08971064815</v>
      </c>
      <c r="U3232">
        <f t="shared" si="304"/>
        <v>2015</v>
      </c>
      <c r="V3232" s="15" t="str">
        <f t="shared" si="305"/>
        <v>Dec</v>
      </c>
    </row>
    <row r="3233" spans="1:22" ht="48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8294</v>
      </c>
      <c r="O3233" s="6">
        <f>KickstarterTable[[#This Row],[pledged]]/KickstarterTable[[#This Row],[goal]]</f>
        <v>1.1707484768810599</v>
      </c>
      <c r="P3233" s="8">
        <f>KickstarterTable[[#This Row],[pledged]]/KickstarterTable[[#This Row],[backers_count]]</f>
        <v>44.853658536585364</v>
      </c>
      <c r="Q3233" t="str">
        <f t="shared" si="300"/>
        <v>technology</v>
      </c>
      <c r="R3233" t="str">
        <f t="shared" si="301"/>
        <v>hardware</v>
      </c>
      <c r="S3233" s="13">
        <f t="shared" si="302"/>
        <v>40761.271087962959</v>
      </c>
      <c r="T3233" s="13">
        <f t="shared" si="303"/>
        <v>40803.187754629631</v>
      </c>
      <c r="U3233">
        <f t="shared" si="304"/>
        <v>2011</v>
      </c>
      <c r="V3233" s="15" t="str">
        <f t="shared" si="305"/>
        <v>Aug</v>
      </c>
    </row>
    <row r="3234" spans="1:22" ht="48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8299</v>
      </c>
      <c r="O3234" s="6">
        <f>KickstarterTable[[#This Row],[pledged]]/KickstarterTable[[#This Row],[goal]]</f>
        <v>1.0280254777070064</v>
      </c>
      <c r="P3234" s="8">
        <f>KickstarterTable[[#This Row],[pledged]]/KickstarterTable[[#This Row],[backers_count]]</f>
        <v>43.621621621621621</v>
      </c>
      <c r="Q3234" t="str">
        <f t="shared" si="300"/>
        <v>music</v>
      </c>
      <c r="R3234" t="str">
        <f t="shared" si="301"/>
        <v>classical music</v>
      </c>
      <c r="S3234" s="13">
        <f t="shared" si="302"/>
        <v>41390.424421296295</v>
      </c>
      <c r="T3234" s="13">
        <f t="shared" si="303"/>
        <v>41423.291666666672</v>
      </c>
      <c r="U3234">
        <f t="shared" si="304"/>
        <v>2013</v>
      </c>
      <c r="V3234" s="15" t="str">
        <f t="shared" si="305"/>
        <v>Apr</v>
      </c>
    </row>
    <row r="3235" spans="1:22" ht="48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8270</v>
      </c>
      <c r="O3235" s="6">
        <f>KickstarterTable[[#This Row],[pledged]]/KickstarterTable[[#This Row],[goal]]</f>
        <v>1.0870406189555126</v>
      </c>
      <c r="P3235" s="8">
        <f>KickstarterTable[[#This Row],[pledged]]/KickstarterTable[[#This Row],[backers_count]]</f>
        <v>34.408163265306122</v>
      </c>
      <c r="Q3235" t="str">
        <f t="shared" si="300"/>
        <v>theater</v>
      </c>
      <c r="R3235" t="str">
        <f t="shared" si="301"/>
        <v>plays</v>
      </c>
      <c r="S3235" s="13">
        <f t="shared" si="302"/>
        <v>42511.40861111111</v>
      </c>
      <c r="T3235" s="13">
        <f t="shared" si="303"/>
        <v>42521.500000000007</v>
      </c>
      <c r="U3235">
        <f t="shared" si="304"/>
        <v>2016</v>
      </c>
      <c r="V3235" s="15" t="str">
        <f t="shared" si="305"/>
        <v>May</v>
      </c>
    </row>
    <row r="3236" spans="1:22" ht="48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8279</v>
      </c>
      <c r="O3236" s="6">
        <f>KickstarterTable[[#This Row],[pledged]]/KickstarterTable[[#This Row],[goal]]</f>
        <v>2.0554838709677421</v>
      </c>
      <c r="P3236" s="8">
        <f>KickstarterTable[[#This Row],[pledged]]/KickstarterTable[[#This Row],[backers_count]]</f>
        <v>106.2</v>
      </c>
      <c r="Q3236" t="str">
        <f t="shared" si="300"/>
        <v>music</v>
      </c>
      <c r="R3236" t="str">
        <f t="shared" si="301"/>
        <v>electronic music</v>
      </c>
      <c r="S3236" s="13">
        <f t="shared" si="302"/>
        <v>42126.736215277771</v>
      </c>
      <c r="T3236" s="13">
        <f t="shared" si="303"/>
        <v>42154.615972222229</v>
      </c>
      <c r="U3236">
        <f t="shared" si="304"/>
        <v>2015</v>
      </c>
      <c r="V3236" s="15" t="str">
        <f t="shared" si="305"/>
        <v>May</v>
      </c>
    </row>
    <row r="3237" spans="1:22" ht="48">
      <c r="A3237">
        <v>17</v>
      </c>
      <c r="B3237" s="3" t="s">
        <v>19</v>
      </c>
      <c r="C3237" s="3" t="s">
        <v>4128</v>
      </c>
      <c r="D3237">
        <v>1500</v>
      </c>
      <c r="E323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8264</v>
      </c>
      <c r="O3237" s="6">
        <f>KickstarterTable[[#This Row],[pledged]]/KickstarterTable[[#This Row],[goal]]</f>
        <v>1.0066666666666666</v>
      </c>
      <c r="P3237" s="8">
        <f>KickstarterTable[[#This Row],[pledged]]/KickstarterTable[[#This Row],[backers_count]]</f>
        <v>41.944444444444443</v>
      </c>
      <c r="Q3237" t="str">
        <f t="shared" si="300"/>
        <v>film &amp; video</v>
      </c>
      <c r="R3237" t="str">
        <f t="shared" si="301"/>
        <v>television</v>
      </c>
      <c r="S3237" s="13">
        <f t="shared" si="302"/>
        <v>41917.398402777777</v>
      </c>
      <c r="T3237" s="13">
        <f t="shared" si="303"/>
        <v>41945.356736111113</v>
      </c>
      <c r="U3237">
        <f t="shared" si="304"/>
        <v>2014</v>
      </c>
      <c r="V3237" s="15" t="str">
        <f t="shared" si="305"/>
        <v>Oct</v>
      </c>
    </row>
    <row r="3238" spans="1:22" ht="48">
      <c r="A3238">
        <v>96</v>
      </c>
      <c r="B3238" s="3" t="s">
        <v>98</v>
      </c>
      <c r="C3238" s="3" t="s">
        <v>4207</v>
      </c>
      <c r="D3238">
        <v>1500</v>
      </c>
      <c r="E323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8265</v>
      </c>
      <c r="O3238" s="6">
        <f>KickstarterTable[[#This Row],[pledged]]/KickstarterTable[[#This Row],[goal]]</f>
        <v>1.1466666666666667</v>
      </c>
      <c r="P3238" s="8">
        <f>KickstarterTable[[#This Row],[pledged]]/KickstarterTable[[#This Row],[backers_count]]</f>
        <v>50.588235294117645</v>
      </c>
      <c r="Q3238" t="str">
        <f t="shared" si="300"/>
        <v>film &amp; video</v>
      </c>
      <c r="R3238" t="str">
        <f t="shared" si="301"/>
        <v>shorts</v>
      </c>
      <c r="S3238" s="13">
        <f t="shared" si="302"/>
        <v>40324.32917824074</v>
      </c>
      <c r="T3238" s="13">
        <f t="shared" si="303"/>
        <v>40388.708333333336</v>
      </c>
      <c r="U3238">
        <f t="shared" si="304"/>
        <v>2010</v>
      </c>
      <c r="V3238" s="15" t="str">
        <f t="shared" si="305"/>
        <v>May</v>
      </c>
    </row>
    <row r="3239" spans="1:22" ht="32">
      <c r="A3239">
        <v>99</v>
      </c>
      <c r="B3239" s="3" t="s">
        <v>101</v>
      </c>
      <c r="C3239" s="3" t="s">
        <v>4210</v>
      </c>
      <c r="D3239">
        <v>1500</v>
      </c>
      <c r="E3239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8265</v>
      </c>
      <c r="O3239" s="6">
        <f>KickstarterTable[[#This Row],[pledged]]/KickstarterTable[[#This Row],[goal]]</f>
        <v>1.0601933333333333</v>
      </c>
      <c r="P3239" s="8">
        <f>KickstarterTable[[#This Row],[pledged]]/KickstarterTable[[#This Row],[backers_count]]</f>
        <v>40.776666666666664</v>
      </c>
      <c r="Q3239" t="str">
        <f t="shared" si="300"/>
        <v>film &amp; video</v>
      </c>
      <c r="R3239" t="str">
        <f t="shared" si="301"/>
        <v>shorts</v>
      </c>
      <c r="S3239" s="13">
        <f t="shared" si="302"/>
        <v>41631.569432870368</v>
      </c>
      <c r="T3239" s="13">
        <f t="shared" si="303"/>
        <v>41659.48609953704</v>
      </c>
      <c r="U3239">
        <f t="shared" si="304"/>
        <v>2014</v>
      </c>
      <c r="V3239" s="15" t="str">
        <f t="shared" si="305"/>
        <v>Dec</v>
      </c>
    </row>
    <row r="3240" spans="1:22" ht="48">
      <c r="A3240">
        <v>108</v>
      </c>
      <c r="B3240" s="3" t="s">
        <v>110</v>
      </c>
      <c r="C3240" s="3" t="s">
        <v>4219</v>
      </c>
      <c r="D3240">
        <v>1500</v>
      </c>
      <c r="E3240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8265</v>
      </c>
      <c r="O3240" s="6">
        <f>KickstarterTable[[#This Row],[pledged]]/KickstarterTable[[#This Row],[goal]]</f>
        <v>2.4666666666666668</v>
      </c>
      <c r="P3240" s="8">
        <f>KickstarterTable[[#This Row],[pledged]]/KickstarterTable[[#This Row],[backers_count]]</f>
        <v>78.723404255319153</v>
      </c>
      <c r="Q3240" t="str">
        <f t="shared" si="300"/>
        <v>film &amp; video</v>
      </c>
      <c r="R3240" t="str">
        <f t="shared" si="301"/>
        <v>shorts</v>
      </c>
      <c r="S3240" s="13">
        <f t="shared" si="302"/>
        <v>41365.279745370368</v>
      </c>
      <c r="T3240" s="13">
        <f t="shared" si="303"/>
        <v>41423.196412037039</v>
      </c>
      <c r="U3240">
        <f t="shared" si="304"/>
        <v>2013</v>
      </c>
      <c r="V3240" s="15" t="str">
        <f t="shared" si="305"/>
        <v>Apr</v>
      </c>
    </row>
    <row r="3241" spans="1:22" ht="32">
      <c r="A3241">
        <v>154</v>
      </c>
      <c r="B3241" s="3" t="s">
        <v>156</v>
      </c>
      <c r="C3241" s="3" t="s">
        <v>4264</v>
      </c>
      <c r="D3241">
        <v>1500</v>
      </c>
      <c r="E3241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8266</v>
      </c>
      <c r="O3241" s="6">
        <f>KickstarterTable[[#This Row],[pledged]]/KickstarterTable[[#This Row],[goal]]</f>
        <v>2.6666666666666668E-2</v>
      </c>
      <c r="P3241" s="8">
        <f>KickstarterTable[[#This Row],[pledged]]/KickstarterTable[[#This Row],[backers_count]]</f>
        <v>13.333333333333334</v>
      </c>
      <c r="Q3241" t="str">
        <f t="shared" si="300"/>
        <v>film &amp; video</v>
      </c>
      <c r="R3241" t="str">
        <f t="shared" si="301"/>
        <v>science fiction</v>
      </c>
      <c r="S3241" s="13">
        <f t="shared" si="302"/>
        <v>42115.214062499996</v>
      </c>
      <c r="T3241" s="13">
        <f t="shared" si="303"/>
        <v>42156.130729166667</v>
      </c>
      <c r="U3241">
        <f t="shared" si="304"/>
        <v>2015</v>
      </c>
      <c r="V3241" s="15" t="str">
        <f t="shared" si="305"/>
        <v>Apr</v>
      </c>
    </row>
    <row r="3242" spans="1:22" ht="48">
      <c r="A3242">
        <v>176</v>
      </c>
      <c r="B3242" s="3" t="s">
        <v>178</v>
      </c>
      <c r="C3242" s="3" t="s">
        <v>4286</v>
      </c>
      <c r="D3242">
        <v>1500</v>
      </c>
      <c r="E3242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8267</v>
      </c>
      <c r="O3242" s="6">
        <f>KickstarterTable[[#This Row],[pledged]]/KickstarterTable[[#This Row],[goal]]</f>
        <v>0</v>
      </c>
      <c r="P3242" s="8" t="e">
        <f>KickstarterTable[[#This Row],[pledged]]/KickstarterTable[[#This Row],[backers_count]]</f>
        <v>#DIV/0!</v>
      </c>
      <c r="Q3242" t="str">
        <f t="shared" si="300"/>
        <v>film &amp; video</v>
      </c>
      <c r="R3242" t="str">
        <f t="shared" si="301"/>
        <v>drama</v>
      </c>
      <c r="S3242" s="13">
        <f t="shared" si="302"/>
        <v>42191.490729166668</v>
      </c>
      <c r="T3242" s="13">
        <f t="shared" si="303"/>
        <v>42219.407395833339</v>
      </c>
      <c r="U3242">
        <f t="shared" si="304"/>
        <v>2015</v>
      </c>
      <c r="V3242" s="15" t="str">
        <f t="shared" si="305"/>
        <v>Jul</v>
      </c>
    </row>
    <row r="3243" spans="1:22" ht="48">
      <c r="A3243">
        <v>184</v>
      </c>
      <c r="B3243" s="3" t="s">
        <v>186</v>
      </c>
      <c r="C3243" s="3" t="s">
        <v>4294</v>
      </c>
      <c r="D3243">
        <v>1500</v>
      </c>
      <c r="E3243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8267</v>
      </c>
      <c r="O3243" s="6">
        <f>KickstarterTable[[#This Row],[pledged]]/KickstarterTable[[#This Row],[goal]]</f>
        <v>3.4000000000000002E-2</v>
      </c>
      <c r="P3243" s="8">
        <f>KickstarterTable[[#This Row],[pledged]]/KickstarterTable[[#This Row],[backers_count]]</f>
        <v>25.5</v>
      </c>
      <c r="Q3243" t="str">
        <f t="shared" si="300"/>
        <v>film &amp; video</v>
      </c>
      <c r="R3243" t="str">
        <f t="shared" si="301"/>
        <v>drama</v>
      </c>
      <c r="S3243" s="13">
        <f t="shared" si="302"/>
        <v>41825.45789351852</v>
      </c>
      <c r="T3243" s="13">
        <f t="shared" si="303"/>
        <v>41880.749305555561</v>
      </c>
      <c r="U3243">
        <f t="shared" si="304"/>
        <v>2014</v>
      </c>
      <c r="V3243" s="15" t="str">
        <f t="shared" si="305"/>
        <v>Jul</v>
      </c>
    </row>
    <row r="3244" spans="1:22" ht="48">
      <c r="A3244">
        <v>188</v>
      </c>
      <c r="B3244" s="3" t="s">
        <v>190</v>
      </c>
      <c r="C3244" s="3" t="s">
        <v>4298</v>
      </c>
      <c r="D3244">
        <v>1500</v>
      </c>
      <c r="E3244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8267</v>
      </c>
      <c r="O3244" s="6">
        <f>KickstarterTable[[#This Row],[pledged]]/KickstarterTable[[#This Row],[goal]]</f>
        <v>0</v>
      </c>
      <c r="P3244" s="8" t="e">
        <f>KickstarterTable[[#This Row],[pledged]]/KickstarterTable[[#This Row],[backers_count]]</f>
        <v>#DIV/0!</v>
      </c>
      <c r="Q3244" t="str">
        <f t="shared" si="300"/>
        <v>film &amp; video</v>
      </c>
      <c r="R3244" t="str">
        <f t="shared" si="301"/>
        <v>drama</v>
      </c>
      <c r="S3244" s="13">
        <f t="shared" si="302"/>
        <v>41856.849710648145</v>
      </c>
      <c r="T3244" s="13">
        <f t="shared" si="303"/>
        <v>41884.766377314816</v>
      </c>
      <c r="U3244">
        <f t="shared" si="304"/>
        <v>2014</v>
      </c>
      <c r="V3244" s="15" t="str">
        <f t="shared" si="305"/>
        <v>Aug</v>
      </c>
    </row>
    <row r="3245" spans="1:22" ht="48">
      <c r="A3245">
        <v>253</v>
      </c>
      <c r="B3245" s="3" t="s">
        <v>254</v>
      </c>
      <c r="C3245" s="3" t="s">
        <v>4363</v>
      </c>
      <c r="D3245">
        <v>1500</v>
      </c>
      <c r="E3245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8268</v>
      </c>
      <c r="O3245" s="6">
        <f>KickstarterTable[[#This Row],[pledged]]/KickstarterTable[[#This Row],[goal]]</f>
        <v>1.0073333333333334</v>
      </c>
      <c r="P3245" s="8">
        <f>KickstarterTable[[#This Row],[pledged]]/KickstarterTable[[#This Row],[backers_count]]</f>
        <v>215.85714285714286</v>
      </c>
      <c r="Q3245" t="str">
        <f t="shared" si="300"/>
        <v>film &amp; video</v>
      </c>
      <c r="R3245" t="str">
        <f t="shared" si="301"/>
        <v>documentary</v>
      </c>
      <c r="S3245" s="13">
        <f t="shared" si="302"/>
        <v>40924.31753472222</v>
      </c>
      <c r="T3245" s="13">
        <f t="shared" si="303"/>
        <v>40952.234201388892</v>
      </c>
      <c r="U3245">
        <f t="shared" si="304"/>
        <v>2012</v>
      </c>
      <c r="V3245" s="15" t="str">
        <f t="shared" si="305"/>
        <v>Jan</v>
      </c>
    </row>
    <row r="3246" spans="1:22" ht="48">
      <c r="A3246">
        <v>477</v>
      </c>
      <c r="B3246" s="3" t="s">
        <v>478</v>
      </c>
      <c r="C3246" s="3" t="s">
        <v>4587</v>
      </c>
      <c r="D3246">
        <v>1500</v>
      </c>
      <c r="E3246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8269</v>
      </c>
      <c r="O3246" s="6">
        <f>KickstarterTable[[#This Row],[pledged]]/KickstarterTable[[#This Row],[goal]]</f>
        <v>0</v>
      </c>
      <c r="P3246" s="8" t="e">
        <f>KickstarterTable[[#This Row],[pledged]]/KickstarterTable[[#This Row],[backers_count]]</f>
        <v>#DIV/0!</v>
      </c>
      <c r="Q3246" t="str">
        <f t="shared" si="300"/>
        <v>film &amp; video</v>
      </c>
      <c r="R3246" t="str">
        <f t="shared" si="301"/>
        <v>animation</v>
      </c>
      <c r="S3246" s="13">
        <f t="shared" si="302"/>
        <v>40987.501550925925</v>
      </c>
      <c r="T3246" s="13">
        <f t="shared" si="303"/>
        <v>41045.418217592596</v>
      </c>
      <c r="U3246">
        <f t="shared" si="304"/>
        <v>2012</v>
      </c>
      <c r="V3246" s="15" t="str">
        <f t="shared" si="305"/>
        <v>Mar</v>
      </c>
    </row>
    <row r="3247" spans="1:22" ht="48">
      <c r="A3247">
        <v>514</v>
      </c>
      <c r="B3247" s="3" t="s">
        <v>515</v>
      </c>
      <c r="C3247" s="3" t="s">
        <v>4624</v>
      </c>
      <c r="D3247">
        <v>1500</v>
      </c>
      <c r="E324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8269</v>
      </c>
      <c r="O3247" s="6">
        <f>KickstarterTable[[#This Row],[pledged]]/KickstarterTable[[#This Row],[goal]]</f>
        <v>3.3333333333333333E-2</v>
      </c>
      <c r="P3247" s="8">
        <f>KickstarterTable[[#This Row],[pledged]]/KickstarterTable[[#This Row],[backers_count]]</f>
        <v>16.666666666666668</v>
      </c>
      <c r="Q3247" t="str">
        <f t="shared" si="300"/>
        <v>film &amp; video</v>
      </c>
      <c r="R3247" t="str">
        <f t="shared" si="301"/>
        <v>animation</v>
      </c>
      <c r="S3247" s="13">
        <f t="shared" si="302"/>
        <v>41830.280636574069</v>
      </c>
      <c r="T3247" s="13">
        <f t="shared" si="303"/>
        <v>41858.19730324074</v>
      </c>
      <c r="U3247">
        <f t="shared" si="304"/>
        <v>2014</v>
      </c>
      <c r="V3247" s="15" t="str">
        <f t="shared" si="305"/>
        <v>Jul</v>
      </c>
    </row>
    <row r="3248" spans="1:22" ht="48">
      <c r="A3248">
        <v>526</v>
      </c>
      <c r="B3248" s="3" t="s">
        <v>527</v>
      </c>
      <c r="C3248" s="3" t="s">
        <v>4636</v>
      </c>
      <c r="D3248">
        <v>1500</v>
      </c>
      <c r="E324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8270</v>
      </c>
      <c r="O3248" s="6">
        <f>KickstarterTable[[#This Row],[pledged]]/KickstarterTable[[#This Row],[goal]]</f>
        <v>1.1399999999999999</v>
      </c>
      <c r="P3248" s="8">
        <f>KickstarterTable[[#This Row],[pledged]]/KickstarterTable[[#This Row],[backers_count]]</f>
        <v>74.347826086956516</v>
      </c>
      <c r="Q3248" t="str">
        <f t="shared" si="300"/>
        <v>theater</v>
      </c>
      <c r="R3248" t="str">
        <f t="shared" si="301"/>
        <v>plays</v>
      </c>
      <c r="S3248" s="13">
        <f t="shared" si="302"/>
        <v>42192.258611111109</v>
      </c>
      <c r="T3248" s="13">
        <f t="shared" si="303"/>
        <v>42221.291666666664</v>
      </c>
      <c r="U3248">
        <f t="shared" si="304"/>
        <v>2015</v>
      </c>
      <c r="V3248" s="15" t="str">
        <f t="shared" si="305"/>
        <v>Jul</v>
      </c>
    </row>
    <row r="3249" spans="1:22" ht="48">
      <c r="A3249">
        <v>604</v>
      </c>
      <c r="B3249" s="3" t="s">
        <v>605</v>
      </c>
      <c r="C3249" s="3" t="s">
        <v>4714</v>
      </c>
      <c r="D3249">
        <v>1500</v>
      </c>
      <c r="E3249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8271</v>
      </c>
      <c r="O3249" s="6">
        <f>KickstarterTable[[#This Row],[pledged]]/KickstarterTable[[#This Row],[goal]]</f>
        <v>0</v>
      </c>
      <c r="P3249" s="8" t="e">
        <f>KickstarterTable[[#This Row],[pledged]]/KickstarterTable[[#This Row],[backers_count]]</f>
        <v>#DIV/0!</v>
      </c>
      <c r="Q3249" t="str">
        <f t="shared" si="300"/>
        <v>technology</v>
      </c>
      <c r="R3249" t="str">
        <f t="shared" si="301"/>
        <v>web</v>
      </c>
      <c r="S3249" s="13">
        <f t="shared" si="302"/>
        <v>41848.702037037037</v>
      </c>
      <c r="T3249" s="13">
        <f t="shared" si="303"/>
        <v>41876.618703703709</v>
      </c>
      <c r="U3249">
        <f t="shared" si="304"/>
        <v>2014</v>
      </c>
      <c r="V3249" s="15" t="str">
        <f t="shared" si="305"/>
        <v>Jul</v>
      </c>
    </row>
    <row r="3250" spans="1:22" ht="48">
      <c r="A3250">
        <v>650</v>
      </c>
      <c r="B3250" s="3" t="s">
        <v>651</v>
      </c>
      <c r="C3250" s="3" t="s">
        <v>4760</v>
      </c>
      <c r="D3250">
        <v>1500</v>
      </c>
      <c r="E3250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8272</v>
      </c>
      <c r="O3250" s="6">
        <f>KickstarterTable[[#This Row],[pledged]]/KickstarterTable[[#This Row],[goal]]</f>
        <v>1.1240000000000001</v>
      </c>
      <c r="P3250" s="8">
        <f>KickstarterTable[[#This Row],[pledged]]/KickstarterTable[[#This Row],[backers_count]]</f>
        <v>35.125</v>
      </c>
      <c r="Q3250" t="str">
        <f t="shared" si="300"/>
        <v>technology</v>
      </c>
      <c r="R3250" t="str">
        <f t="shared" si="301"/>
        <v>wearables</v>
      </c>
      <c r="S3250" s="13">
        <f t="shared" si="302"/>
        <v>41931.703518518516</v>
      </c>
      <c r="T3250" s="13">
        <f t="shared" si="303"/>
        <v>41989.661851851859</v>
      </c>
      <c r="U3250">
        <f t="shared" si="304"/>
        <v>2014</v>
      </c>
      <c r="V3250" s="15" t="str">
        <f t="shared" si="305"/>
        <v>Oct</v>
      </c>
    </row>
    <row r="3251" spans="1:22" ht="32">
      <c r="A3251">
        <v>738</v>
      </c>
      <c r="B3251" s="3" t="s">
        <v>739</v>
      </c>
      <c r="C3251" s="3" t="s">
        <v>4848</v>
      </c>
      <c r="D3251">
        <v>1500</v>
      </c>
      <c r="E3251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8273</v>
      </c>
      <c r="O3251" s="6">
        <f>KickstarterTable[[#This Row],[pledged]]/KickstarterTable[[#This Row],[goal]]</f>
        <v>1.0673333333333332</v>
      </c>
      <c r="P3251" s="8">
        <f>KickstarterTable[[#This Row],[pledged]]/KickstarterTable[[#This Row],[backers_count]]</f>
        <v>39.048780487804876</v>
      </c>
      <c r="Q3251" t="str">
        <f t="shared" si="300"/>
        <v>publishing</v>
      </c>
      <c r="R3251" t="str">
        <f t="shared" si="301"/>
        <v>nonfiction</v>
      </c>
      <c r="S3251" s="13">
        <f t="shared" si="302"/>
        <v>41943.27076388889</v>
      </c>
      <c r="T3251" s="13">
        <f t="shared" si="303"/>
        <v>41971.790972222225</v>
      </c>
      <c r="U3251">
        <f t="shared" si="304"/>
        <v>2014</v>
      </c>
      <c r="V3251" s="15" t="str">
        <f t="shared" si="305"/>
        <v>Oct</v>
      </c>
    </row>
    <row r="3252" spans="1:22" ht="64">
      <c r="A3252">
        <v>772</v>
      </c>
      <c r="B3252" s="3" t="s">
        <v>773</v>
      </c>
      <c r="C3252" s="3" t="s">
        <v>4882</v>
      </c>
      <c r="D3252">
        <v>1500</v>
      </c>
      <c r="E3252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8274</v>
      </c>
      <c r="O3252" s="6">
        <f>KickstarterTable[[#This Row],[pledged]]/KickstarterTable[[#This Row],[goal]]</f>
        <v>3.3333333333333333E-2</v>
      </c>
      <c r="P3252" s="8">
        <f>KickstarterTable[[#This Row],[pledged]]/KickstarterTable[[#This Row],[backers_count]]</f>
        <v>50</v>
      </c>
      <c r="Q3252" t="str">
        <f t="shared" si="300"/>
        <v>publishing</v>
      </c>
      <c r="R3252" t="str">
        <f t="shared" si="301"/>
        <v>fiction</v>
      </c>
      <c r="S3252" s="13">
        <f t="shared" si="302"/>
        <v>40067.723599537036</v>
      </c>
      <c r="T3252" s="13">
        <f t="shared" si="303"/>
        <v>40115.749305555561</v>
      </c>
      <c r="U3252">
        <f t="shared" si="304"/>
        <v>2009</v>
      </c>
      <c r="V3252" s="15" t="str">
        <f t="shared" si="305"/>
        <v>Sep</v>
      </c>
    </row>
    <row r="3253" spans="1:22" ht="48">
      <c r="A3253">
        <v>783</v>
      </c>
      <c r="B3253" s="3" t="s">
        <v>784</v>
      </c>
      <c r="C3253" s="3" t="s">
        <v>4893</v>
      </c>
      <c r="D3253">
        <v>1500</v>
      </c>
      <c r="E3253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8275</v>
      </c>
      <c r="O3253" s="6">
        <f>KickstarterTable[[#This Row],[pledged]]/KickstarterTable[[#This Row],[goal]]</f>
        <v>1.4813333333333334</v>
      </c>
      <c r="P3253" s="8">
        <f>KickstarterTable[[#This Row],[pledged]]/KickstarterTable[[#This Row],[backers_count]]</f>
        <v>63.485714285714288</v>
      </c>
      <c r="Q3253" t="str">
        <f t="shared" si="300"/>
        <v>music</v>
      </c>
      <c r="R3253" t="str">
        <f t="shared" si="301"/>
        <v>rock</v>
      </c>
      <c r="S3253" s="13">
        <f t="shared" si="302"/>
        <v>40987.440381944441</v>
      </c>
      <c r="T3253" s="13">
        <f t="shared" si="303"/>
        <v>41024.5</v>
      </c>
      <c r="U3253">
        <f t="shared" si="304"/>
        <v>2012</v>
      </c>
      <c r="V3253" s="15" t="str">
        <f t="shared" si="305"/>
        <v>Mar</v>
      </c>
    </row>
    <row r="3254" spans="1:22" ht="48">
      <c r="A3254">
        <v>800</v>
      </c>
      <c r="B3254" s="3" t="s">
        <v>801</v>
      </c>
      <c r="C3254" s="3" t="s">
        <v>4910</v>
      </c>
      <c r="D3254">
        <v>1500</v>
      </c>
      <c r="E3254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8275</v>
      </c>
      <c r="O3254" s="6">
        <f>KickstarterTable[[#This Row],[pledged]]/KickstarterTable[[#This Row],[goal]]</f>
        <v>1.5213333333333334</v>
      </c>
      <c r="P3254" s="8">
        <f>KickstarterTable[[#This Row],[pledged]]/KickstarterTable[[#This Row],[backers_count]]</f>
        <v>40.75</v>
      </c>
      <c r="Q3254" t="str">
        <f t="shared" si="300"/>
        <v>music</v>
      </c>
      <c r="R3254" t="str">
        <f t="shared" si="301"/>
        <v>rock</v>
      </c>
      <c r="S3254" s="13">
        <f t="shared" si="302"/>
        <v>41863.100162037037</v>
      </c>
      <c r="T3254" s="13">
        <f t="shared" si="303"/>
        <v>41891.016828703709</v>
      </c>
      <c r="U3254">
        <f t="shared" si="304"/>
        <v>2014</v>
      </c>
      <c r="V3254" s="15" t="str">
        <f t="shared" si="305"/>
        <v>Aug</v>
      </c>
    </row>
    <row r="3255" spans="1:22" ht="48">
      <c r="A3255">
        <v>810</v>
      </c>
      <c r="B3255" s="3" t="s">
        <v>811</v>
      </c>
      <c r="C3255" s="3" t="s">
        <v>4920</v>
      </c>
      <c r="D3255">
        <v>1500</v>
      </c>
      <c r="E3255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8275</v>
      </c>
      <c r="O3255" s="6">
        <f>KickstarterTable[[#This Row],[pledged]]/KickstarterTable[[#This Row],[goal]]</f>
        <v>1.05</v>
      </c>
      <c r="P3255" s="8">
        <f>KickstarterTable[[#This Row],[pledged]]/KickstarterTable[[#This Row],[backers_count]]</f>
        <v>58.333333333333336</v>
      </c>
      <c r="Q3255" t="str">
        <f t="shared" si="300"/>
        <v>music</v>
      </c>
      <c r="R3255" t="str">
        <f t="shared" si="301"/>
        <v>rock</v>
      </c>
      <c r="S3255" s="13">
        <f t="shared" si="302"/>
        <v>41122.722939814812</v>
      </c>
      <c r="T3255" s="13">
        <f t="shared" si="303"/>
        <v>41150.639606481483</v>
      </c>
      <c r="U3255">
        <f t="shared" si="304"/>
        <v>2012</v>
      </c>
      <c r="V3255" s="15" t="str">
        <f t="shared" si="305"/>
        <v>Aug</v>
      </c>
    </row>
    <row r="3256" spans="1:22" ht="32">
      <c r="A3256">
        <v>813</v>
      </c>
      <c r="B3256" s="3" t="s">
        <v>814</v>
      </c>
      <c r="C3256" s="3" t="s">
        <v>4923</v>
      </c>
      <c r="D3256">
        <v>1500</v>
      </c>
      <c r="E3256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8275</v>
      </c>
      <c r="O3256" s="6">
        <f>KickstarterTable[[#This Row],[pledged]]/KickstarterTable[[#This Row],[goal]]</f>
        <v>1.59996</v>
      </c>
      <c r="P3256" s="8">
        <f>KickstarterTable[[#This Row],[pledged]]/KickstarterTable[[#This Row],[backers_count]]</f>
        <v>24.999375000000001</v>
      </c>
      <c r="Q3256" t="str">
        <f t="shared" si="300"/>
        <v>music</v>
      </c>
      <c r="R3256" t="str">
        <f t="shared" si="301"/>
        <v>rock</v>
      </c>
      <c r="S3256" s="13">
        <f t="shared" si="302"/>
        <v>41080.626909722218</v>
      </c>
      <c r="T3256" s="13">
        <f t="shared" si="303"/>
        <v>41108.543576388889</v>
      </c>
      <c r="U3256">
        <f t="shared" si="304"/>
        <v>2012</v>
      </c>
      <c r="V3256" s="15" t="str">
        <f t="shared" si="305"/>
        <v>Jun</v>
      </c>
    </row>
    <row r="3257" spans="1:22" ht="48">
      <c r="A3257">
        <v>817</v>
      </c>
      <c r="B3257" s="3" t="s">
        <v>818</v>
      </c>
      <c r="C3257" s="3" t="s">
        <v>4927</v>
      </c>
      <c r="D3257">
        <v>1500</v>
      </c>
      <c r="E325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8275</v>
      </c>
      <c r="O3257" s="6">
        <f>KickstarterTable[[#This Row],[pledged]]/KickstarterTable[[#This Row],[goal]]</f>
        <v>1.3711066666666665</v>
      </c>
      <c r="P3257" s="8">
        <f>KickstarterTable[[#This Row],[pledged]]/KickstarterTable[[#This Row],[backers_count]]</f>
        <v>89.419999999999987</v>
      </c>
      <c r="Q3257" t="str">
        <f t="shared" si="300"/>
        <v>music</v>
      </c>
      <c r="R3257" t="str">
        <f t="shared" si="301"/>
        <v>rock</v>
      </c>
      <c r="S3257" s="13">
        <f t="shared" si="302"/>
        <v>40925.266331018516</v>
      </c>
      <c r="T3257" s="13">
        <f t="shared" si="303"/>
        <v>40976.790972222225</v>
      </c>
      <c r="U3257">
        <f t="shared" si="304"/>
        <v>2012</v>
      </c>
      <c r="V3257" s="15" t="str">
        <f t="shared" si="305"/>
        <v>Jan</v>
      </c>
    </row>
    <row r="3258" spans="1:22" ht="32">
      <c r="A3258">
        <v>831</v>
      </c>
      <c r="B3258" s="3" t="s">
        <v>832</v>
      </c>
      <c r="C3258" s="3" t="s">
        <v>4941</v>
      </c>
      <c r="D3258">
        <v>1500</v>
      </c>
      <c r="E325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8275</v>
      </c>
      <c r="O3258" s="6">
        <f>KickstarterTable[[#This Row],[pledged]]/KickstarterTable[[#This Row],[goal]]</f>
        <v>2.3333333333333335</v>
      </c>
      <c r="P3258" s="8">
        <f>KickstarterTable[[#This Row],[pledged]]/KickstarterTable[[#This Row],[backers_count]]</f>
        <v>175</v>
      </c>
      <c r="Q3258" t="str">
        <f t="shared" si="300"/>
        <v>music</v>
      </c>
      <c r="R3258" t="str">
        <f t="shared" si="301"/>
        <v>rock</v>
      </c>
      <c r="S3258" s="13">
        <f t="shared" si="302"/>
        <v>40996.313587962963</v>
      </c>
      <c r="T3258" s="13">
        <f t="shared" si="303"/>
        <v>41024.230254629634</v>
      </c>
      <c r="U3258">
        <f t="shared" si="304"/>
        <v>2012</v>
      </c>
      <c r="V3258" s="15" t="str">
        <f t="shared" si="305"/>
        <v>Mar</v>
      </c>
    </row>
    <row r="3259" spans="1:22" ht="48">
      <c r="A3259">
        <v>882</v>
      </c>
      <c r="B3259" s="3" t="s">
        <v>883</v>
      </c>
      <c r="C3259" s="3" t="s">
        <v>4992</v>
      </c>
      <c r="D3259">
        <v>1500</v>
      </c>
      <c r="E3259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8278</v>
      </c>
      <c r="O3259" s="6">
        <f>KickstarterTable[[#This Row],[pledged]]/KickstarterTable[[#This Row],[goal]]</f>
        <v>0.20133333333333334</v>
      </c>
      <c r="P3259" s="8">
        <f>KickstarterTable[[#This Row],[pledged]]/KickstarterTable[[#This Row],[backers_count]]</f>
        <v>21.571428571428573</v>
      </c>
      <c r="Q3259" t="str">
        <f t="shared" si="300"/>
        <v>music</v>
      </c>
      <c r="R3259" t="str">
        <f t="shared" si="301"/>
        <v>indie rock</v>
      </c>
      <c r="S3259" s="13">
        <f t="shared" si="302"/>
        <v>40759.527199074073</v>
      </c>
      <c r="T3259" s="13">
        <f t="shared" si="303"/>
        <v>40790.443865740745</v>
      </c>
      <c r="U3259">
        <f t="shared" si="304"/>
        <v>2011</v>
      </c>
      <c r="V3259" s="15" t="str">
        <f t="shared" si="305"/>
        <v>Aug</v>
      </c>
    </row>
    <row r="3260" spans="1:22" ht="48">
      <c r="A3260">
        <v>914</v>
      </c>
      <c r="B3260" s="3" t="s">
        <v>915</v>
      </c>
      <c r="C3260" s="3" t="s">
        <v>5024</v>
      </c>
      <c r="D3260">
        <v>1500</v>
      </c>
      <c r="E3260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8277</v>
      </c>
      <c r="O3260" s="6">
        <f>KickstarterTable[[#This Row],[pledged]]/KickstarterTable[[#This Row],[goal]]</f>
        <v>0</v>
      </c>
      <c r="P3260" s="8" t="e">
        <f>KickstarterTable[[#This Row],[pledged]]/KickstarterTable[[#This Row],[backers_count]]</f>
        <v>#DIV/0!</v>
      </c>
      <c r="Q3260" t="str">
        <f t="shared" si="300"/>
        <v>music</v>
      </c>
      <c r="R3260" t="str">
        <f t="shared" si="301"/>
        <v>jazz</v>
      </c>
      <c r="S3260" s="13">
        <f t="shared" si="302"/>
        <v>41116.429942129624</v>
      </c>
      <c r="T3260" s="13">
        <f t="shared" si="303"/>
        <v>41144.346608796302</v>
      </c>
      <c r="U3260">
        <f t="shared" si="304"/>
        <v>2012</v>
      </c>
      <c r="V3260" s="15" t="str">
        <f t="shared" si="305"/>
        <v>Jul</v>
      </c>
    </row>
    <row r="3261" spans="1:22" ht="48">
      <c r="A3261">
        <v>1038</v>
      </c>
      <c r="B3261" s="3" t="s">
        <v>1039</v>
      </c>
      <c r="C3261" s="3" t="s">
        <v>5148</v>
      </c>
      <c r="D3261">
        <v>1500</v>
      </c>
      <c r="E3261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8279</v>
      </c>
      <c r="O3261" s="6">
        <f>KickstarterTable[[#This Row],[pledged]]/KickstarterTable[[#This Row],[goal]]</f>
        <v>1.4533333333333334</v>
      </c>
      <c r="P3261" s="8">
        <f>KickstarterTable[[#This Row],[pledged]]/KickstarterTable[[#This Row],[backers_count]]</f>
        <v>35.73770491803279</v>
      </c>
      <c r="Q3261" t="str">
        <f t="shared" si="300"/>
        <v>music</v>
      </c>
      <c r="R3261" t="str">
        <f t="shared" si="301"/>
        <v>electronic music</v>
      </c>
      <c r="S3261" s="13">
        <f t="shared" si="302"/>
        <v>42417.898414351854</v>
      </c>
      <c r="T3261" s="13">
        <f t="shared" si="303"/>
        <v>42445.773414351854</v>
      </c>
      <c r="U3261">
        <f t="shared" si="304"/>
        <v>2016</v>
      </c>
      <c r="V3261" s="15" t="str">
        <f t="shared" si="305"/>
        <v>Feb</v>
      </c>
    </row>
    <row r="3262" spans="1:22" ht="48">
      <c r="A3262">
        <v>1053</v>
      </c>
      <c r="B3262" s="3" t="s">
        <v>1054</v>
      </c>
      <c r="C3262" s="3" t="s">
        <v>5163</v>
      </c>
      <c r="D3262">
        <v>1500</v>
      </c>
      <c r="E3262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8280</v>
      </c>
      <c r="O3262" s="6">
        <f>KickstarterTable[[#This Row],[pledged]]/KickstarterTable[[#This Row],[goal]]</f>
        <v>0.01</v>
      </c>
      <c r="P3262" s="8">
        <f>KickstarterTable[[#This Row],[pledged]]/KickstarterTable[[#This Row],[backers_count]]</f>
        <v>15</v>
      </c>
      <c r="Q3262" t="str">
        <f t="shared" si="300"/>
        <v>journalism</v>
      </c>
      <c r="R3262" t="str">
        <f t="shared" si="301"/>
        <v>audio</v>
      </c>
      <c r="S3262" s="13">
        <f t="shared" si="302"/>
        <v>42774.839490740742</v>
      </c>
      <c r="T3262" s="13">
        <f t="shared" si="303"/>
        <v>42797.756157407413</v>
      </c>
      <c r="U3262">
        <f t="shared" si="304"/>
        <v>2017</v>
      </c>
      <c r="V3262" s="15" t="str">
        <f t="shared" si="305"/>
        <v>Feb</v>
      </c>
    </row>
    <row r="3263" spans="1:22" ht="32">
      <c r="A3263">
        <v>1263</v>
      </c>
      <c r="B3263" s="3" t="s">
        <v>1264</v>
      </c>
      <c r="C3263" s="3" t="s">
        <v>5373</v>
      </c>
      <c r="D3263">
        <v>1500</v>
      </c>
      <c r="E3263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8275</v>
      </c>
      <c r="O3263" s="6">
        <f>KickstarterTable[[#This Row],[pledged]]/KickstarterTable[[#This Row],[goal]]</f>
        <v>1.19</v>
      </c>
      <c r="P3263" s="8">
        <f>KickstarterTable[[#This Row],[pledged]]/KickstarterTable[[#This Row],[backers_count]]</f>
        <v>43.536585365853661</v>
      </c>
      <c r="Q3263" t="str">
        <f t="shared" si="300"/>
        <v>music</v>
      </c>
      <c r="R3263" t="str">
        <f t="shared" si="301"/>
        <v>rock</v>
      </c>
      <c r="S3263" s="13">
        <f t="shared" si="302"/>
        <v>41691.750810185185</v>
      </c>
      <c r="T3263" s="13">
        <f t="shared" si="303"/>
        <v>41724.625</v>
      </c>
      <c r="U3263">
        <f t="shared" si="304"/>
        <v>2014</v>
      </c>
      <c r="V3263" s="15" t="str">
        <f t="shared" si="305"/>
        <v>Feb</v>
      </c>
    </row>
    <row r="3264" spans="1:22" ht="48">
      <c r="A3264">
        <v>1286</v>
      </c>
      <c r="B3264" s="3" t="s">
        <v>1287</v>
      </c>
      <c r="C3264" s="3" t="s">
        <v>5396</v>
      </c>
      <c r="D3264">
        <v>1500</v>
      </c>
      <c r="E3264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8270</v>
      </c>
      <c r="O3264" s="6">
        <f>KickstarterTable[[#This Row],[pledged]]/KickstarterTable[[#This Row],[goal]]</f>
        <v>1.0833333333333333</v>
      </c>
      <c r="P3264" s="8">
        <f>KickstarterTable[[#This Row],[pledged]]/KickstarterTable[[#This Row],[backers_count]]</f>
        <v>81.25</v>
      </c>
      <c r="Q3264" t="str">
        <f t="shared" si="300"/>
        <v>theater</v>
      </c>
      <c r="R3264" t="str">
        <f t="shared" si="301"/>
        <v>plays</v>
      </c>
      <c r="S3264" s="13">
        <f t="shared" si="302"/>
        <v>42039.051238425927</v>
      </c>
      <c r="T3264" s="13">
        <f t="shared" si="303"/>
        <v>42050.166666666664</v>
      </c>
      <c r="U3264">
        <f t="shared" si="304"/>
        <v>2015</v>
      </c>
      <c r="V3264" s="15" t="str">
        <f t="shared" si="305"/>
        <v>Feb</v>
      </c>
    </row>
    <row r="3265" spans="1:22" ht="48">
      <c r="A3265">
        <v>1289</v>
      </c>
      <c r="B3265" s="3" t="s">
        <v>1290</v>
      </c>
      <c r="C3265" s="3" t="s">
        <v>5399</v>
      </c>
      <c r="D3265">
        <v>1500</v>
      </c>
      <c r="E3265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8270</v>
      </c>
      <c r="O3265" s="6">
        <f>KickstarterTable[[#This Row],[pledged]]/KickstarterTable[[#This Row],[goal]]</f>
        <v>1.2506666666666666</v>
      </c>
      <c r="P3265" s="8">
        <f>KickstarterTable[[#This Row],[pledged]]/KickstarterTable[[#This Row],[backers_count]]</f>
        <v>36.07692307692308</v>
      </c>
      <c r="Q3265" t="str">
        <f t="shared" si="300"/>
        <v>theater</v>
      </c>
      <c r="R3265" t="str">
        <f t="shared" si="301"/>
        <v>plays</v>
      </c>
      <c r="S3265" s="13">
        <f t="shared" si="302"/>
        <v>42708.801446759258</v>
      </c>
      <c r="T3265" s="13">
        <f t="shared" si="303"/>
        <v>42736.718113425923</v>
      </c>
      <c r="U3265">
        <f t="shared" si="304"/>
        <v>2017</v>
      </c>
      <c r="V3265" s="15" t="str">
        <f t="shared" si="305"/>
        <v>Dec</v>
      </c>
    </row>
    <row r="3266" spans="1:22" ht="48">
      <c r="A3266">
        <v>1344</v>
      </c>
      <c r="B3266" s="3" t="s">
        <v>1345</v>
      </c>
      <c r="C3266" s="3" t="s">
        <v>5454</v>
      </c>
      <c r="D3266">
        <v>1500</v>
      </c>
      <c r="E3266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8273</v>
      </c>
      <c r="O3266" s="6">
        <f>KickstarterTable[[#This Row],[pledged]]/KickstarterTable[[#This Row],[goal]]</f>
        <v>3.7773333333333334</v>
      </c>
      <c r="P3266" s="8">
        <f>KickstarterTable[[#This Row],[pledged]]/KickstarterTable[[#This Row],[backers_count]]</f>
        <v>40.762589928057551</v>
      </c>
      <c r="Q3266" t="str">
        <f t="shared" ref="Q3266:Q3329" si="306">LEFT(N3266, SEARCH("/",N3266,1) -1)</f>
        <v>publishing</v>
      </c>
      <c r="R3266" t="str">
        <f t="shared" ref="R3266:R3329" si="307">MID(N3266,FIND("/",N3266)+1,LEN(N3266))</f>
        <v>nonfiction</v>
      </c>
      <c r="S3266" s="13">
        <f t="shared" ref="S3266:S3329" si="308">(J3266/86400)+25569+(-8/24)</f>
        <v>42522.456469907404</v>
      </c>
      <c r="T3266" s="13">
        <f t="shared" ref="T3266:T3329" si="309">(((I3266/60)/60)/24)+DATE(1970,1,1)+(-58/24)</f>
        <v>42549.373136574075</v>
      </c>
      <c r="U3266">
        <f t="shared" ref="U3266:U3329" si="310">YEAR(T3266)</f>
        <v>2016</v>
      </c>
      <c r="V3266" s="15" t="str">
        <f t="shared" ref="V3266:V3329" si="311">TEXT(S3266,"mmm")</f>
        <v>Jun</v>
      </c>
    </row>
    <row r="3267" spans="1:22" ht="32">
      <c r="A3267">
        <v>1360</v>
      </c>
      <c r="B3267" s="3" t="s">
        <v>1361</v>
      </c>
      <c r="C3267" s="3" t="s">
        <v>5470</v>
      </c>
      <c r="D3267">
        <v>1500</v>
      </c>
      <c r="E326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8273</v>
      </c>
      <c r="O3267" s="6">
        <f>KickstarterTable[[#This Row],[pledged]]/KickstarterTable[[#This Row],[goal]]</f>
        <v>1.732</v>
      </c>
      <c r="P3267" s="8">
        <f>KickstarterTable[[#This Row],[pledged]]/KickstarterTable[[#This Row],[backers_count]]</f>
        <v>32.074074074074076</v>
      </c>
      <c r="Q3267" t="str">
        <f t="shared" si="306"/>
        <v>publishing</v>
      </c>
      <c r="R3267" t="str">
        <f t="shared" si="307"/>
        <v>nonfiction</v>
      </c>
      <c r="S3267" s="13">
        <f t="shared" si="308"/>
        <v>41095.567361111105</v>
      </c>
      <c r="T3267" s="13">
        <f t="shared" si="309"/>
        <v>41121.484027777777</v>
      </c>
      <c r="U3267">
        <f t="shared" si="310"/>
        <v>2012</v>
      </c>
      <c r="V3267" s="15" t="str">
        <f t="shared" si="311"/>
        <v>Jul</v>
      </c>
    </row>
    <row r="3268" spans="1:22" ht="32">
      <c r="A3268">
        <v>1370</v>
      </c>
      <c r="B3268" s="3" t="s">
        <v>1371</v>
      </c>
      <c r="C3268" s="3" t="s">
        <v>5480</v>
      </c>
      <c r="D3268">
        <v>1500</v>
      </c>
      <c r="E326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8275</v>
      </c>
      <c r="O3268" s="6">
        <f>KickstarterTable[[#This Row],[pledged]]/KickstarterTable[[#This Row],[goal]]</f>
        <v>1.0366666666666666</v>
      </c>
      <c r="P3268" s="8">
        <f>KickstarterTable[[#This Row],[pledged]]/KickstarterTable[[#This Row],[backers_count]]</f>
        <v>77.75</v>
      </c>
      <c r="Q3268" t="str">
        <f t="shared" si="306"/>
        <v>music</v>
      </c>
      <c r="R3268" t="str">
        <f t="shared" si="307"/>
        <v>rock</v>
      </c>
      <c r="S3268" s="13">
        <f t="shared" si="308"/>
        <v>41547.670023148145</v>
      </c>
      <c r="T3268" s="13">
        <f t="shared" si="309"/>
        <v>41560.586689814816</v>
      </c>
      <c r="U3268">
        <f t="shared" si="310"/>
        <v>2013</v>
      </c>
      <c r="V3268" s="15" t="str">
        <f t="shared" si="311"/>
        <v>Sep</v>
      </c>
    </row>
    <row r="3269" spans="1:22" ht="48">
      <c r="A3269">
        <v>1374</v>
      </c>
      <c r="B3269" s="3" t="s">
        <v>1375</v>
      </c>
      <c r="C3269" s="3" t="s">
        <v>5484</v>
      </c>
      <c r="D3269">
        <v>1500</v>
      </c>
      <c r="E3269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8275</v>
      </c>
      <c r="O3269" s="6">
        <f>KickstarterTable[[#This Row],[pledged]]/KickstarterTable[[#This Row],[goal]]</f>
        <v>1.8946666666666667</v>
      </c>
      <c r="P3269" s="8">
        <f>KickstarterTable[[#This Row],[pledged]]/KickstarterTable[[#This Row],[backers_count]]</f>
        <v>43.060606060606062</v>
      </c>
      <c r="Q3269" t="str">
        <f t="shared" si="306"/>
        <v>music</v>
      </c>
      <c r="R3269" t="str">
        <f t="shared" si="307"/>
        <v>rock</v>
      </c>
      <c r="S3269" s="13">
        <f t="shared" si="308"/>
        <v>42423.828564814808</v>
      </c>
      <c r="T3269" s="13">
        <f t="shared" si="309"/>
        <v>42451.703564814816</v>
      </c>
      <c r="U3269">
        <f t="shared" si="310"/>
        <v>2016</v>
      </c>
      <c r="V3269" s="15" t="str">
        <f t="shared" si="311"/>
        <v>Feb</v>
      </c>
    </row>
    <row r="3270" spans="1:22" ht="48">
      <c r="A3270">
        <v>1442</v>
      </c>
      <c r="B3270" s="3" t="s">
        <v>1443</v>
      </c>
      <c r="C3270" s="3" t="s">
        <v>5552</v>
      </c>
      <c r="D3270">
        <v>1500</v>
      </c>
      <c r="E3270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8286</v>
      </c>
      <c r="O3270" s="6">
        <f>KickstarterTable[[#This Row],[pledged]]/KickstarterTable[[#This Row],[goal]]</f>
        <v>0</v>
      </c>
      <c r="P3270" s="8" t="e">
        <f>KickstarterTable[[#This Row],[pledged]]/KickstarterTable[[#This Row],[backers_count]]</f>
        <v>#DIV/0!</v>
      </c>
      <c r="Q3270" t="str">
        <f t="shared" si="306"/>
        <v>publishing</v>
      </c>
      <c r="R3270" t="str">
        <f t="shared" si="307"/>
        <v>translations</v>
      </c>
      <c r="S3270" s="13">
        <f t="shared" si="308"/>
        <v>42485.312013888884</v>
      </c>
      <c r="T3270" s="13">
        <f t="shared" si="309"/>
        <v>42513.228680555556</v>
      </c>
      <c r="U3270">
        <f t="shared" si="310"/>
        <v>2016</v>
      </c>
      <c r="V3270" s="15" t="str">
        <f t="shared" si="311"/>
        <v>Apr</v>
      </c>
    </row>
    <row r="3271" spans="1:22" ht="48">
      <c r="A3271">
        <v>1470</v>
      </c>
      <c r="B3271" s="3" t="s">
        <v>1471</v>
      </c>
      <c r="C3271" s="3" t="s">
        <v>5580</v>
      </c>
      <c r="D3271">
        <v>1500</v>
      </c>
      <c r="E3271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8287</v>
      </c>
      <c r="O3271" s="6">
        <f>KickstarterTable[[#This Row],[pledged]]/KickstarterTable[[#This Row],[goal]]</f>
        <v>1.2513333333333334</v>
      </c>
      <c r="P3271" s="8">
        <f>KickstarterTable[[#This Row],[pledged]]/KickstarterTable[[#This Row],[backers_count]]</f>
        <v>23.172839506172838</v>
      </c>
      <c r="Q3271" t="str">
        <f t="shared" si="306"/>
        <v>publishing</v>
      </c>
      <c r="R3271" t="str">
        <f t="shared" si="307"/>
        <v>radio &amp; podcasts</v>
      </c>
      <c r="S3271" s="13">
        <f t="shared" si="308"/>
        <v>41250.493784722217</v>
      </c>
      <c r="T3271" s="13">
        <f t="shared" si="309"/>
        <v>41269.410451388889</v>
      </c>
      <c r="U3271">
        <f t="shared" si="310"/>
        <v>2012</v>
      </c>
      <c r="V3271" s="15" t="str">
        <f t="shared" si="311"/>
        <v>Dec</v>
      </c>
    </row>
    <row r="3272" spans="1:22" ht="16">
      <c r="A3272">
        <v>1473</v>
      </c>
      <c r="B3272" s="3" t="s">
        <v>1474</v>
      </c>
      <c r="C3272" s="3" t="s">
        <v>5583</v>
      </c>
      <c r="D3272">
        <v>1500</v>
      </c>
      <c r="E3272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8287</v>
      </c>
      <c r="O3272" s="6">
        <f>KickstarterTable[[#This Row],[pledged]]/KickstarterTable[[#This Row],[goal]]</f>
        <v>1.20516</v>
      </c>
      <c r="P3272" s="8">
        <f>KickstarterTable[[#This Row],[pledged]]/KickstarterTable[[#This Row],[backers_count]]</f>
        <v>38.462553191489363</v>
      </c>
      <c r="Q3272" t="str">
        <f t="shared" si="306"/>
        <v>publishing</v>
      </c>
      <c r="R3272" t="str">
        <f t="shared" si="307"/>
        <v>radio &amp; podcasts</v>
      </c>
      <c r="S3272" s="13">
        <f t="shared" si="308"/>
        <v>40939.646284722221</v>
      </c>
      <c r="T3272" s="13">
        <f t="shared" si="309"/>
        <v>40967.562951388893</v>
      </c>
      <c r="U3272">
        <f t="shared" si="310"/>
        <v>2012</v>
      </c>
      <c r="V3272" s="15" t="str">
        <f t="shared" si="311"/>
        <v>Jan</v>
      </c>
    </row>
    <row r="3273" spans="1:22" ht="48">
      <c r="A3273">
        <v>1496</v>
      </c>
      <c r="B3273" s="3" t="s">
        <v>1497</v>
      </c>
      <c r="C3273" s="3" t="s">
        <v>5606</v>
      </c>
      <c r="D3273">
        <v>1500</v>
      </c>
      <c r="E3273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8274</v>
      </c>
      <c r="O3273" s="6">
        <f>KickstarterTable[[#This Row],[pledged]]/KickstarterTable[[#This Row],[goal]]</f>
        <v>0</v>
      </c>
      <c r="P3273" s="8" t="e">
        <f>KickstarterTable[[#This Row],[pledged]]/KickstarterTable[[#This Row],[backers_count]]</f>
        <v>#DIV/0!</v>
      </c>
      <c r="Q3273" t="str">
        <f t="shared" si="306"/>
        <v>publishing</v>
      </c>
      <c r="R3273" t="str">
        <f t="shared" si="307"/>
        <v>fiction</v>
      </c>
      <c r="S3273" s="13">
        <f t="shared" si="308"/>
        <v>41838.141886574071</v>
      </c>
      <c r="T3273" s="13">
        <f t="shared" si="309"/>
        <v>41896.058553240742</v>
      </c>
      <c r="U3273">
        <f t="shared" si="310"/>
        <v>2014</v>
      </c>
      <c r="V3273" s="15" t="str">
        <f t="shared" si="311"/>
        <v>Jul</v>
      </c>
    </row>
    <row r="3274" spans="1:22" ht="48">
      <c r="A3274">
        <v>1506</v>
      </c>
      <c r="B3274" s="3" t="s">
        <v>1507</v>
      </c>
      <c r="C3274" s="3" t="s">
        <v>5616</v>
      </c>
      <c r="D3274">
        <v>1500</v>
      </c>
      <c r="E3274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8284</v>
      </c>
      <c r="O3274" s="6">
        <f>KickstarterTable[[#This Row],[pledged]]/KickstarterTable[[#This Row],[goal]]</f>
        <v>1.1140000000000001</v>
      </c>
      <c r="P3274" s="8">
        <f>KickstarterTable[[#This Row],[pledged]]/KickstarterTable[[#This Row],[backers_count]]</f>
        <v>38.860465116279073</v>
      </c>
      <c r="Q3274" t="str">
        <f t="shared" si="306"/>
        <v>photography</v>
      </c>
      <c r="R3274" t="str">
        <f t="shared" si="307"/>
        <v>photobooks</v>
      </c>
      <c r="S3274" s="13">
        <f t="shared" si="308"/>
        <v>41814.452592592592</v>
      </c>
      <c r="T3274" s="13">
        <f t="shared" si="309"/>
        <v>41842.369259259263</v>
      </c>
      <c r="U3274">
        <f t="shared" si="310"/>
        <v>2014</v>
      </c>
      <c r="V3274" s="15" t="str">
        <f t="shared" si="311"/>
        <v>Jun</v>
      </c>
    </row>
    <row r="3275" spans="1:22" ht="48">
      <c r="A3275">
        <v>1556</v>
      </c>
      <c r="B3275" s="3" t="s">
        <v>1557</v>
      </c>
      <c r="C3275" s="3" t="s">
        <v>5666</v>
      </c>
      <c r="D3275">
        <v>1500</v>
      </c>
      <c r="E3275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8288</v>
      </c>
      <c r="O3275" s="6">
        <f>KickstarterTable[[#This Row],[pledged]]/KickstarterTable[[#This Row],[goal]]</f>
        <v>0.45133333333333331</v>
      </c>
      <c r="P3275" s="8">
        <f>KickstarterTable[[#This Row],[pledged]]/KickstarterTable[[#This Row],[backers_count]]</f>
        <v>56.416666666666664</v>
      </c>
      <c r="Q3275" t="str">
        <f t="shared" si="306"/>
        <v>photography</v>
      </c>
      <c r="R3275" t="str">
        <f t="shared" si="307"/>
        <v>nature</v>
      </c>
      <c r="S3275" s="13">
        <f t="shared" si="308"/>
        <v>42524.819722222215</v>
      </c>
      <c r="T3275" s="13">
        <f t="shared" si="309"/>
        <v>42552.736388888887</v>
      </c>
      <c r="U3275">
        <f t="shared" si="310"/>
        <v>2016</v>
      </c>
      <c r="V3275" s="15" t="str">
        <f t="shared" si="311"/>
        <v>Jun</v>
      </c>
    </row>
    <row r="3276" spans="1:22" ht="32">
      <c r="A3276">
        <v>1586</v>
      </c>
      <c r="B3276" s="3" t="s">
        <v>1587</v>
      </c>
      <c r="C3276" s="3" t="s">
        <v>5696</v>
      </c>
      <c r="D3276">
        <v>1500</v>
      </c>
      <c r="E3276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8290</v>
      </c>
      <c r="O3276" s="6">
        <f>KickstarterTable[[#This Row],[pledged]]/KickstarterTable[[#This Row],[goal]]</f>
        <v>0</v>
      </c>
      <c r="P3276" s="8" t="e">
        <f>KickstarterTable[[#This Row],[pledged]]/KickstarterTable[[#This Row],[backers_count]]</f>
        <v>#DIV/0!</v>
      </c>
      <c r="Q3276" t="str">
        <f t="shared" si="306"/>
        <v>photography</v>
      </c>
      <c r="R3276" t="str">
        <f t="shared" si="307"/>
        <v>places</v>
      </c>
      <c r="S3276" s="13">
        <f t="shared" si="308"/>
        <v>42068.771087962959</v>
      </c>
      <c r="T3276" s="13">
        <f t="shared" si="309"/>
        <v>42096.646087962967</v>
      </c>
      <c r="U3276">
        <f t="shared" si="310"/>
        <v>2015</v>
      </c>
      <c r="V3276" s="15" t="str">
        <f t="shared" si="311"/>
        <v>Mar</v>
      </c>
    </row>
    <row r="3277" spans="1:22" ht="48">
      <c r="A3277">
        <v>1602</v>
      </c>
      <c r="B3277" s="3" t="s">
        <v>1603</v>
      </c>
      <c r="C3277" s="3" t="s">
        <v>5712</v>
      </c>
      <c r="D3277">
        <v>1500</v>
      </c>
      <c r="E327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8275</v>
      </c>
      <c r="O3277" s="6">
        <f>KickstarterTable[[#This Row],[pledged]]/KickstarterTable[[#This Row],[goal]]</f>
        <v>1.0016666666666667</v>
      </c>
      <c r="P3277" s="8">
        <f>KickstarterTable[[#This Row],[pledged]]/KickstarterTable[[#This Row],[backers_count]]</f>
        <v>46.953125</v>
      </c>
      <c r="Q3277" t="str">
        <f t="shared" si="306"/>
        <v>music</v>
      </c>
      <c r="R3277" t="str">
        <f t="shared" si="307"/>
        <v>rock</v>
      </c>
      <c r="S3277" s="13">
        <f t="shared" si="308"/>
        <v>40787.964317129627</v>
      </c>
      <c r="T3277" s="13">
        <f t="shared" si="309"/>
        <v>40828.541666666672</v>
      </c>
      <c r="U3277">
        <f t="shared" si="310"/>
        <v>2011</v>
      </c>
      <c r="V3277" s="15" t="str">
        <f t="shared" si="311"/>
        <v>Sep</v>
      </c>
    </row>
    <row r="3278" spans="1:22" ht="48">
      <c r="A3278">
        <v>1609</v>
      </c>
      <c r="B3278" s="3" t="s">
        <v>1610</v>
      </c>
      <c r="C3278" s="3" t="s">
        <v>5719</v>
      </c>
      <c r="D3278">
        <v>1500</v>
      </c>
      <c r="E327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8275</v>
      </c>
      <c r="O3278" s="6">
        <f>KickstarterTable[[#This Row],[pledged]]/KickstarterTable[[#This Row],[goal]]</f>
        <v>1.1833333333333333</v>
      </c>
      <c r="P3278" s="8">
        <f>KickstarterTable[[#This Row],[pledged]]/KickstarterTable[[#This Row],[backers_count]]</f>
        <v>443.75</v>
      </c>
      <c r="Q3278" t="str">
        <f t="shared" si="306"/>
        <v>music</v>
      </c>
      <c r="R3278" t="str">
        <f t="shared" si="307"/>
        <v>rock</v>
      </c>
      <c r="S3278" s="13">
        <f t="shared" si="308"/>
        <v>40795.667928240735</v>
      </c>
      <c r="T3278" s="13">
        <f t="shared" si="309"/>
        <v>40846.916666666672</v>
      </c>
      <c r="U3278">
        <f t="shared" si="310"/>
        <v>2011</v>
      </c>
      <c r="V3278" s="15" t="str">
        <f t="shared" si="311"/>
        <v>Sep</v>
      </c>
    </row>
    <row r="3279" spans="1:22" ht="32">
      <c r="A3279">
        <v>1618</v>
      </c>
      <c r="B3279" s="3" t="s">
        <v>1619</v>
      </c>
      <c r="C3279" s="3" t="s">
        <v>5728</v>
      </c>
      <c r="D3279">
        <v>1500</v>
      </c>
      <c r="E3279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8275</v>
      </c>
      <c r="O3279" s="6">
        <f>KickstarterTable[[#This Row],[pledged]]/KickstarterTable[[#This Row],[goal]]</f>
        <v>1.0506666666666666</v>
      </c>
      <c r="P3279" s="8">
        <f>KickstarterTable[[#This Row],[pledged]]/KickstarterTable[[#This Row],[backers_count]]</f>
        <v>58.370370370370374</v>
      </c>
      <c r="Q3279" t="str">
        <f t="shared" si="306"/>
        <v>music</v>
      </c>
      <c r="R3279" t="str">
        <f t="shared" si="307"/>
        <v>rock</v>
      </c>
      <c r="S3279" s="13">
        <f t="shared" si="308"/>
        <v>41301.321006944439</v>
      </c>
      <c r="T3279" s="13">
        <f t="shared" si="309"/>
        <v>41339.237673611111</v>
      </c>
      <c r="U3279">
        <f t="shared" si="310"/>
        <v>2013</v>
      </c>
      <c r="V3279" s="15" t="str">
        <f t="shared" si="311"/>
        <v>Jan</v>
      </c>
    </row>
    <row r="3280" spans="1:22" ht="48">
      <c r="A3280">
        <v>1619</v>
      </c>
      <c r="B3280" s="3" t="s">
        <v>1620</v>
      </c>
      <c r="C3280" s="3" t="s">
        <v>5729</v>
      </c>
      <c r="D3280">
        <v>1500</v>
      </c>
      <c r="E3280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8275</v>
      </c>
      <c r="O3280" s="6">
        <f>KickstarterTable[[#This Row],[pledged]]/KickstarterTable[[#This Row],[goal]]</f>
        <v>1.3333333333333333</v>
      </c>
      <c r="P3280" s="8">
        <f>KickstarterTable[[#This Row],[pledged]]/KickstarterTable[[#This Row],[backers_count]]</f>
        <v>86.956521739130437</v>
      </c>
      <c r="Q3280" t="str">
        <f t="shared" si="306"/>
        <v>music</v>
      </c>
      <c r="R3280" t="str">
        <f t="shared" si="307"/>
        <v>rock</v>
      </c>
      <c r="S3280" s="13">
        <f t="shared" si="308"/>
        <v>41875.852847222217</v>
      </c>
      <c r="T3280" s="13">
        <f t="shared" si="309"/>
        <v>41894.769513888896</v>
      </c>
      <c r="U3280">
        <f t="shared" si="310"/>
        <v>2014</v>
      </c>
      <c r="V3280" s="15" t="str">
        <f t="shared" si="311"/>
        <v>Aug</v>
      </c>
    </row>
    <row r="3281" spans="1:22" ht="32">
      <c r="A3281">
        <v>1655</v>
      </c>
      <c r="B3281" s="3" t="s">
        <v>1656</v>
      </c>
      <c r="C3281" s="3" t="s">
        <v>5765</v>
      </c>
      <c r="D3281">
        <v>1500</v>
      </c>
      <c r="E3281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8291</v>
      </c>
      <c r="O3281" s="6">
        <f>KickstarterTable[[#This Row],[pledged]]/KickstarterTable[[#This Row],[goal]]</f>
        <v>1.4286666666666668</v>
      </c>
      <c r="P3281" s="8">
        <f>KickstarterTable[[#This Row],[pledged]]/KickstarterTable[[#This Row],[backers_count]]</f>
        <v>44.645833333333336</v>
      </c>
      <c r="Q3281" t="str">
        <f t="shared" si="306"/>
        <v>music</v>
      </c>
      <c r="R3281" t="str">
        <f t="shared" si="307"/>
        <v>pop</v>
      </c>
      <c r="S3281" s="13">
        <f t="shared" si="308"/>
        <v>40974.458564814813</v>
      </c>
      <c r="T3281" s="13">
        <f t="shared" si="309"/>
        <v>41002.333564814813</v>
      </c>
      <c r="U3281">
        <f t="shared" si="310"/>
        <v>2012</v>
      </c>
      <c r="V3281" s="15" t="str">
        <f t="shared" si="311"/>
        <v>Mar</v>
      </c>
    </row>
    <row r="3282" spans="1:22" ht="32">
      <c r="A3282">
        <v>1678</v>
      </c>
      <c r="B3282" s="3" t="s">
        <v>1679</v>
      </c>
      <c r="C3282" s="3" t="s">
        <v>5788</v>
      </c>
      <c r="D3282">
        <v>1500</v>
      </c>
      <c r="E3282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8291</v>
      </c>
      <c r="O3282" s="6">
        <f>KickstarterTable[[#This Row],[pledged]]/KickstarterTable[[#This Row],[goal]]</f>
        <v>1.1839999999999999</v>
      </c>
      <c r="P3282" s="8">
        <f>KickstarterTable[[#This Row],[pledged]]/KickstarterTable[[#This Row],[backers_count]]</f>
        <v>36.244897959183675</v>
      </c>
      <c r="Q3282" t="str">
        <f t="shared" si="306"/>
        <v>music</v>
      </c>
      <c r="R3282" t="str">
        <f t="shared" si="307"/>
        <v>pop</v>
      </c>
      <c r="S3282" s="13">
        <f t="shared" si="308"/>
        <v>41662.521655092591</v>
      </c>
      <c r="T3282" s="13">
        <f t="shared" si="309"/>
        <v>41674.438321759262</v>
      </c>
      <c r="U3282">
        <f t="shared" si="310"/>
        <v>2014</v>
      </c>
      <c r="V3282" s="15" t="str">
        <f t="shared" si="311"/>
        <v>Jan</v>
      </c>
    </row>
    <row r="3283" spans="1:22" ht="32">
      <c r="A3283">
        <v>1766</v>
      </c>
      <c r="B3283" s="3" t="s">
        <v>1767</v>
      </c>
      <c r="C3283" s="3" t="s">
        <v>5876</v>
      </c>
      <c r="D3283">
        <v>1500</v>
      </c>
      <c r="E3283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8284</v>
      </c>
      <c r="O3283" s="6">
        <f>KickstarterTable[[#This Row],[pledged]]/KickstarterTable[[#This Row],[goal]]</f>
        <v>0</v>
      </c>
      <c r="P3283" s="8" t="e">
        <f>KickstarterTable[[#This Row],[pledged]]/KickstarterTable[[#This Row],[backers_count]]</f>
        <v>#DIV/0!</v>
      </c>
      <c r="Q3283" t="str">
        <f t="shared" si="306"/>
        <v>photography</v>
      </c>
      <c r="R3283" t="str">
        <f t="shared" si="307"/>
        <v>photobooks</v>
      </c>
      <c r="S3283" s="13">
        <f t="shared" si="308"/>
        <v>41855.52648148148</v>
      </c>
      <c r="T3283" s="13">
        <f t="shared" si="309"/>
        <v>41874.443148148152</v>
      </c>
      <c r="U3283">
        <f t="shared" si="310"/>
        <v>2014</v>
      </c>
      <c r="V3283" s="15" t="str">
        <f t="shared" si="311"/>
        <v>Aug</v>
      </c>
    </row>
    <row r="3284" spans="1:22" ht="48">
      <c r="A3284">
        <v>1829</v>
      </c>
      <c r="B3284" s="3" t="s">
        <v>1830</v>
      </c>
      <c r="C3284" s="3" t="s">
        <v>5939</v>
      </c>
      <c r="D3284">
        <v>1500</v>
      </c>
      <c r="E3284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8275</v>
      </c>
      <c r="O3284" s="6">
        <f>KickstarterTable[[#This Row],[pledged]]/KickstarterTable[[#This Row],[goal]]</f>
        <v>1.6668333333333334</v>
      </c>
      <c r="P3284" s="8">
        <f>KickstarterTable[[#This Row],[pledged]]/KickstarterTable[[#This Row],[backers_count]]</f>
        <v>75.765151515151516</v>
      </c>
      <c r="Q3284" t="str">
        <f t="shared" si="306"/>
        <v>music</v>
      </c>
      <c r="R3284" t="str">
        <f t="shared" si="307"/>
        <v>rock</v>
      </c>
      <c r="S3284" s="13">
        <f t="shared" si="308"/>
        <v>40515.754293981481</v>
      </c>
      <c r="T3284" s="13">
        <f t="shared" si="309"/>
        <v>40562.5</v>
      </c>
      <c r="U3284">
        <f t="shared" si="310"/>
        <v>2011</v>
      </c>
      <c r="V3284" s="15" t="str">
        <f t="shared" si="311"/>
        <v>Dec</v>
      </c>
    </row>
    <row r="3285" spans="1:22" ht="48">
      <c r="A3285">
        <v>1844</v>
      </c>
      <c r="B3285" s="3" t="s">
        <v>1845</v>
      </c>
      <c r="C3285" s="3" t="s">
        <v>5954</v>
      </c>
      <c r="D3285">
        <v>1500</v>
      </c>
      <c r="E3285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8275</v>
      </c>
      <c r="O3285" s="6">
        <f>KickstarterTable[[#This Row],[pledged]]/KickstarterTable[[#This Row],[goal]]</f>
        <v>1.014</v>
      </c>
      <c r="P3285" s="8">
        <f>KickstarterTable[[#This Row],[pledged]]/KickstarterTable[[#This Row],[backers_count]]</f>
        <v>76.05</v>
      </c>
      <c r="Q3285" t="str">
        <f t="shared" si="306"/>
        <v>music</v>
      </c>
      <c r="R3285" t="str">
        <f t="shared" si="307"/>
        <v>rock</v>
      </c>
      <c r="S3285" s="13">
        <f t="shared" si="308"/>
        <v>40666.640208333331</v>
      </c>
      <c r="T3285" s="13">
        <f t="shared" si="309"/>
        <v>40702.708333333336</v>
      </c>
      <c r="U3285">
        <f t="shared" si="310"/>
        <v>2011</v>
      </c>
      <c r="V3285" s="15" t="str">
        <f t="shared" si="311"/>
        <v>May</v>
      </c>
    </row>
    <row r="3286" spans="1:22" ht="32">
      <c r="A3286">
        <v>1921</v>
      </c>
      <c r="B3286" s="3" t="s">
        <v>1922</v>
      </c>
      <c r="C3286" s="3" t="s">
        <v>6031</v>
      </c>
      <c r="D3286">
        <v>1500</v>
      </c>
      <c r="E3286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8278</v>
      </c>
      <c r="O3286" s="6">
        <f>KickstarterTable[[#This Row],[pledged]]/KickstarterTable[[#This Row],[goal]]</f>
        <v>1.3680000000000001</v>
      </c>
      <c r="P3286" s="8">
        <f>KickstarterTable[[#This Row],[pledged]]/KickstarterTable[[#This Row],[backers_count]]</f>
        <v>54</v>
      </c>
      <c r="Q3286" t="str">
        <f t="shared" si="306"/>
        <v>music</v>
      </c>
      <c r="R3286" t="str">
        <f t="shared" si="307"/>
        <v>indie rock</v>
      </c>
      <c r="S3286" s="13">
        <f t="shared" si="308"/>
        <v>41073.888229166667</v>
      </c>
      <c r="T3286" s="13">
        <f t="shared" si="309"/>
        <v>41101.804895833338</v>
      </c>
      <c r="U3286">
        <f t="shared" si="310"/>
        <v>2012</v>
      </c>
      <c r="V3286" s="15" t="str">
        <f t="shared" si="311"/>
        <v>Jun</v>
      </c>
    </row>
    <row r="3287" spans="1:22" ht="32">
      <c r="A3287">
        <v>1925</v>
      </c>
      <c r="B3287" s="3" t="s">
        <v>1926</v>
      </c>
      <c r="C3287" s="3" t="s">
        <v>6035</v>
      </c>
      <c r="D3287">
        <v>1500</v>
      </c>
      <c r="E328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8278</v>
      </c>
      <c r="O3287" s="6">
        <f>KickstarterTable[[#This Row],[pledged]]/KickstarterTable[[#This Row],[goal]]</f>
        <v>1.1033333333333333</v>
      </c>
      <c r="P3287" s="8">
        <f>KickstarterTable[[#This Row],[pledged]]/KickstarterTable[[#This Row],[backers_count]]</f>
        <v>31.826923076923077</v>
      </c>
      <c r="Q3287" t="str">
        <f t="shared" si="306"/>
        <v>music</v>
      </c>
      <c r="R3287" t="str">
        <f t="shared" si="307"/>
        <v>indie rock</v>
      </c>
      <c r="S3287" s="13">
        <f t="shared" si="308"/>
        <v>41535.568148148144</v>
      </c>
      <c r="T3287" s="13">
        <f t="shared" si="309"/>
        <v>41555.583333333336</v>
      </c>
      <c r="U3287">
        <f t="shared" si="310"/>
        <v>2013</v>
      </c>
      <c r="V3287" s="15" t="str">
        <f t="shared" si="311"/>
        <v>Sep</v>
      </c>
    </row>
    <row r="3288" spans="1:22" ht="64">
      <c r="A3288">
        <v>1926</v>
      </c>
      <c r="B3288" s="3" t="s">
        <v>1927</v>
      </c>
      <c r="C3288" s="3" t="s">
        <v>6036</v>
      </c>
      <c r="D3288">
        <v>1500</v>
      </c>
      <c r="E328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8278</v>
      </c>
      <c r="O3288" s="6">
        <f>KickstarterTable[[#This Row],[pledged]]/KickstarterTable[[#This Row],[goal]]</f>
        <v>1.9537933333333333</v>
      </c>
      <c r="P3288" s="8">
        <f>KickstarterTable[[#This Row],[pledged]]/KickstarterTable[[#This Row],[backers_count]]</f>
        <v>27.3896261682243</v>
      </c>
      <c r="Q3288" t="str">
        <f t="shared" si="306"/>
        <v>music</v>
      </c>
      <c r="R3288" t="str">
        <f t="shared" si="307"/>
        <v>indie rock</v>
      </c>
      <c r="S3288" s="13">
        <f t="shared" si="308"/>
        <v>40456.621018518512</v>
      </c>
      <c r="T3288" s="13">
        <f t="shared" si="309"/>
        <v>40481.601388888892</v>
      </c>
      <c r="U3288">
        <f t="shared" si="310"/>
        <v>2010</v>
      </c>
      <c r="V3288" s="15" t="str">
        <f t="shared" si="311"/>
        <v>Oct</v>
      </c>
    </row>
    <row r="3289" spans="1:22" ht="32">
      <c r="A3289">
        <v>1992</v>
      </c>
      <c r="B3289" s="3" t="s">
        <v>1993</v>
      </c>
      <c r="C3289" s="3" t="s">
        <v>6102</v>
      </c>
      <c r="D3289">
        <v>1500</v>
      </c>
      <c r="E3289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8295</v>
      </c>
      <c r="O3289" s="6">
        <f>KickstarterTable[[#This Row],[pledged]]/KickstarterTable[[#This Row],[goal]]</f>
        <v>1.3333333333333333E-3</v>
      </c>
      <c r="P3289" s="8">
        <f>KickstarterTable[[#This Row],[pledged]]/KickstarterTable[[#This Row],[backers_count]]</f>
        <v>1</v>
      </c>
      <c r="Q3289" t="str">
        <f t="shared" si="306"/>
        <v>photography</v>
      </c>
      <c r="R3289" t="str">
        <f t="shared" si="307"/>
        <v>people</v>
      </c>
      <c r="S3289" s="13">
        <f t="shared" si="308"/>
        <v>42022.810081018521</v>
      </c>
      <c r="T3289" s="13">
        <f t="shared" si="309"/>
        <v>42050.726747685192</v>
      </c>
      <c r="U3289">
        <f t="shared" si="310"/>
        <v>2015</v>
      </c>
      <c r="V3289" s="15" t="str">
        <f t="shared" si="311"/>
        <v>Jan</v>
      </c>
    </row>
    <row r="3290" spans="1:22" ht="48">
      <c r="A3290">
        <v>2020</v>
      </c>
      <c r="B3290" s="3" t="s">
        <v>2021</v>
      </c>
      <c r="C3290" s="3" t="s">
        <v>6130</v>
      </c>
      <c r="D3290">
        <v>1500</v>
      </c>
      <c r="E3290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8294</v>
      </c>
      <c r="O3290" s="6">
        <f>KickstarterTable[[#This Row],[pledged]]/KickstarterTable[[#This Row],[goal]]</f>
        <v>1.9233333333333333</v>
      </c>
      <c r="P3290" s="8">
        <f>KickstarterTable[[#This Row],[pledged]]/KickstarterTable[[#This Row],[backers_count]]</f>
        <v>23.647540983606557</v>
      </c>
      <c r="Q3290" t="str">
        <f t="shared" si="306"/>
        <v>technology</v>
      </c>
      <c r="R3290" t="str">
        <f t="shared" si="307"/>
        <v>hardware</v>
      </c>
      <c r="S3290" s="13">
        <f t="shared" si="308"/>
        <v>41736.764166666668</v>
      </c>
      <c r="T3290" s="13">
        <f t="shared" si="309"/>
        <v>41771.544444444444</v>
      </c>
      <c r="U3290">
        <f t="shared" si="310"/>
        <v>2014</v>
      </c>
      <c r="V3290" s="15" t="str">
        <f t="shared" si="311"/>
        <v>Apr</v>
      </c>
    </row>
    <row r="3291" spans="1:22" ht="48">
      <c r="A3291">
        <v>2082</v>
      </c>
      <c r="B3291" s="3" t="s">
        <v>2083</v>
      </c>
      <c r="C3291" s="3" t="s">
        <v>6192</v>
      </c>
      <c r="D3291">
        <v>1500</v>
      </c>
      <c r="E3291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8278</v>
      </c>
      <c r="O3291" s="6">
        <f>KickstarterTable[[#This Row],[pledged]]/KickstarterTable[[#This Row],[goal]]</f>
        <v>1.1073333333333333</v>
      </c>
      <c r="P3291" s="8">
        <f>KickstarterTable[[#This Row],[pledged]]/KickstarterTable[[#This Row],[backers_count]]</f>
        <v>43.710526315789473</v>
      </c>
      <c r="Q3291" t="str">
        <f t="shared" si="306"/>
        <v>music</v>
      </c>
      <c r="R3291" t="str">
        <f t="shared" si="307"/>
        <v>indie rock</v>
      </c>
      <c r="S3291" s="13">
        <f t="shared" si="308"/>
        <v>40810.786990740737</v>
      </c>
      <c r="T3291" s="13">
        <f t="shared" si="309"/>
        <v>40868.745324074072</v>
      </c>
      <c r="U3291">
        <f t="shared" si="310"/>
        <v>2011</v>
      </c>
      <c r="V3291" s="15" t="str">
        <f t="shared" si="311"/>
        <v>Sep</v>
      </c>
    </row>
    <row r="3292" spans="1:22" ht="48">
      <c r="A3292">
        <v>2087</v>
      </c>
      <c r="B3292" s="3" t="s">
        <v>2088</v>
      </c>
      <c r="C3292" s="3" t="s">
        <v>6197</v>
      </c>
      <c r="D3292">
        <v>1500</v>
      </c>
      <c r="E3292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8278</v>
      </c>
      <c r="O3292" s="6">
        <f>KickstarterTable[[#This Row],[pledged]]/KickstarterTable[[#This Row],[goal]]</f>
        <v>1.0353333333333334</v>
      </c>
      <c r="P3292" s="8">
        <f>KickstarterTable[[#This Row],[pledged]]/KickstarterTable[[#This Row],[backers_count]]</f>
        <v>62.12</v>
      </c>
      <c r="Q3292" t="str">
        <f t="shared" si="306"/>
        <v>music</v>
      </c>
      <c r="R3292" t="str">
        <f t="shared" si="307"/>
        <v>indie rock</v>
      </c>
      <c r="S3292" s="13">
        <f t="shared" si="308"/>
        <v>40763.871041666665</v>
      </c>
      <c r="T3292" s="13">
        <f t="shared" si="309"/>
        <v>40791.787708333337</v>
      </c>
      <c r="U3292">
        <f t="shared" si="310"/>
        <v>2011</v>
      </c>
      <c r="V3292" s="15" t="str">
        <f t="shared" si="311"/>
        <v>Aug</v>
      </c>
    </row>
    <row r="3293" spans="1:22" ht="48">
      <c r="A3293">
        <v>2093</v>
      </c>
      <c r="B3293" s="3" t="s">
        <v>2094</v>
      </c>
      <c r="C3293" s="3" t="s">
        <v>6203</v>
      </c>
      <c r="D3293">
        <v>1500</v>
      </c>
      <c r="E3293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8278</v>
      </c>
      <c r="O3293" s="6">
        <f>KickstarterTable[[#This Row],[pledged]]/KickstarterTable[[#This Row],[goal]]</f>
        <v>1.0246666666666666</v>
      </c>
      <c r="P3293" s="8">
        <f>KickstarterTable[[#This Row],[pledged]]/KickstarterTable[[#This Row],[backers_count]]</f>
        <v>66.826086956521735</v>
      </c>
      <c r="Q3293" t="str">
        <f t="shared" si="306"/>
        <v>music</v>
      </c>
      <c r="R3293" t="str">
        <f t="shared" si="307"/>
        <v>indie rock</v>
      </c>
      <c r="S3293" s="13">
        <f t="shared" si="308"/>
        <v>41205.521203703705</v>
      </c>
      <c r="T3293" s="13">
        <f t="shared" si="309"/>
        <v>41263.479537037041</v>
      </c>
      <c r="U3293">
        <f t="shared" si="310"/>
        <v>2012</v>
      </c>
      <c r="V3293" s="15" t="str">
        <f t="shared" si="311"/>
        <v>Oct</v>
      </c>
    </row>
    <row r="3294" spans="1:22" ht="48">
      <c r="A3294">
        <v>2115</v>
      </c>
      <c r="B3294" s="3" t="s">
        <v>2116</v>
      </c>
      <c r="C3294" s="3" t="s">
        <v>6225</v>
      </c>
      <c r="D3294">
        <v>1500</v>
      </c>
      <c r="E3294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8278</v>
      </c>
      <c r="O3294" s="6">
        <f>KickstarterTable[[#This Row],[pledged]]/KickstarterTable[[#This Row],[goal]]</f>
        <v>2.2566666666666668</v>
      </c>
      <c r="P3294" s="8">
        <f>KickstarterTable[[#This Row],[pledged]]/KickstarterTable[[#This Row],[backers_count]]</f>
        <v>94.027777777777771</v>
      </c>
      <c r="Q3294" t="str">
        <f t="shared" si="306"/>
        <v>music</v>
      </c>
      <c r="R3294" t="str">
        <f t="shared" si="307"/>
        <v>indie rock</v>
      </c>
      <c r="S3294" s="13">
        <f t="shared" si="308"/>
        <v>40563.747696759259</v>
      </c>
      <c r="T3294" s="13">
        <f t="shared" si="309"/>
        <v>40591.664363425931</v>
      </c>
      <c r="U3294">
        <f t="shared" si="310"/>
        <v>2011</v>
      </c>
      <c r="V3294" s="15" t="str">
        <f t="shared" si="311"/>
        <v>Jan</v>
      </c>
    </row>
    <row r="3295" spans="1:22" ht="48">
      <c r="A3295">
        <v>2204</v>
      </c>
      <c r="B3295" s="3" t="s">
        <v>2205</v>
      </c>
      <c r="C3295" s="3" t="s">
        <v>6314</v>
      </c>
      <c r="D3295">
        <v>1500</v>
      </c>
      <c r="E3295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8279</v>
      </c>
      <c r="O3295" s="6">
        <f>KickstarterTable[[#This Row],[pledged]]/KickstarterTable[[#This Row],[goal]]</f>
        <v>1.3286666666666667</v>
      </c>
      <c r="P3295" s="8">
        <f>KickstarterTable[[#This Row],[pledged]]/KickstarterTable[[#This Row],[backers_count]]</f>
        <v>27.301369863013697</v>
      </c>
      <c r="Q3295" t="str">
        <f t="shared" si="306"/>
        <v>music</v>
      </c>
      <c r="R3295" t="str">
        <f t="shared" si="307"/>
        <v>electronic music</v>
      </c>
      <c r="S3295" s="13">
        <f t="shared" si="308"/>
        <v>41311.978229166663</v>
      </c>
      <c r="T3295" s="13">
        <f t="shared" si="309"/>
        <v>41339.894895833335</v>
      </c>
      <c r="U3295">
        <f t="shared" si="310"/>
        <v>2013</v>
      </c>
      <c r="V3295" s="15" t="str">
        <f t="shared" si="311"/>
        <v>Feb</v>
      </c>
    </row>
    <row r="3296" spans="1:22" ht="48">
      <c r="A3296">
        <v>2266</v>
      </c>
      <c r="B3296" s="3" t="s">
        <v>2267</v>
      </c>
      <c r="C3296" s="3" t="s">
        <v>6376</v>
      </c>
      <c r="D3296">
        <v>1500</v>
      </c>
      <c r="E3296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8296</v>
      </c>
      <c r="O3296" s="6">
        <f>KickstarterTable[[#This Row],[pledged]]/KickstarterTable[[#This Row],[goal]]</f>
        <v>3.2026666666666666</v>
      </c>
      <c r="P3296" s="8">
        <f>KickstarterTable[[#This Row],[pledged]]/KickstarterTable[[#This Row],[backers_count]]</f>
        <v>24.762886597938145</v>
      </c>
      <c r="Q3296" t="str">
        <f t="shared" si="306"/>
        <v>games</v>
      </c>
      <c r="R3296" t="str">
        <f t="shared" si="307"/>
        <v>tabletop games</v>
      </c>
      <c r="S3296" s="13">
        <f t="shared" si="308"/>
        <v>42469.541574074072</v>
      </c>
      <c r="T3296" s="13">
        <f t="shared" si="309"/>
        <v>42484.666666666664</v>
      </c>
      <c r="U3296">
        <f t="shared" si="310"/>
        <v>2016</v>
      </c>
      <c r="V3296" s="15" t="str">
        <f t="shared" si="311"/>
        <v>Apr</v>
      </c>
    </row>
    <row r="3297" spans="1:22" ht="48">
      <c r="A3297">
        <v>2286</v>
      </c>
      <c r="B3297" s="3" t="s">
        <v>2287</v>
      </c>
      <c r="C3297" s="3" t="s">
        <v>6396</v>
      </c>
      <c r="D3297">
        <v>1500</v>
      </c>
      <c r="E329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8275</v>
      </c>
      <c r="O3297" s="6">
        <f>KickstarterTable[[#This Row],[pledged]]/KickstarterTable[[#This Row],[goal]]</f>
        <v>1.0006666666666666</v>
      </c>
      <c r="P3297" s="8">
        <f>KickstarterTable[[#This Row],[pledged]]/KickstarterTable[[#This Row],[backers_count]]</f>
        <v>107.21428571428571</v>
      </c>
      <c r="Q3297" t="str">
        <f t="shared" si="306"/>
        <v>music</v>
      </c>
      <c r="R3297" t="str">
        <f t="shared" si="307"/>
        <v>rock</v>
      </c>
      <c r="S3297" s="13">
        <f t="shared" si="308"/>
        <v>41494.630254629628</v>
      </c>
      <c r="T3297" s="13">
        <f t="shared" si="309"/>
        <v>41520.749305555561</v>
      </c>
      <c r="U3297">
        <f t="shared" si="310"/>
        <v>2013</v>
      </c>
      <c r="V3297" s="15" t="str">
        <f t="shared" si="311"/>
        <v>Aug</v>
      </c>
    </row>
    <row r="3298" spans="1:22" ht="48">
      <c r="A3298">
        <v>2289</v>
      </c>
      <c r="B3298" s="3" t="s">
        <v>2290</v>
      </c>
      <c r="C3298" s="3" t="s">
        <v>6399</v>
      </c>
      <c r="D3298">
        <v>1500</v>
      </c>
      <c r="E329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8275</v>
      </c>
      <c r="O3298" s="6">
        <f>KickstarterTable[[#This Row],[pledged]]/KickstarterTable[[#This Row],[goal]]</f>
        <v>1.0740000000000001</v>
      </c>
      <c r="P3298" s="8">
        <f>KickstarterTable[[#This Row],[pledged]]/KickstarterTable[[#This Row],[backers_count]]</f>
        <v>64.44</v>
      </c>
      <c r="Q3298" t="str">
        <f t="shared" si="306"/>
        <v>music</v>
      </c>
      <c r="R3298" t="str">
        <f t="shared" si="307"/>
        <v>rock</v>
      </c>
      <c r="S3298" s="13">
        <f t="shared" si="308"/>
        <v>41571.665046296293</v>
      </c>
      <c r="T3298" s="13">
        <f t="shared" si="309"/>
        <v>41612.556944444448</v>
      </c>
      <c r="U3298">
        <f t="shared" si="310"/>
        <v>2013</v>
      </c>
      <c r="V3298" s="15" t="str">
        <f t="shared" si="311"/>
        <v>Oct</v>
      </c>
    </row>
    <row r="3299" spans="1:22" ht="48">
      <c r="A3299">
        <v>2290</v>
      </c>
      <c r="B3299" s="3" t="s">
        <v>2291</v>
      </c>
      <c r="C3299" s="3" t="s">
        <v>6400</v>
      </c>
      <c r="D3299">
        <v>1500</v>
      </c>
      <c r="E3299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8275</v>
      </c>
      <c r="O3299" s="6">
        <f>KickstarterTable[[#This Row],[pledged]]/KickstarterTable[[#This Row],[goal]]</f>
        <v>1.0406666666666666</v>
      </c>
      <c r="P3299" s="8">
        <f>KickstarterTable[[#This Row],[pledged]]/KickstarterTable[[#This Row],[backers_count]]</f>
        <v>53.827586206896555</v>
      </c>
      <c r="Q3299" t="str">
        <f t="shared" si="306"/>
        <v>music</v>
      </c>
      <c r="R3299" t="str">
        <f t="shared" si="307"/>
        <v>rock</v>
      </c>
      <c r="S3299" s="13">
        <f t="shared" si="308"/>
        <v>40069.920486111107</v>
      </c>
      <c r="T3299" s="13">
        <f t="shared" si="309"/>
        <v>40146.291666666672</v>
      </c>
      <c r="U3299">
        <f t="shared" si="310"/>
        <v>2009</v>
      </c>
      <c r="V3299" s="15" t="str">
        <f t="shared" si="311"/>
        <v>Sep</v>
      </c>
    </row>
    <row r="3300" spans="1:22" ht="48">
      <c r="A3300">
        <v>2358</v>
      </c>
      <c r="B3300" s="3" t="s">
        <v>2359</v>
      </c>
      <c r="C3300" s="3" t="s">
        <v>6468</v>
      </c>
      <c r="D3300">
        <v>1500</v>
      </c>
      <c r="E3300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8271</v>
      </c>
      <c r="O3300" s="6">
        <f>KickstarterTable[[#This Row],[pledged]]/KickstarterTable[[#This Row],[goal]]</f>
        <v>0</v>
      </c>
      <c r="P3300" s="8" t="e">
        <f>KickstarterTable[[#This Row],[pledged]]/KickstarterTable[[#This Row],[backers_count]]</f>
        <v>#DIV/0!</v>
      </c>
      <c r="Q3300" t="str">
        <f t="shared" si="306"/>
        <v>technology</v>
      </c>
      <c r="R3300" t="str">
        <f t="shared" si="307"/>
        <v>web</v>
      </c>
      <c r="S3300" s="13">
        <f t="shared" si="308"/>
        <v>41978.597638888888</v>
      </c>
      <c r="T3300" s="13">
        <f t="shared" si="309"/>
        <v>42032.61041666667</v>
      </c>
      <c r="U3300">
        <f t="shared" si="310"/>
        <v>2015</v>
      </c>
      <c r="V3300" s="15" t="str">
        <f t="shared" si="311"/>
        <v>Dec</v>
      </c>
    </row>
    <row r="3301" spans="1:22" ht="48">
      <c r="A3301">
        <v>2456</v>
      </c>
      <c r="B3301" s="3" t="s">
        <v>2457</v>
      </c>
      <c r="C3301" s="3" t="s">
        <v>6566</v>
      </c>
      <c r="D3301">
        <v>1500</v>
      </c>
      <c r="E3301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8297</v>
      </c>
      <c r="O3301" s="6">
        <f>KickstarterTable[[#This Row],[pledged]]/KickstarterTable[[#This Row],[goal]]</f>
        <v>1.8086666666666666</v>
      </c>
      <c r="P3301" s="8">
        <f>KickstarterTable[[#This Row],[pledged]]/KickstarterTable[[#This Row],[backers_count]]</f>
        <v>40.492537313432834</v>
      </c>
      <c r="Q3301" t="str">
        <f t="shared" si="306"/>
        <v>food</v>
      </c>
      <c r="R3301" t="str">
        <f t="shared" si="307"/>
        <v>small batch</v>
      </c>
      <c r="S3301" s="13">
        <f t="shared" si="308"/>
        <v>42761.627766203703</v>
      </c>
      <c r="T3301" s="13">
        <f t="shared" si="309"/>
        <v>42789.544432870374</v>
      </c>
      <c r="U3301">
        <f t="shared" si="310"/>
        <v>2017</v>
      </c>
      <c r="V3301" s="15" t="str">
        <f t="shared" si="311"/>
        <v>Jan</v>
      </c>
    </row>
    <row r="3302" spans="1:22" ht="48">
      <c r="A3302">
        <v>2487</v>
      </c>
      <c r="B3302" s="3" t="s">
        <v>2487</v>
      </c>
      <c r="C3302" s="3" t="s">
        <v>6597</v>
      </c>
      <c r="D3302">
        <v>1500</v>
      </c>
      <c r="E3302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8278</v>
      </c>
      <c r="O3302" s="6">
        <f>KickstarterTable[[#This Row],[pledged]]/KickstarterTable[[#This Row],[goal]]</f>
        <v>1.0005066666666667</v>
      </c>
      <c r="P3302" s="8">
        <f>KickstarterTable[[#This Row],[pledged]]/KickstarterTable[[#This Row],[backers_count]]</f>
        <v>39.493684210526318</v>
      </c>
      <c r="Q3302" t="str">
        <f t="shared" si="306"/>
        <v>music</v>
      </c>
      <c r="R3302" t="str">
        <f t="shared" si="307"/>
        <v>indie rock</v>
      </c>
      <c r="S3302" s="13">
        <f t="shared" si="308"/>
        <v>41025.749965277777</v>
      </c>
      <c r="T3302" s="13">
        <f t="shared" si="309"/>
        <v>41053.666631944448</v>
      </c>
      <c r="U3302">
        <f t="shared" si="310"/>
        <v>2012</v>
      </c>
      <c r="V3302" s="15" t="str">
        <f t="shared" si="311"/>
        <v>Apr</v>
      </c>
    </row>
    <row r="3303" spans="1:22" ht="48">
      <c r="A3303">
        <v>2494</v>
      </c>
      <c r="B3303" s="3" t="s">
        <v>2494</v>
      </c>
      <c r="C3303" s="3" t="s">
        <v>6604</v>
      </c>
      <c r="D3303">
        <v>1500</v>
      </c>
      <c r="E3303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8278</v>
      </c>
      <c r="O3303" s="6">
        <f>KickstarterTable[[#This Row],[pledged]]/KickstarterTable[[#This Row],[goal]]</f>
        <v>1.0100533333333332</v>
      </c>
      <c r="P3303" s="8">
        <f>KickstarterTable[[#This Row],[pledged]]/KickstarterTable[[#This Row],[backers_count]]</f>
        <v>38.848205128205123</v>
      </c>
      <c r="Q3303" t="str">
        <f t="shared" si="306"/>
        <v>music</v>
      </c>
      <c r="R3303" t="str">
        <f t="shared" si="307"/>
        <v>indie rock</v>
      </c>
      <c r="S3303" s="13">
        <f t="shared" si="308"/>
        <v>41022.311851851853</v>
      </c>
      <c r="T3303" s="13">
        <f t="shared" si="309"/>
        <v>41050.228518518517</v>
      </c>
      <c r="U3303">
        <f t="shared" si="310"/>
        <v>2012</v>
      </c>
      <c r="V3303" s="15" t="str">
        <f t="shared" si="311"/>
        <v>Apr</v>
      </c>
    </row>
    <row r="3304" spans="1:22" ht="48">
      <c r="A3304">
        <v>2495</v>
      </c>
      <c r="B3304" s="3" t="s">
        <v>2495</v>
      </c>
      <c r="C3304" s="3" t="s">
        <v>6605</v>
      </c>
      <c r="D3304">
        <v>1500</v>
      </c>
      <c r="E3304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8278</v>
      </c>
      <c r="O3304" s="6">
        <f>KickstarterTable[[#This Row],[pledged]]/KickstarterTable[[#This Row],[goal]]</f>
        <v>1.2753666666666665</v>
      </c>
      <c r="P3304" s="8">
        <f>KickstarterTable[[#This Row],[pledged]]/KickstarterTable[[#This Row],[backers_count]]</f>
        <v>45.548809523809524</v>
      </c>
      <c r="Q3304" t="str">
        <f t="shared" si="306"/>
        <v>music</v>
      </c>
      <c r="R3304" t="str">
        <f t="shared" si="307"/>
        <v>indie rock</v>
      </c>
      <c r="S3304" s="13">
        <f t="shared" si="308"/>
        <v>41036.613136574073</v>
      </c>
      <c r="T3304" s="13">
        <f t="shared" si="309"/>
        <v>41064.529803240745</v>
      </c>
      <c r="U3304">
        <f t="shared" si="310"/>
        <v>2012</v>
      </c>
      <c r="V3304" s="15" t="str">
        <f t="shared" si="311"/>
        <v>May</v>
      </c>
    </row>
    <row r="3305" spans="1:22" ht="48">
      <c r="A3305">
        <v>2553</v>
      </c>
      <c r="B3305" s="3" t="s">
        <v>2553</v>
      </c>
      <c r="C3305" s="3" t="s">
        <v>6663</v>
      </c>
      <c r="D3305">
        <v>1500</v>
      </c>
      <c r="E3305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8299</v>
      </c>
      <c r="O3305" s="6">
        <f>KickstarterTable[[#This Row],[pledged]]/KickstarterTable[[#This Row],[goal]]</f>
        <v>1.5553333333333332</v>
      </c>
      <c r="P3305" s="8">
        <f>KickstarterTable[[#This Row],[pledged]]/KickstarterTable[[#This Row],[backers_count]]</f>
        <v>38.883333333333333</v>
      </c>
      <c r="Q3305" t="str">
        <f t="shared" si="306"/>
        <v>music</v>
      </c>
      <c r="R3305" t="str">
        <f t="shared" si="307"/>
        <v>classical music</v>
      </c>
      <c r="S3305" s="13">
        <f t="shared" si="308"/>
        <v>41112.865821759253</v>
      </c>
      <c r="T3305" s="13">
        <f t="shared" si="309"/>
        <v>41170.782488425932</v>
      </c>
      <c r="U3305">
        <f t="shared" si="310"/>
        <v>2012</v>
      </c>
      <c r="V3305" s="15" t="str">
        <f t="shared" si="311"/>
        <v>Jul</v>
      </c>
    </row>
    <row r="3306" spans="1:22" ht="48">
      <c r="A3306">
        <v>2591</v>
      </c>
      <c r="B3306" s="3" t="s">
        <v>2591</v>
      </c>
      <c r="C3306" s="3" t="s">
        <v>6701</v>
      </c>
      <c r="D3306">
        <v>1500</v>
      </c>
      <c r="E3306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8283</v>
      </c>
      <c r="O3306" s="6">
        <f>KickstarterTable[[#This Row],[pledged]]/KickstarterTable[[#This Row],[goal]]</f>
        <v>1.7333333333333333E-2</v>
      </c>
      <c r="P3306" s="8">
        <f>KickstarterTable[[#This Row],[pledged]]/KickstarterTable[[#This Row],[backers_count]]</f>
        <v>13</v>
      </c>
      <c r="Q3306" t="str">
        <f t="shared" si="306"/>
        <v>food</v>
      </c>
      <c r="R3306" t="str">
        <f t="shared" si="307"/>
        <v>food trucks</v>
      </c>
      <c r="S3306" s="13">
        <f t="shared" si="308"/>
        <v>42382.573194444441</v>
      </c>
      <c r="T3306" s="13">
        <f t="shared" si="309"/>
        <v>42440.448194444449</v>
      </c>
      <c r="U3306">
        <f t="shared" si="310"/>
        <v>2016</v>
      </c>
      <c r="V3306" s="15" t="str">
        <f t="shared" si="311"/>
        <v>Jan</v>
      </c>
    </row>
    <row r="3307" spans="1:22" ht="48">
      <c r="A3307">
        <v>2597</v>
      </c>
      <c r="B3307" s="3" t="s">
        <v>2597</v>
      </c>
      <c r="C3307" s="3" t="s">
        <v>6707</v>
      </c>
      <c r="D3307">
        <v>1500</v>
      </c>
      <c r="E330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8283</v>
      </c>
      <c r="O3307" s="6">
        <f>KickstarterTable[[#This Row],[pledged]]/KickstarterTable[[#This Row],[goal]]</f>
        <v>5.6666666666666664E-2</v>
      </c>
      <c r="P3307" s="8">
        <f>KickstarterTable[[#This Row],[pledged]]/KickstarterTable[[#This Row],[backers_count]]</f>
        <v>12.142857142857142</v>
      </c>
      <c r="Q3307" t="str">
        <f t="shared" si="306"/>
        <v>food</v>
      </c>
      <c r="R3307" t="str">
        <f t="shared" si="307"/>
        <v>food trucks</v>
      </c>
      <c r="S3307" s="13">
        <f t="shared" si="308"/>
        <v>42510.008298611108</v>
      </c>
      <c r="T3307" s="13">
        <f t="shared" si="309"/>
        <v>42537.92496527778</v>
      </c>
      <c r="U3307">
        <f t="shared" si="310"/>
        <v>2016</v>
      </c>
      <c r="V3307" s="15" t="str">
        <f t="shared" si="311"/>
        <v>May</v>
      </c>
    </row>
    <row r="3308" spans="1:22" ht="48">
      <c r="A3308">
        <v>2622</v>
      </c>
      <c r="B3308" s="3" t="s">
        <v>2622</v>
      </c>
      <c r="C3308" s="3" t="s">
        <v>6732</v>
      </c>
      <c r="D3308">
        <v>1500</v>
      </c>
      <c r="E330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8300</v>
      </c>
      <c r="O3308" s="6">
        <f>KickstarterTable[[#This Row],[pledged]]/KickstarterTable[[#This Row],[goal]]</f>
        <v>1.3118399999999999</v>
      </c>
      <c r="P3308" s="8">
        <f>KickstarterTable[[#This Row],[pledged]]/KickstarterTable[[#This Row],[backers_count]]</f>
        <v>26.591351351351353</v>
      </c>
      <c r="Q3308" t="str">
        <f t="shared" si="306"/>
        <v>technology</v>
      </c>
      <c r="R3308" t="str">
        <f t="shared" si="307"/>
        <v>space exploration</v>
      </c>
      <c r="S3308" s="13">
        <f t="shared" si="308"/>
        <v>42689.409907407404</v>
      </c>
      <c r="T3308" s="13">
        <f t="shared" si="309"/>
        <v>42732.326574074075</v>
      </c>
      <c r="U3308">
        <f t="shared" si="310"/>
        <v>2016</v>
      </c>
      <c r="V3308" s="15" t="str">
        <f t="shared" si="311"/>
        <v>Nov</v>
      </c>
    </row>
    <row r="3309" spans="1:22" ht="32">
      <c r="A3309">
        <v>2641</v>
      </c>
      <c r="B3309" s="3" t="s">
        <v>2641</v>
      </c>
      <c r="C3309" s="3" t="s">
        <v>6751</v>
      </c>
      <c r="D3309">
        <v>1500</v>
      </c>
      <c r="E3309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8300</v>
      </c>
      <c r="O3309" s="6">
        <f>KickstarterTable[[#This Row],[pledged]]/KickstarterTable[[#This Row],[goal]]</f>
        <v>0.01</v>
      </c>
      <c r="P3309" s="8">
        <f>KickstarterTable[[#This Row],[pledged]]/KickstarterTable[[#This Row],[backers_count]]</f>
        <v>15</v>
      </c>
      <c r="Q3309" t="str">
        <f t="shared" si="306"/>
        <v>technology</v>
      </c>
      <c r="R3309" t="str">
        <f t="shared" si="307"/>
        <v>space exploration</v>
      </c>
      <c r="S3309" s="13">
        <f t="shared" si="308"/>
        <v>41880.493784722217</v>
      </c>
      <c r="T3309" s="13">
        <f t="shared" si="309"/>
        <v>41895.42291666667</v>
      </c>
      <c r="U3309">
        <f t="shared" si="310"/>
        <v>2014</v>
      </c>
      <c r="V3309" s="15" t="str">
        <f t="shared" si="311"/>
        <v>Aug</v>
      </c>
    </row>
    <row r="3310" spans="1:22" ht="48">
      <c r="A3310">
        <v>2667</v>
      </c>
      <c r="B3310" s="3" t="s">
        <v>2667</v>
      </c>
      <c r="C3310" s="3" t="s">
        <v>6777</v>
      </c>
      <c r="D3310">
        <v>1500</v>
      </c>
      <c r="E3310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8301</v>
      </c>
      <c r="O3310" s="6">
        <f>KickstarterTable[[#This Row],[pledged]]/KickstarterTable[[#This Row],[goal]]</f>
        <v>1.1066666666666667</v>
      </c>
      <c r="P3310" s="8">
        <f>KickstarterTable[[#This Row],[pledged]]/KickstarterTable[[#This Row],[backers_count]]</f>
        <v>92.222222222222229</v>
      </c>
      <c r="Q3310" t="str">
        <f t="shared" si="306"/>
        <v>technology</v>
      </c>
      <c r="R3310" t="str">
        <f t="shared" si="307"/>
        <v>makerspaces</v>
      </c>
      <c r="S3310" s="13">
        <f t="shared" si="308"/>
        <v>42380.592777777776</v>
      </c>
      <c r="T3310" s="13">
        <f t="shared" si="309"/>
        <v>42408.509444444448</v>
      </c>
      <c r="U3310">
        <f t="shared" si="310"/>
        <v>2016</v>
      </c>
      <c r="V3310" s="15" t="str">
        <f t="shared" si="311"/>
        <v>Jan</v>
      </c>
    </row>
    <row r="3311" spans="1:22" ht="32">
      <c r="A3311">
        <v>2757</v>
      </c>
      <c r="B3311" s="3" t="s">
        <v>2757</v>
      </c>
      <c r="C3311" s="3" t="s">
        <v>6867</v>
      </c>
      <c r="D3311">
        <v>1500</v>
      </c>
      <c r="E3311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8303</v>
      </c>
      <c r="O3311" s="6">
        <f>KickstarterTable[[#This Row],[pledged]]/KickstarterTable[[#This Row],[goal]]</f>
        <v>6.6666666666666671E-3</v>
      </c>
      <c r="P3311" s="8">
        <f>KickstarterTable[[#This Row],[pledged]]/KickstarterTable[[#This Row],[backers_count]]</f>
        <v>5</v>
      </c>
      <c r="Q3311" t="str">
        <f t="shared" si="306"/>
        <v>publishing</v>
      </c>
      <c r="R3311" t="str">
        <f t="shared" si="307"/>
        <v>children's books</v>
      </c>
      <c r="S3311" s="13">
        <f t="shared" si="308"/>
        <v>42573.323287037034</v>
      </c>
      <c r="T3311" s="13">
        <f t="shared" si="309"/>
        <v>42586.239953703705</v>
      </c>
      <c r="U3311">
        <f t="shared" si="310"/>
        <v>2016</v>
      </c>
      <c r="V3311" s="15" t="str">
        <f t="shared" si="311"/>
        <v>Jul</v>
      </c>
    </row>
    <row r="3312" spans="1:22" ht="48">
      <c r="A3312">
        <v>2814</v>
      </c>
      <c r="B3312" s="3" t="s">
        <v>2814</v>
      </c>
      <c r="C3312" s="3" t="s">
        <v>6924</v>
      </c>
      <c r="D3312">
        <v>1500</v>
      </c>
      <c r="E3312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8270</v>
      </c>
      <c r="O3312" s="6">
        <f>KickstarterTable[[#This Row],[pledged]]/KickstarterTable[[#This Row],[goal]]</f>
        <v>1.0773333333333333</v>
      </c>
      <c r="P3312" s="8">
        <f>KickstarterTable[[#This Row],[pledged]]/KickstarterTable[[#This Row],[backers_count]]</f>
        <v>25.25</v>
      </c>
      <c r="Q3312" t="str">
        <f t="shared" si="306"/>
        <v>theater</v>
      </c>
      <c r="R3312" t="str">
        <f t="shared" si="307"/>
        <v>plays</v>
      </c>
      <c r="S3312" s="13">
        <f t="shared" si="308"/>
        <v>42103.066145833327</v>
      </c>
      <c r="T3312" s="13">
        <f t="shared" si="309"/>
        <v>42130.982812499999</v>
      </c>
      <c r="U3312">
        <f t="shared" si="310"/>
        <v>2015</v>
      </c>
      <c r="V3312" s="15" t="str">
        <f t="shared" si="311"/>
        <v>Apr</v>
      </c>
    </row>
    <row r="3313" spans="1:22" ht="48">
      <c r="A3313">
        <v>2842</v>
      </c>
      <c r="B3313" s="3" t="s">
        <v>2842</v>
      </c>
      <c r="C3313" s="3" t="s">
        <v>6952</v>
      </c>
      <c r="D3313">
        <v>1500</v>
      </c>
      <c r="E3313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8270</v>
      </c>
      <c r="O3313" s="6">
        <f>KickstarterTable[[#This Row],[pledged]]/KickstarterTable[[#This Row],[goal]]</f>
        <v>0</v>
      </c>
      <c r="P3313" s="8" t="e">
        <f>KickstarterTable[[#This Row],[pledged]]/KickstarterTable[[#This Row],[backers_count]]</f>
        <v>#DIV/0!</v>
      </c>
      <c r="Q3313" t="str">
        <f t="shared" si="306"/>
        <v>theater</v>
      </c>
      <c r="R3313" t="str">
        <f t="shared" si="307"/>
        <v>plays</v>
      </c>
      <c r="S3313" s="13">
        <f t="shared" si="308"/>
        <v>41784.619155092594</v>
      </c>
      <c r="T3313" s="13">
        <f t="shared" si="309"/>
        <v>41809.041666666672</v>
      </c>
      <c r="U3313">
        <f t="shared" si="310"/>
        <v>2014</v>
      </c>
      <c r="V3313" s="15" t="str">
        <f t="shared" si="311"/>
        <v>May</v>
      </c>
    </row>
    <row r="3314" spans="1:22" ht="48">
      <c r="A3314">
        <v>2904</v>
      </c>
      <c r="B3314" s="3" t="s">
        <v>2904</v>
      </c>
      <c r="C3314" s="3" t="s">
        <v>7014</v>
      </c>
      <c r="D3314">
        <v>1500</v>
      </c>
      <c r="E3314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8270</v>
      </c>
      <c r="O3314" s="6">
        <f>KickstarterTable[[#This Row],[pledged]]/KickstarterTable[[#This Row],[goal]]</f>
        <v>0.05</v>
      </c>
      <c r="P3314" s="8">
        <f>KickstarterTable[[#This Row],[pledged]]/KickstarterTable[[#This Row],[backers_count]]</f>
        <v>18.75</v>
      </c>
      <c r="Q3314" t="str">
        <f t="shared" si="306"/>
        <v>theater</v>
      </c>
      <c r="R3314" t="str">
        <f t="shared" si="307"/>
        <v>plays</v>
      </c>
      <c r="S3314" s="13">
        <f t="shared" si="308"/>
        <v>41940.634618055556</v>
      </c>
      <c r="T3314" s="13">
        <f t="shared" si="309"/>
        <v>41950.083333333336</v>
      </c>
      <c r="U3314">
        <f t="shared" si="310"/>
        <v>2014</v>
      </c>
      <c r="V3314" s="15" t="str">
        <f t="shared" si="311"/>
        <v>Oct</v>
      </c>
    </row>
    <row r="3315" spans="1:22" ht="32">
      <c r="A3315">
        <v>2937</v>
      </c>
      <c r="B3315" s="3" t="s">
        <v>2937</v>
      </c>
      <c r="C3315" s="3" t="s">
        <v>7047</v>
      </c>
      <c r="D3315">
        <v>1500</v>
      </c>
      <c r="E3315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8304</v>
      </c>
      <c r="O3315" s="6">
        <f>KickstarterTable[[#This Row],[pledged]]/KickstarterTable[[#This Row],[goal]]</f>
        <v>1.3333333333333333</v>
      </c>
      <c r="P3315" s="8">
        <f>KickstarterTable[[#This Row],[pledged]]/KickstarterTable[[#This Row],[backers_count]]</f>
        <v>36.363636363636367</v>
      </c>
      <c r="Q3315" t="str">
        <f t="shared" si="306"/>
        <v>theater</v>
      </c>
      <c r="R3315" t="str">
        <f t="shared" si="307"/>
        <v>musical</v>
      </c>
      <c r="S3315" s="13">
        <f t="shared" si="308"/>
        <v>41803.123993055553</v>
      </c>
      <c r="T3315" s="13">
        <f t="shared" si="309"/>
        <v>41831.040659722225</v>
      </c>
      <c r="U3315">
        <f t="shared" si="310"/>
        <v>2014</v>
      </c>
      <c r="V3315" s="15" t="str">
        <f t="shared" si="311"/>
        <v>Jun</v>
      </c>
    </row>
    <row r="3316" spans="1:22" ht="48">
      <c r="A3316">
        <v>2965</v>
      </c>
      <c r="B3316" s="3" t="s">
        <v>2965</v>
      </c>
      <c r="C3316" s="3" t="s">
        <v>7075</v>
      </c>
      <c r="D3316">
        <v>1500</v>
      </c>
      <c r="E3316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8270</v>
      </c>
      <c r="O3316" s="6">
        <f>KickstarterTable[[#This Row],[pledged]]/KickstarterTable[[#This Row],[goal]]</f>
        <v>1.0900000000000001</v>
      </c>
      <c r="P3316" s="8">
        <f>KickstarterTable[[#This Row],[pledged]]/KickstarterTable[[#This Row],[backers_count]]</f>
        <v>41.92307692307692</v>
      </c>
      <c r="Q3316" t="str">
        <f t="shared" si="306"/>
        <v>theater</v>
      </c>
      <c r="R3316" t="str">
        <f t="shared" si="307"/>
        <v>plays</v>
      </c>
      <c r="S3316" s="13">
        <f t="shared" si="308"/>
        <v>42162.396215277775</v>
      </c>
      <c r="T3316" s="13">
        <f t="shared" si="309"/>
        <v>42190.312881944446</v>
      </c>
      <c r="U3316">
        <f t="shared" si="310"/>
        <v>2015</v>
      </c>
      <c r="V3316" s="15" t="str">
        <f t="shared" si="311"/>
        <v>Jun</v>
      </c>
    </row>
    <row r="3317" spans="1:22" ht="48">
      <c r="A3317">
        <v>3010</v>
      </c>
      <c r="B3317" s="3" t="s">
        <v>3010</v>
      </c>
      <c r="C3317" s="3" t="s">
        <v>7120</v>
      </c>
      <c r="D3317">
        <v>1500</v>
      </c>
      <c r="E331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8302</v>
      </c>
      <c r="O3317" s="6">
        <f>KickstarterTable[[#This Row],[pledged]]/KickstarterTable[[#This Row],[goal]]</f>
        <v>1.58</v>
      </c>
      <c r="P3317" s="8">
        <f>KickstarterTable[[#This Row],[pledged]]/KickstarterTable[[#This Row],[backers_count]]</f>
        <v>158</v>
      </c>
      <c r="Q3317" t="str">
        <f t="shared" si="306"/>
        <v>theater</v>
      </c>
      <c r="R3317" t="str">
        <f t="shared" si="307"/>
        <v>spaces</v>
      </c>
      <c r="S3317" s="13">
        <f t="shared" si="308"/>
        <v>41996.499062499999</v>
      </c>
      <c r="T3317" s="13">
        <f t="shared" si="309"/>
        <v>42054.415729166671</v>
      </c>
      <c r="U3317">
        <f t="shared" si="310"/>
        <v>2015</v>
      </c>
      <c r="V3317" s="15" t="str">
        <f t="shared" si="311"/>
        <v>Dec</v>
      </c>
    </row>
    <row r="3318" spans="1:22" ht="80">
      <c r="A3318">
        <v>3031</v>
      </c>
      <c r="B3318" s="3" t="s">
        <v>3031</v>
      </c>
      <c r="C3318" s="3" t="s">
        <v>7141</v>
      </c>
      <c r="D3318">
        <v>1500</v>
      </c>
      <c r="E331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8302</v>
      </c>
      <c r="O3318" s="6">
        <f>KickstarterTable[[#This Row],[pledged]]/KickstarterTable[[#This Row],[goal]]</f>
        <v>1</v>
      </c>
      <c r="P3318" s="8">
        <f>KickstarterTable[[#This Row],[pledged]]/KickstarterTable[[#This Row],[backers_count]]</f>
        <v>51.724137931034484</v>
      </c>
      <c r="Q3318" t="str">
        <f t="shared" si="306"/>
        <v>theater</v>
      </c>
      <c r="R3318" t="str">
        <f t="shared" si="307"/>
        <v>spaces</v>
      </c>
      <c r="S3318" s="13">
        <f t="shared" si="308"/>
        <v>42597.549155092587</v>
      </c>
      <c r="T3318" s="13">
        <f t="shared" si="309"/>
        <v>42655.465821759259</v>
      </c>
      <c r="U3318">
        <f t="shared" si="310"/>
        <v>2016</v>
      </c>
      <c r="V3318" s="15" t="str">
        <f t="shared" si="311"/>
        <v>Aug</v>
      </c>
    </row>
    <row r="3319" spans="1:22" ht="48">
      <c r="A3319">
        <v>3042</v>
      </c>
      <c r="B3319" s="3" t="s">
        <v>3042</v>
      </c>
      <c r="C3319" s="3" t="s">
        <v>7152</v>
      </c>
      <c r="D3319">
        <v>1500</v>
      </c>
      <c r="E3319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8302</v>
      </c>
      <c r="O3319" s="6">
        <f>KickstarterTable[[#This Row],[pledged]]/KickstarterTable[[#This Row],[goal]]</f>
        <v>1.28</v>
      </c>
      <c r="P3319" s="8">
        <f>KickstarterTable[[#This Row],[pledged]]/KickstarterTable[[#This Row],[backers_count]]</f>
        <v>51.891891891891895</v>
      </c>
      <c r="Q3319" t="str">
        <f t="shared" si="306"/>
        <v>theater</v>
      </c>
      <c r="R3319" t="str">
        <f t="shared" si="307"/>
        <v>spaces</v>
      </c>
      <c r="S3319" s="13">
        <f t="shared" si="308"/>
        <v>42253.354710648149</v>
      </c>
      <c r="T3319" s="13">
        <f t="shared" si="309"/>
        <v>42281.271377314821</v>
      </c>
      <c r="U3319">
        <f t="shared" si="310"/>
        <v>2015</v>
      </c>
      <c r="V3319" s="15" t="str">
        <f t="shared" si="311"/>
        <v>Sep</v>
      </c>
    </row>
    <row r="3320" spans="1:22" ht="32">
      <c r="A3320">
        <v>3121</v>
      </c>
      <c r="B3320" s="3" t="s">
        <v>3121</v>
      </c>
      <c r="C3320" s="3" t="s">
        <v>7231</v>
      </c>
      <c r="D3320">
        <v>1500</v>
      </c>
      <c r="E3320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8302</v>
      </c>
      <c r="O3320" s="6">
        <f>KickstarterTable[[#This Row],[pledged]]/KickstarterTable[[#This Row],[goal]]</f>
        <v>6.6666666666666671E-3</v>
      </c>
      <c r="P3320" s="8">
        <f>KickstarterTable[[#This Row],[pledged]]/KickstarterTable[[#This Row],[backers_count]]</f>
        <v>10</v>
      </c>
      <c r="Q3320" t="str">
        <f t="shared" si="306"/>
        <v>theater</v>
      </c>
      <c r="R3320" t="str">
        <f t="shared" si="307"/>
        <v>spaces</v>
      </c>
      <c r="S3320" s="13">
        <f t="shared" si="308"/>
        <v>41848.346469907403</v>
      </c>
      <c r="T3320" s="13">
        <f t="shared" si="309"/>
        <v>41906.263136574074</v>
      </c>
      <c r="U3320">
        <f t="shared" si="310"/>
        <v>2014</v>
      </c>
      <c r="V3320" s="15" t="str">
        <f t="shared" si="311"/>
        <v>Jul</v>
      </c>
    </row>
    <row r="3321" spans="1:22" ht="32">
      <c r="A3321">
        <v>3137</v>
      </c>
      <c r="B3321" s="3" t="s">
        <v>3137</v>
      </c>
      <c r="C3321" s="3" t="s">
        <v>7247</v>
      </c>
      <c r="D3321">
        <v>1500</v>
      </c>
      <c r="E3321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8270</v>
      </c>
      <c r="O3321" s="6">
        <f>KickstarterTable[[#This Row],[pledged]]/KickstarterTable[[#This Row],[goal]]</f>
        <v>3.3333333333333333E-2</v>
      </c>
      <c r="P3321" s="8">
        <f>KickstarterTable[[#This Row],[pledged]]/KickstarterTable[[#This Row],[backers_count]]</f>
        <v>50</v>
      </c>
      <c r="Q3321" t="str">
        <f t="shared" si="306"/>
        <v>theater</v>
      </c>
      <c r="R3321" t="str">
        <f t="shared" si="307"/>
        <v>plays</v>
      </c>
      <c r="S3321" s="13">
        <f t="shared" si="308"/>
        <v>42807.551724537036</v>
      </c>
      <c r="T3321" s="13">
        <f t="shared" si="309"/>
        <v>42856.383333333339</v>
      </c>
      <c r="U3321">
        <f t="shared" si="310"/>
        <v>2017</v>
      </c>
      <c r="V3321" s="15" t="str">
        <f t="shared" si="311"/>
        <v>Mar</v>
      </c>
    </row>
    <row r="3322" spans="1:22" ht="32">
      <c r="A3322">
        <v>3159</v>
      </c>
      <c r="B3322" s="3" t="s">
        <v>3159</v>
      </c>
      <c r="C3322" s="3" t="s">
        <v>7269</v>
      </c>
      <c r="D3322">
        <v>1500</v>
      </c>
      <c r="E3322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8270</v>
      </c>
      <c r="O3322" s="6">
        <f>KickstarterTable[[#This Row],[pledged]]/KickstarterTable[[#This Row],[goal]]</f>
        <v>1.3348133333333334</v>
      </c>
      <c r="P3322" s="8">
        <f>KickstarterTable[[#This Row],[pledged]]/KickstarterTable[[#This Row],[backers_count]]</f>
        <v>38.504230769230773</v>
      </c>
      <c r="Q3322" t="str">
        <f t="shared" si="306"/>
        <v>theater</v>
      </c>
      <c r="R3322" t="str">
        <f t="shared" si="307"/>
        <v>plays</v>
      </c>
      <c r="S3322" s="13">
        <f t="shared" si="308"/>
        <v>40883.733344907407</v>
      </c>
      <c r="T3322" s="13">
        <f t="shared" si="309"/>
        <v>40924.541666666672</v>
      </c>
      <c r="U3322">
        <f t="shared" si="310"/>
        <v>2012</v>
      </c>
      <c r="V3322" s="15" t="str">
        <f t="shared" si="311"/>
        <v>Dec</v>
      </c>
    </row>
    <row r="3323" spans="1:22" ht="48">
      <c r="A3323">
        <v>3178</v>
      </c>
      <c r="B3323" s="3" t="s">
        <v>3178</v>
      </c>
      <c r="C3323" s="3" t="s">
        <v>7288</v>
      </c>
      <c r="D3323">
        <v>1500</v>
      </c>
      <c r="E3323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8270</v>
      </c>
      <c r="O3323" s="6">
        <f>KickstarterTable[[#This Row],[pledged]]/KickstarterTable[[#This Row],[goal]]</f>
        <v>1.7173333333333334</v>
      </c>
      <c r="P3323" s="8">
        <f>KickstarterTable[[#This Row],[pledged]]/KickstarterTable[[#This Row],[backers_count]]</f>
        <v>33.025641025641029</v>
      </c>
      <c r="Q3323" t="str">
        <f t="shared" si="306"/>
        <v>theater</v>
      </c>
      <c r="R3323" t="str">
        <f t="shared" si="307"/>
        <v>plays</v>
      </c>
      <c r="S3323" s="13">
        <f t="shared" si="308"/>
        <v>41806.271701388883</v>
      </c>
      <c r="T3323" s="13">
        <f t="shared" si="309"/>
        <v>41834.188368055555</v>
      </c>
      <c r="U3323">
        <f t="shared" si="310"/>
        <v>2014</v>
      </c>
      <c r="V3323" s="15" t="str">
        <f t="shared" si="311"/>
        <v>Jun</v>
      </c>
    </row>
    <row r="3324" spans="1:22" ht="48">
      <c r="A3324">
        <v>3251</v>
      </c>
      <c r="B3324" s="3" t="s">
        <v>3251</v>
      </c>
      <c r="C3324" s="3" t="s">
        <v>7361</v>
      </c>
      <c r="D3324">
        <v>1500</v>
      </c>
      <c r="E3324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8270</v>
      </c>
      <c r="O3324" s="6">
        <f>KickstarterTable[[#This Row],[pledged]]/KickstarterTable[[#This Row],[goal]]</f>
        <v>1.1073333333333333</v>
      </c>
      <c r="P3324" s="8">
        <f>KickstarterTable[[#This Row],[pledged]]/KickstarterTable[[#This Row],[backers_count]]</f>
        <v>83.05</v>
      </c>
      <c r="Q3324" t="str">
        <f t="shared" si="306"/>
        <v>theater</v>
      </c>
      <c r="R3324" t="str">
        <f t="shared" si="307"/>
        <v>plays</v>
      </c>
      <c r="S3324" s="13">
        <f t="shared" si="308"/>
        <v>42146.39775462963</v>
      </c>
      <c r="T3324" s="13">
        <f t="shared" si="309"/>
        <v>42174.314421296302</v>
      </c>
      <c r="U3324">
        <f t="shared" si="310"/>
        <v>2015</v>
      </c>
      <c r="V3324" s="15" t="str">
        <f t="shared" si="311"/>
        <v>May</v>
      </c>
    </row>
    <row r="3325" spans="1:22" ht="16">
      <c r="A3325">
        <v>3271</v>
      </c>
      <c r="B3325" s="3" t="s">
        <v>3271</v>
      </c>
      <c r="C3325" s="3" t="s">
        <v>7381</v>
      </c>
      <c r="D3325">
        <v>1500</v>
      </c>
      <c r="E3325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8270</v>
      </c>
      <c r="O3325" s="6">
        <f>KickstarterTable[[#This Row],[pledged]]/KickstarterTable[[#This Row],[goal]]</f>
        <v>1.3</v>
      </c>
      <c r="P3325" s="8">
        <f>KickstarterTable[[#This Row],[pledged]]/KickstarterTable[[#This Row],[backers_count]]</f>
        <v>38.235294117647058</v>
      </c>
      <c r="Q3325" t="str">
        <f t="shared" si="306"/>
        <v>theater</v>
      </c>
      <c r="R3325" t="str">
        <f t="shared" si="307"/>
        <v>plays</v>
      </c>
      <c r="S3325" s="13">
        <f t="shared" si="308"/>
        <v>41915.10387731481</v>
      </c>
      <c r="T3325" s="13">
        <f t="shared" si="309"/>
        <v>41943.062210648153</v>
      </c>
      <c r="U3325">
        <f t="shared" si="310"/>
        <v>2014</v>
      </c>
      <c r="V3325" s="15" t="str">
        <f t="shared" si="311"/>
        <v>Oct</v>
      </c>
    </row>
    <row r="3326" spans="1:22" ht="48">
      <c r="A3326">
        <v>3296</v>
      </c>
      <c r="B3326" s="3" t="s">
        <v>3296</v>
      </c>
      <c r="C3326" s="3" t="s">
        <v>7406</v>
      </c>
      <c r="D3326">
        <v>1500</v>
      </c>
      <c r="E3326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8270</v>
      </c>
      <c r="O3326" s="6">
        <f>KickstarterTable[[#This Row],[pledged]]/KickstarterTable[[#This Row],[goal]]</f>
        <v>1.4406666666666668</v>
      </c>
      <c r="P3326" s="8">
        <f>KickstarterTable[[#This Row],[pledged]]/KickstarterTable[[#This Row],[backers_count]]</f>
        <v>45.978723404255319</v>
      </c>
      <c r="Q3326" t="str">
        <f t="shared" si="306"/>
        <v>theater</v>
      </c>
      <c r="R3326" t="str">
        <f t="shared" si="307"/>
        <v>plays</v>
      </c>
      <c r="S3326" s="13">
        <f t="shared" si="308"/>
        <v>42309.42328703704</v>
      </c>
      <c r="T3326" s="13">
        <f t="shared" si="309"/>
        <v>42328.500000000007</v>
      </c>
      <c r="U3326">
        <f t="shared" si="310"/>
        <v>2015</v>
      </c>
      <c r="V3326" s="15" t="str">
        <f t="shared" si="311"/>
        <v>Nov</v>
      </c>
    </row>
    <row r="3327" spans="1:22" ht="48">
      <c r="A3327">
        <v>3306</v>
      </c>
      <c r="B3327" s="3" t="s">
        <v>3306</v>
      </c>
      <c r="C3327" s="3" t="s">
        <v>7416</v>
      </c>
      <c r="D3327">
        <v>1500</v>
      </c>
      <c r="E332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8270</v>
      </c>
      <c r="O3327" s="6">
        <f>KickstarterTable[[#This Row],[pledged]]/KickstarterTable[[#This Row],[goal]]</f>
        <v>1.7533333333333334</v>
      </c>
      <c r="P3327" s="8">
        <f>KickstarterTable[[#This Row],[pledged]]/KickstarterTable[[#This Row],[backers_count]]</f>
        <v>48.703703703703702</v>
      </c>
      <c r="Q3327" t="str">
        <f t="shared" si="306"/>
        <v>theater</v>
      </c>
      <c r="R3327" t="str">
        <f t="shared" si="307"/>
        <v>plays</v>
      </c>
      <c r="S3327" s="13">
        <f t="shared" si="308"/>
        <v>42492.885902777773</v>
      </c>
      <c r="T3327" s="13">
        <f t="shared" si="309"/>
        <v>42528.708333333336</v>
      </c>
      <c r="U3327">
        <f t="shared" si="310"/>
        <v>2016</v>
      </c>
      <c r="V3327" s="15" t="str">
        <f t="shared" si="311"/>
        <v>May</v>
      </c>
    </row>
    <row r="3328" spans="1:22" ht="32">
      <c r="A3328">
        <v>3324</v>
      </c>
      <c r="B3328" s="3" t="s">
        <v>3324</v>
      </c>
      <c r="C3328" s="3" t="s">
        <v>7434</v>
      </c>
      <c r="D3328">
        <v>1500</v>
      </c>
      <c r="E332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8270</v>
      </c>
      <c r="O3328" s="6">
        <f>KickstarterTable[[#This Row],[pledged]]/KickstarterTable[[#This Row],[goal]]</f>
        <v>1.0166666666666666</v>
      </c>
      <c r="P3328" s="8">
        <f>KickstarterTable[[#This Row],[pledged]]/KickstarterTable[[#This Row],[backers_count]]</f>
        <v>152.5</v>
      </c>
      <c r="Q3328" t="str">
        <f t="shared" si="306"/>
        <v>theater</v>
      </c>
      <c r="R3328" t="str">
        <f t="shared" si="307"/>
        <v>plays</v>
      </c>
      <c r="S3328" s="13">
        <f t="shared" si="308"/>
        <v>42512.249884259254</v>
      </c>
      <c r="T3328" s="13">
        <f t="shared" si="309"/>
        <v>42524.166550925926</v>
      </c>
      <c r="U3328">
        <f t="shared" si="310"/>
        <v>2016</v>
      </c>
      <c r="V3328" s="15" t="str">
        <f t="shared" si="311"/>
        <v>May</v>
      </c>
    </row>
    <row r="3329" spans="1:22" ht="48">
      <c r="A3329">
        <v>3330</v>
      </c>
      <c r="B3329" s="3" t="s">
        <v>3330</v>
      </c>
      <c r="C3329" s="3" t="s">
        <v>7440</v>
      </c>
      <c r="D3329">
        <v>1500</v>
      </c>
      <c r="E3329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8270</v>
      </c>
      <c r="O3329" s="6">
        <f>KickstarterTable[[#This Row],[pledged]]/KickstarterTable[[#This Row],[goal]]</f>
        <v>1.0626666666666666</v>
      </c>
      <c r="P3329" s="8">
        <f>KickstarterTable[[#This Row],[pledged]]/KickstarterTable[[#This Row],[backers_count]]</f>
        <v>23.10144927536232</v>
      </c>
      <c r="Q3329" t="str">
        <f t="shared" si="306"/>
        <v>theater</v>
      </c>
      <c r="R3329" t="str">
        <f t="shared" si="307"/>
        <v>plays</v>
      </c>
      <c r="S3329" s="13">
        <f t="shared" si="308"/>
        <v>42065.554027777776</v>
      </c>
      <c r="T3329" s="13">
        <f t="shared" si="309"/>
        <v>42093.429027777784</v>
      </c>
      <c r="U3329">
        <f t="shared" si="310"/>
        <v>2015</v>
      </c>
      <c r="V3329" s="15" t="str">
        <f t="shared" si="311"/>
        <v>Mar</v>
      </c>
    </row>
    <row r="3330" spans="1:22" ht="48">
      <c r="A3330">
        <v>3346</v>
      </c>
      <c r="B3330" s="3" t="s">
        <v>3346</v>
      </c>
      <c r="C3330" s="3" t="s">
        <v>7456</v>
      </c>
      <c r="D3330">
        <v>1500</v>
      </c>
      <c r="E3330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8270</v>
      </c>
      <c r="O3330" s="6">
        <f>KickstarterTable[[#This Row],[pledged]]/KickstarterTable[[#This Row],[goal]]</f>
        <v>1.1000000000000001</v>
      </c>
      <c r="P3330" s="8">
        <f>KickstarterTable[[#This Row],[pledged]]/KickstarterTable[[#This Row],[backers_count]]</f>
        <v>91.666666666666671</v>
      </c>
      <c r="Q3330" t="str">
        <f t="shared" ref="Q3330:Q3393" si="312">LEFT(N3330, SEARCH("/",N3330,1) -1)</f>
        <v>theater</v>
      </c>
      <c r="R3330" t="str">
        <f t="shared" ref="R3330:R3393" si="313">MID(N3330,FIND("/",N3330)+1,LEN(N3330))</f>
        <v>plays</v>
      </c>
      <c r="S3330" s="13">
        <f t="shared" ref="S3330:S3393" si="314">(J3330/86400)+25569+(-8/24)</f>
        <v>42053.691087962965</v>
      </c>
      <c r="T3330" s="13">
        <f t="shared" ref="T3330:T3393" si="315">(((I3330/60)/60)/24)+DATE(1970,1,1)+(-58/24)</f>
        <v>42058.607754629636</v>
      </c>
      <c r="U3330">
        <f t="shared" ref="U3330:U3393" si="316">YEAR(T3330)</f>
        <v>2015</v>
      </c>
      <c r="V3330" s="15" t="str">
        <f t="shared" ref="V3330:V3393" si="317">TEXT(S3330,"mmm")</f>
        <v>Feb</v>
      </c>
    </row>
    <row r="3331" spans="1:22" ht="48">
      <c r="A3331">
        <v>3356</v>
      </c>
      <c r="B3331" s="3" t="s">
        <v>3355</v>
      </c>
      <c r="C3331" s="3" t="s">
        <v>7466</v>
      </c>
      <c r="D3331">
        <v>1500</v>
      </c>
      <c r="E3331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8270</v>
      </c>
      <c r="O3331" s="6">
        <f>KickstarterTable[[#This Row],[pledged]]/KickstarterTable[[#This Row],[goal]]</f>
        <v>1.014</v>
      </c>
      <c r="P3331" s="8">
        <f>KickstarterTable[[#This Row],[pledged]]/KickstarterTable[[#This Row],[backers_count]]</f>
        <v>56.333333333333336</v>
      </c>
      <c r="Q3331" t="str">
        <f t="shared" si="312"/>
        <v>theater</v>
      </c>
      <c r="R3331" t="str">
        <f t="shared" si="313"/>
        <v>plays</v>
      </c>
      <c r="S3331" s="13">
        <f t="shared" si="314"/>
        <v>42536.482314814813</v>
      </c>
      <c r="T3331" s="13">
        <f t="shared" si="315"/>
        <v>42564.398981481485</v>
      </c>
      <c r="U3331">
        <f t="shared" si="316"/>
        <v>2016</v>
      </c>
      <c r="V3331" s="15" t="str">
        <f t="shared" si="317"/>
        <v>Jun</v>
      </c>
    </row>
    <row r="3332" spans="1:22" ht="32">
      <c r="A3332">
        <v>3370</v>
      </c>
      <c r="B3332" s="3" t="s">
        <v>3369</v>
      </c>
      <c r="C3332" s="3" t="s">
        <v>7480</v>
      </c>
      <c r="D3332">
        <v>1500</v>
      </c>
      <c r="E3332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8270</v>
      </c>
      <c r="O3332" s="6">
        <f>KickstarterTable[[#This Row],[pledged]]/KickstarterTable[[#This Row],[goal]]</f>
        <v>1.1773333333333333</v>
      </c>
      <c r="P3332" s="8">
        <f>KickstarterTable[[#This Row],[pledged]]/KickstarterTable[[#This Row],[backers_count]]</f>
        <v>67.92307692307692</v>
      </c>
      <c r="Q3332" t="str">
        <f t="shared" si="312"/>
        <v>theater</v>
      </c>
      <c r="R3332" t="str">
        <f t="shared" si="313"/>
        <v>plays</v>
      </c>
      <c r="S3332" s="13">
        <f t="shared" si="314"/>
        <v>42690.000983796293</v>
      </c>
      <c r="T3332" s="13">
        <f t="shared" si="315"/>
        <v>42718.916666666664</v>
      </c>
      <c r="U3332">
        <f t="shared" si="316"/>
        <v>2016</v>
      </c>
      <c r="V3332" s="15" t="str">
        <f t="shared" si="317"/>
        <v>Nov</v>
      </c>
    </row>
    <row r="3333" spans="1:22" ht="48">
      <c r="A3333">
        <v>3388</v>
      </c>
      <c r="B3333" s="3" t="s">
        <v>3387</v>
      </c>
      <c r="C3333" s="3" t="s">
        <v>7498</v>
      </c>
      <c r="D3333">
        <v>1500</v>
      </c>
      <c r="E3333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8270</v>
      </c>
      <c r="O3333" s="6">
        <f>KickstarterTable[[#This Row],[pledged]]/KickstarterTable[[#This Row],[goal]]</f>
        <v>1.038</v>
      </c>
      <c r="P3333" s="8">
        <f>KickstarterTable[[#This Row],[pledged]]/KickstarterTable[[#This Row],[backers_count]]</f>
        <v>34.6</v>
      </c>
      <c r="Q3333" t="str">
        <f t="shared" si="312"/>
        <v>theater</v>
      </c>
      <c r="R3333" t="str">
        <f t="shared" si="313"/>
        <v>plays</v>
      </c>
      <c r="S3333" s="13">
        <f t="shared" si="314"/>
        <v>42143.127789351849</v>
      </c>
      <c r="T3333" s="13">
        <f t="shared" si="315"/>
        <v>42171.044456018521</v>
      </c>
      <c r="U3333">
        <f t="shared" si="316"/>
        <v>2015</v>
      </c>
      <c r="V3333" s="15" t="str">
        <f t="shared" si="317"/>
        <v>May</v>
      </c>
    </row>
    <row r="3334" spans="1:22" ht="48">
      <c r="A3334">
        <v>3390</v>
      </c>
      <c r="B3334" s="3" t="s">
        <v>3389</v>
      </c>
      <c r="C3334" s="3" t="s">
        <v>7500</v>
      </c>
      <c r="D3334">
        <v>1500</v>
      </c>
      <c r="E3334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8270</v>
      </c>
      <c r="O3334" s="6">
        <f>KickstarterTable[[#This Row],[pledged]]/KickstarterTable[[#This Row],[goal]]</f>
        <v>1.024</v>
      </c>
      <c r="P3334" s="8">
        <f>KickstarterTable[[#This Row],[pledged]]/KickstarterTable[[#This Row],[backers_count]]</f>
        <v>69.818181818181813</v>
      </c>
      <c r="Q3334" t="str">
        <f t="shared" si="312"/>
        <v>theater</v>
      </c>
      <c r="R3334" t="str">
        <f t="shared" si="313"/>
        <v>plays</v>
      </c>
      <c r="S3334" s="13">
        <f t="shared" si="314"/>
        <v>41815.441493055558</v>
      </c>
      <c r="T3334" s="13">
        <f t="shared" si="315"/>
        <v>41828.358159722222</v>
      </c>
      <c r="U3334">
        <f t="shared" si="316"/>
        <v>2014</v>
      </c>
      <c r="V3334" s="15" t="str">
        <f t="shared" si="317"/>
        <v>Jun</v>
      </c>
    </row>
    <row r="3335" spans="1:22" ht="48">
      <c r="A3335">
        <v>3393</v>
      </c>
      <c r="B3335" s="3" t="s">
        <v>3392</v>
      </c>
      <c r="C3335" s="3" t="s">
        <v>7503</v>
      </c>
      <c r="D3335">
        <v>1500</v>
      </c>
      <c r="E3335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8270</v>
      </c>
      <c r="O3335" s="6">
        <f>KickstarterTable[[#This Row],[pledged]]/KickstarterTable[[#This Row],[goal]]</f>
        <v>1.0580000000000001</v>
      </c>
      <c r="P3335" s="8">
        <f>KickstarterTable[[#This Row],[pledged]]/KickstarterTable[[#This Row],[backers_count]]</f>
        <v>36.06818181818182</v>
      </c>
      <c r="Q3335" t="str">
        <f t="shared" si="312"/>
        <v>theater</v>
      </c>
      <c r="R3335" t="str">
        <f t="shared" si="313"/>
        <v>plays</v>
      </c>
      <c r="S3335" s="13">
        <f t="shared" si="314"/>
        <v>41923.588310185187</v>
      </c>
      <c r="T3335" s="13">
        <f t="shared" si="315"/>
        <v>41946.615277777782</v>
      </c>
      <c r="U3335">
        <f t="shared" si="316"/>
        <v>2014</v>
      </c>
      <c r="V3335" s="15" t="str">
        <f t="shared" si="317"/>
        <v>Oct</v>
      </c>
    </row>
    <row r="3336" spans="1:22" ht="48">
      <c r="A3336">
        <v>3396</v>
      </c>
      <c r="B3336" s="3" t="s">
        <v>3395</v>
      </c>
      <c r="C3336" s="3" t="s">
        <v>7506</v>
      </c>
      <c r="D3336">
        <v>1500</v>
      </c>
      <c r="E3336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8270</v>
      </c>
      <c r="O3336" s="6">
        <f>KickstarterTable[[#This Row],[pledged]]/KickstarterTable[[#This Row],[goal]]</f>
        <v>1.0433333333333332</v>
      </c>
      <c r="P3336" s="8">
        <f>KickstarterTable[[#This Row],[pledged]]/KickstarterTable[[#This Row],[backers_count]]</f>
        <v>55.892857142857146</v>
      </c>
      <c r="Q3336" t="str">
        <f t="shared" si="312"/>
        <v>theater</v>
      </c>
      <c r="R3336" t="str">
        <f t="shared" si="313"/>
        <v>plays</v>
      </c>
      <c r="S3336" s="13">
        <f t="shared" si="314"/>
        <v>41764.113298611112</v>
      </c>
      <c r="T3336" s="13">
        <f t="shared" si="315"/>
        <v>41788.749305555561</v>
      </c>
      <c r="U3336">
        <f t="shared" si="316"/>
        <v>2014</v>
      </c>
      <c r="V3336" s="15" t="str">
        <f t="shared" si="317"/>
        <v>May</v>
      </c>
    </row>
    <row r="3337" spans="1:22" ht="48">
      <c r="A3337">
        <v>3427</v>
      </c>
      <c r="B3337" s="3" t="s">
        <v>3426</v>
      </c>
      <c r="C3337" s="3" t="s">
        <v>7537</v>
      </c>
      <c r="D3337">
        <v>1500</v>
      </c>
      <c r="E333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8270</v>
      </c>
      <c r="O3337" s="6">
        <f>KickstarterTable[[#This Row],[pledged]]/KickstarterTable[[#This Row],[goal]]</f>
        <v>1</v>
      </c>
      <c r="P3337" s="8">
        <f>KickstarterTable[[#This Row],[pledged]]/KickstarterTable[[#This Row],[backers_count]]</f>
        <v>51.724137931034484</v>
      </c>
      <c r="Q3337" t="str">
        <f t="shared" si="312"/>
        <v>theater</v>
      </c>
      <c r="R3337" t="str">
        <f t="shared" si="313"/>
        <v>plays</v>
      </c>
      <c r="S3337" s="13">
        <f t="shared" si="314"/>
        <v>41792.311944444438</v>
      </c>
      <c r="T3337" s="13">
        <f t="shared" si="315"/>
        <v>41820.22861111111</v>
      </c>
      <c r="U3337">
        <f t="shared" si="316"/>
        <v>2014</v>
      </c>
      <c r="V3337" s="15" t="str">
        <f t="shared" si="317"/>
        <v>Jun</v>
      </c>
    </row>
    <row r="3338" spans="1:22" ht="48">
      <c r="A3338">
        <v>3479</v>
      </c>
      <c r="B3338" s="3" t="s">
        <v>3478</v>
      </c>
      <c r="C3338" s="3" t="s">
        <v>7589</v>
      </c>
      <c r="D3338">
        <v>1500</v>
      </c>
      <c r="E333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8270</v>
      </c>
      <c r="O3338" s="6">
        <f>KickstarterTable[[#This Row],[pledged]]/KickstarterTable[[#This Row],[goal]]</f>
        <v>1.2786666666666666</v>
      </c>
      <c r="P3338" s="8">
        <f>KickstarterTable[[#This Row],[pledged]]/KickstarterTable[[#This Row],[backers_count]]</f>
        <v>34.25</v>
      </c>
      <c r="Q3338" t="str">
        <f t="shared" si="312"/>
        <v>theater</v>
      </c>
      <c r="R3338" t="str">
        <f t="shared" si="313"/>
        <v>plays</v>
      </c>
      <c r="S3338" s="13">
        <f t="shared" si="314"/>
        <v>41781.52175925926</v>
      </c>
      <c r="T3338" s="13">
        <f t="shared" si="315"/>
        <v>41809.438425925924</v>
      </c>
      <c r="U3338">
        <f t="shared" si="316"/>
        <v>2014</v>
      </c>
      <c r="V3338" s="15" t="str">
        <f t="shared" si="317"/>
        <v>May</v>
      </c>
    </row>
    <row r="3339" spans="1:22" ht="48">
      <c r="A3339">
        <v>3480</v>
      </c>
      <c r="B3339" s="3" t="s">
        <v>3479</v>
      </c>
      <c r="C3339" s="3" t="s">
        <v>7590</v>
      </c>
      <c r="D3339">
        <v>1500</v>
      </c>
      <c r="E3339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8270</v>
      </c>
      <c r="O3339" s="6">
        <f>KickstarterTable[[#This Row],[pledged]]/KickstarterTable[[#This Row],[goal]]</f>
        <v>1.4266666666666667</v>
      </c>
      <c r="P3339" s="8">
        <f>KickstarterTable[[#This Row],[pledged]]/KickstarterTable[[#This Row],[backers_count]]</f>
        <v>164.61538461538461</v>
      </c>
      <c r="Q3339" t="str">
        <f t="shared" si="312"/>
        <v>theater</v>
      </c>
      <c r="R3339" t="str">
        <f t="shared" si="313"/>
        <v>plays</v>
      </c>
      <c r="S3339" s="13">
        <f t="shared" si="314"/>
        <v>42170.984108796292</v>
      </c>
      <c r="T3339" s="13">
        <f t="shared" si="315"/>
        <v>42193.458333333336</v>
      </c>
      <c r="U3339">
        <f t="shared" si="316"/>
        <v>2015</v>
      </c>
      <c r="V3339" s="15" t="str">
        <f t="shared" si="317"/>
        <v>Jun</v>
      </c>
    </row>
    <row r="3340" spans="1:22" ht="48">
      <c r="A3340">
        <v>3493</v>
      </c>
      <c r="B3340" s="3" t="s">
        <v>3492</v>
      </c>
      <c r="C3340" s="3" t="s">
        <v>7603</v>
      </c>
      <c r="D3340">
        <v>1500</v>
      </c>
      <c r="E3340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8270</v>
      </c>
      <c r="O3340" s="6">
        <f>KickstarterTable[[#This Row],[pledged]]/KickstarterTable[[#This Row],[goal]]</f>
        <v>1</v>
      </c>
      <c r="P3340" s="8">
        <f>KickstarterTable[[#This Row],[pledged]]/KickstarterTable[[#This Row],[backers_count]]</f>
        <v>51.724137931034484</v>
      </c>
      <c r="Q3340" t="str">
        <f t="shared" si="312"/>
        <v>theater</v>
      </c>
      <c r="R3340" t="str">
        <f t="shared" si="313"/>
        <v>plays</v>
      </c>
      <c r="S3340" s="13">
        <f t="shared" si="314"/>
        <v>41848.532824074071</v>
      </c>
      <c r="T3340" s="13">
        <f t="shared" si="315"/>
        <v>41865.799305555556</v>
      </c>
      <c r="U3340">
        <f t="shared" si="316"/>
        <v>2014</v>
      </c>
      <c r="V3340" s="15" t="str">
        <f t="shared" si="317"/>
        <v>Jul</v>
      </c>
    </row>
    <row r="3341" spans="1:22" ht="48">
      <c r="A3341">
        <v>3501</v>
      </c>
      <c r="B3341" s="3" t="s">
        <v>3500</v>
      </c>
      <c r="C3341" s="3" t="s">
        <v>7611</v>
      </c>
      <c r="D3341">
        <v>1500</v>
      </c>
      <c r="E3341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8270</v>
      </c>
      <c r="O3341" s="6">
        <f>KickstarterTable[[#This Row],[pledged]]/KickstarterTable[[#This Row],[goal]]</f>
        <v>1.0066666666666666</v>
      </c>
      <c r="P3341" s="8">
        <f>KickstarterTable[[#This Row],[pledged]]/KickstarterTable[[#This Row],[backers_count]]</f>
        <v>35.952380952380949</v>
      </c>
      <c r="Q3341" t="str">
        <f t="shared" si="312"/>
        <v>theater</v>
      </c>
      <c r="R3341" t="str">
        <f t="shared" si="313"/>
        <v>plays</v>
      </c>
      <c r="S3341" s="13">
        <f t="shared" si="314"/>
        <v>42233.430497685178</v>
      </c>
      <c r="T3341" s="13">
        <f t="shared" si="315"/>
        <v>42256.34716435185</v>
      </c>
      <c r="U3341">
        <f t="shared" si="316"/>
        <v>2015</v>
      </c>
      <c r="V3341" s="15" t="str">
        <f t="shared" si="317"/>
        <v>Aug</v>
      </c>
    </row>
    <row r="3342" spans="1:22" ht="48">
      <c r="A3342">
        <v>3511</v>
      </c>
      <c r="B3342" s="3" t="s">
        <v>3510</v>
      </c>
      <c r="C3342" s="3" t="s">
        <v>7621</v>
      </c>
      <c r="D3342">
        <v>1500</v>
      </c>
      <c r="E3342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8270</v>
      </c>
      <c r="O3342" s="6">
        <f>KickstarterTable[[#This Row],[pledged]]/KickstarterTable[[#This Row],[goal]]</f>
        <v>1.012</v>
      </c>
      <c r="P3342" s="8">
        <f>KickstarterTable[[#This Row],[pledged]]/KickstarterTable[[#This Row],[backers_count]]</f>
        <v>79.89473684210526</v>
      </c>
      <c r="Q3342" t="str">
        <f t="shared" si="312"/>
        <v>theater</v>
      </c>
      <c r="R3342" t="str">
        <f t="shared" si="313"/>
        <v>plays</v>
      </c>
      <c r="S3342" s="13">
        <f t="shared" si="314"/>
        <v>41927.540451388886</v>
      </c>
      <c r="T3342" s="13">
        <f t="shared" si="315"/>
        <v>41948.354166666672</v>
      </c>
      <c r="U3342">
        <f t="shared" si="316"/>
        <v>2014</v>
      </c>
      <c r="V3342" s="15" t="str">
        <f t="shared" si="317"/>
        <v>Oct</v>
      </c>
    </row>
    <row r="3343" spans="1:22" ht="48">
      <c r="A3343">
        <v>3518</v>
      </c>
      <c r="B3343" s="3" t="s">
        <v>3517</v>
      </c>
      <c r="C3343" s="3" t="s">
        <v>7628</v>
      </c>
      <c r="D3343">
        <v>1500</v>
      </c>
      <c r="E3343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8270</v>
      </c>
      <c r="O3343" s="6">
        <f>KickstarterTable[[#This Row],[pledged]]/KickstarterTable[[#This Row],[goal]]</f>
        <v>1.10046</v>
      </c>
      <c r="P3343" s="8">
        <f>KickstarterTable[[#This Row],[pledged]]/KickstarterTable[[#This Row],[backers_count]]</f>
        <v>50.020909090909093</v>
      </c>
      <c r="Q3343" t="str">
        <f t="shared" si="312"/>
        <v>theater</v>
      </c>
      <c r="R3343" t="str">
        <f t="shared" si="313"/>
        <v>plays</v>
      </c>
      <c r="S3343" s="13">
        <f t="shared" si="314"/>
        <v>41893.450219907405</v>
      </c>
      <c r="T3343" s="13">
        <f t="shared" si="315"/>
        <v>41912.181250000001</v>
      </c>
      <c r="U3343">
        <f t="shared" si="316"/>
        <v>2014</v>
      </c>
      <c r="V3343" s="15" t="str">
        <f t="shared" si="317"/>
        <v>Sep</v>
      </c>
    </row>
    <row r="3344" spans="1:22" ht="48">
      <c r="A3344">
        <v>3543</v>
      </c>
      <c r="B3344" s="3" t="s">
        <v>3542</v>
      </c>
      <c r="C3344" s="3" t="s">
        <v>7653</v>
      </c>
      <c r="D3344">
        <v>1500</v>
      </c>
      <c r="E3344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8270</v>
      </c>
      <c r="O3344" s="6">
        <f>KickstarterTable[[#This Row],[pledged]]/KickstarterTable[[#This Row],[goal]]</f>
        <v>1.0466666666666666</v>
      </c>
      <c r="P3344" s="8">
        <f>KickstarterTable[[#This Row],[pledged]]/KickstarterTable[[#This Row],[backers_count]]</f>
        <v>54.137931034482762</v>
      </c>
      <c r="Q3344" t="str">
        <f t="shared" si="312"/>
        <v>theater</v>
      </c>
      <c r="R3344" t="str">
        <f t="shared" si="313"/>
        <v>plays</v>
      </c>
      <c r="S3344" s="13">
        <f t="shared" si="314"/>
        <v>42150.421979166662</v>
      </c>
      <c r="T3344" s="13">
        <f t="shared" si="315"/>
        <v>42178.338645833333</v>
      </c>
      <c r="U3344">
        <f t="shared" si="316"/>
        <v>2015</v>
      </c>
      <c r="V3344" s="15" t="str">
        <f t="shared" si="317"/>
        <v>May</v>
      </c>
    </row>
    <row r="3345" spans="1:22" ht="48">
      <c r="A3345">
        <v>3551</v>
      </c>
      <c r="B3345" s="3" t="s">
        <v>3550</v>
      </c>
      <c r="C3345" s="3" t="s">
        <v>7661</v>
      </c>
      <c r="D3345">
        <v>1500</v>
      </c>
      <c r="E3345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8270</v>
      </c>
      <c r="O3345" s="6">
        <f>KickstarterTable[[#This Row],[pledged]]/KickstarterTable[[#This Row],[goal]]</f>
        <v>1.0183333333333333</v>
      </c>
      <c r="P3345" s="8">
        <f>KickstarterTable[[#This Row],[pledged]]/KickstarterTable[[#This Row],[backers_count]]</f>
        <v>61.1</v>
      </c>
      <c r="Q3345" t="str">
        <f t="shared" si="312"/>
        <v>theater</v>
      </c>
      <c r="R3345" t="str">
        <f t="shared" si="313"/>
        <v>plays</v>
      </c>
      <c r="S3345" s="13">
        <f t="shared" si="314"/>
        <v>41753.182523148142</v>
      </c>
      <c r="T3345" s="13">
        <f t="shared" si="315"/>
        <v>41779.504861111112</v>
      </c>
      <c r="U3345">
        <f t="shared" si="316"/>
        <v>2014</v>
      </c>
      <c r="V3345" s="15" t="str">
        <f t="shared" si="317"/>
        <v>Apr</v>
      </c>
    </row>
    <row r="3346" spans="1:22" ht="48">
      <c r="A3346">
        <v>3571</v>
      </c>
      <c r="B3346" s="3" t="s">
        <v>3570</v>
      </c>
      <c r="C3346" s="3" t="s">
        <v>7681</v>
      </c>
      <c r="D3346">
        <v>1500</v>
      </c>
      <c r="E3346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8270</v>
      </c>
      <c r="O3346" s="6">
        <f>KickstarterTable[[#This Row],[pledged]]/KickstarterTable[[#This Row],[goal]]</f>
        <v>1.2206666666666666</v>
      </c>
      <c r="P3346" s="8">
        <f>KickstarterTable[[#This Row],[pledged]]/KickstarterTable[[#This Row],[backers_count]]</f>
        <v>73.239999999999995</v>
      </c>
      <c r="Q3346" t="str">
        <f t="shared" si="312"/>
        <v>theater</v>
      </c>
      <c r="R3346" t="str">
        <f t="shared" si="313"/>
        <v>plays</v>
      </c>
      <c r="S3346" s="13">
        <f t="shared" si="314"/>
        <v>41912.525613425925</v>
      </c>
      <c r="T3346" s="13">
        <f t="shared" si="315"/>
        <v>41940.442280092597</v>
      </c>
      <c r="U3346">
        <f t="shared" si="316"/>
        <v>2014</v>
      </c>
      <c r="V3346" s="15" t="str">
        <f t="shared" si="317"/>
        <v>Sep</v>
      </c>
    </row>
    <row r="3347" spans="1:22" ht="48">
      <c r="A3347">
        <v>3578</v>
      </c>
      <c r="B3347" s="3" t="s">
        <v>3577</v>
      </c>
      <c r="C3347" s="3" t="s">
        <v>7688</v>
      </c>
      <c r="D3347">
        <v>1500</v>
      </c>
      <c r="E334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8270</v>
      </c>
      <c r="O3347" s="6">
        <f>KickstarterTable[[#This Row],[pledged]]/KickstarterTable[[#This Row],[goal]]</f>
        <v>1.0001333333333333</v>
      </c>
      <c r="P3347" s="8">
        <f>KickstarterTable[[#This Row],[pledged]]/KickstarterTable[[#This Row],[backers_count]]</f>
        <v>40.545945945945945</v>
      </c>
      <c r="Q3347" t="str">
        <f t="shared" si="312"/>
        <v>theater</v>
      </c>
      <c r="R3347" t="str">
        <f t="shared" si="313"/>
        <v>plays</v>
      </c>
      <c r="S3347" s="13">
        <f t="shared" si="314"/>
        <v>42460.400196759256</v>
      </c>
      <c r="T3347" s="13">
        <f t="shared" si="315"/>
        <v>42488.316863425927</v>
      </c>
      <c r="U3347">
        <f t="shared" si="316"/>
        <v>2016</v>
      </c>
      <c r="V3347" s="15" t="str">
        <f t="shared" si="317"/>
        <v>Mar</v>
      </c>
    </row>
    <row r="3348" spans="1:22" ht="48">
      <c r="A3348">
        <v>3581</v>
      </c>
      <c r="B3348" s="3" t="s">
        <v>3580</v>
      </c>
      <c r="C3348" s="3" t="s">
        <v>7691</v>
      </c>
      <c r="D3348">
        <v>1500</v>
      </c>
      <c r="E334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8270</v>
      </c>
      <c r="O3348" s="6">
        <f>KickstarterTable[[#This Row],[pledged]]/KickstarterTable[[#This Row],[goal]]</f>
        <v>1</v>
      </c>
      <c r="P3348" s="8">
        <f>KickstarterTable[[#This Row],[pledged]]/KickstarterTable[[#This Row],[backers_count]]</f>
        <v>33.333333333333336</v>
      </c>
      <c r="Q3348" t="str">
        <f t="shared" si="312"/>
        <v>theater</v>
      </c>
      <c r="R3348" t="str">
        <f t="shared" si="313"/>
        <v>plays</v>
      </c>
      <c r="S3348" s="13">
        <f t="shared" si="314"/>
        <v>41836.13784722222</v>
      </c>
      <c r="T3348" s="13">
        <f t="shared" si="315"/>
        <v>41848.054513888892</v>
      </c>
      <c r="U3348">
        <f t="shared" si="316"/>
        <v>2014</v>
      </c>
      <c r="V3348" s="15" t="str">
        <f t="shared" si="317"/>
        <v>Jul</v>
      </c>
    </row>
    <row r="3349" spans="1:22" ht="48">
      <c r="A3349">
        <v>3603</v>
      </c>
      <c r="B3349" s="3" t="s">
        <v>3602</v>
      </c>
      <c r="C3349" s="3" t="s">
        <v>7713</v>
      </c>
      <c r="D3349">
        <v>1500</v>
      </c>
      <c r="E3349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8270</v>
      </c>
      <c r="O3349" s="6">
        <f>KickstarterTable[[#This Row],[pledged]]/KickstarterTable[[#This Row],[goal]]</f>
        <v>1.7066666666666668</v>
      </c>
      <c r="P3349" s="8">
        <f>KickstarterTable[[#This Row],[pledged]]/KickstarterTable[[#This Row],[backers_count]]</f>
        <v>44.912280701754383</v>
      </c>
      <c r="Q3349" t="str">
        <f t="shared" si="312"/>
        <v>theater</v>
      </c>
      <c r="R3349" t="str">
        <f t="shared" si="313"/>
        <v>plays</v>
      </c>
      <c r="S3349" s="13">
        <f t="shared" si="314"/>
        <v>42283.531018518515</v>
      </c>
      <c r="T3349" s="13">
        <f t="shared" si="315"/>
        <v>42311.489351851858</v>
      </c>
      <c r="U3349">
        <f t="shared" si="316"/>
        <v>2015</v>
      </c>
      <c r="V3349" s="15" t="str">
        <f t="shared" si="317"/>
        <v>Oct</v>
      </c>
    </row>
    <row r="3350" spans="1:22" ht="48">
      <c r="A3350">
        <v>3654</v>
      </c>
      <c r="B3350" s="3" t="s">
        <v>3651</v>
      </c>
      <c r="C3350" s="3" t="s">
        <v>7764</v>
      </c>
      <c r="D3350">
        <v>1500</v>
      </c>
      <c r="E3350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8270</v>
      </c>
      <c r="O3350" s="6">
        <f>KickstarterTable[[#This Row],[pledged]]/KickstarterTable[[#This Row],[goal]]</f>
        <v>1.744</v>
      </c>
      <c r="P3350" s="8">
        <f>KickstarterTable[[#This Row],[pledged]]/KickstarterTable[[#This Row],[backers_count]]</f>
        <v>68.84210526315789</v>
      </c>
      <c r="Q3350" t="str">
        <f t="shared" si="312"/>
        <v>theater</v>
      </c>
      <c r="R3350" t="str">
        <f t="shared" si="313"/>
        <v>plays</v>
      </c>
      <c r="S3350" s="13">
        <f t="shared" si="314"/>
        <v>42440.08317129629</v>
      </c>
      <c r="T3350" s="13">
        <f t="shared" si="315"/>
        <v>42461.291666666664</v>
      </c>
      <c r="U3350">
        <f t="shared" si="316"/>
        <v>2016</v>
      </c>
      <c r="V3350" s="15" t="str">
        <f t="shared" si="317"/>
        <v>Mar</v>
      </c>
    </row>
    <row r="3351" spans="1:22" ht="32">
      <c r="A3351">
        <v>3658</v>
      </c>
      <c r="B3351" s="3" t="s">
        <v>3655</v>
      </c>
      <c r="C3351" s="3" t="s">
        <v>7768</v>
      </c>
      <c r="D3351">
        <v>1500</v>
      </c>
      <c r="E3351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8270</v>
      </c>
      <c r="O3351" s="6">
        <f>KickstarterTable[[#This Row],[pledged]]/KickstarterTable[[#This Row],[goal]]</f>
        <v>1.0066666666666666</v>
      </c>
      <c r="P3351" s="8">
        <f>KickstarterTable[[#This Row],[pledged]]/KickstarterTable[[#This Row],[backers_count]]</f>
        <v>75.5</v>
      </c>
      <c r="Q3351" t="str">
        <f t="shared" si="312"/>
        <v>theater</v>
      </c>
      <c r="R3351" t="str">
        <f t="shared" si="313"/>
        <v>plays</v>
      </c>
      <c r="S3351" s="13">
        <f t="shared" si="314"/>
        <v>41775.525231481479</v>
      </c>
      <c r="T3351" s="13">
        <f t="shared" si="315"/>
        <v>41819.749305555561</v>
      </c>
      <c r="U3351">
        <f t="shared" si="316"/>
        <v>2014</v>
      </c>
      <c r="V3351" s="15" t="str">
        <f t="shared" si="317"/>
        <v>May</v>
      </c>
    </row>
    <row r="3352" spans="1:22" ht="48">
      <c r="A3352">
        <v>3690</v>
      </c>
      <c r="B3352" s="3" t="s">
        <v>3687</v>
      </c>
      <c r="C3352" s="3" t="s">
        <v>7800</v>
      </c>
      <c r="D3352">
        <v>1500</v>
      </c>
      <c r="E3352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8270</v>
      </c>
      <c r="O3352" s="6">
        <f>KickstarterTable[[#This Row],[pledged]]/KickstarterTable[[#This Row],[goal]]</f>
        <v>1.2</v>
      </c>
      <c r="P3352" s="8">
        <f>KickstarterTable[[#This Row],[pledged]]/KickstarterTable[[#This Row],[backers_count]]</f>
        <v>58.064516129032256</v>
      </c>
      <c r="Q3352" t="str">
        <f t="shared" si="312"/>
        <v>theater</v>
      </c>
      <c r="R3352" t="str">
        <f t="shared" si="313"/>
        <v>plays</v>
      </c>
      <c r="S3352" s="13">
        <f t="shared" si="314"/>
        <v>41940.26484953703</v>
      </c>
      <c r="T3352" s="13">
        <f t="shared" si="315"/>
        <v>41968.223182870373</v>
      </c>
      <c r="U3352">
        <f t="shared" si="316"/>
        <v>2014</v>
      </c>
      <c r="V3352" s="15" t="str">
        <f t="shared" si="317"/>
        <v>Oct</v>
      </c>
    </row>
    <row r="3353" spans="1:22" ht="48">
      <c r="A3353">
        <v>3701</v>
      </c>
      <c r="B3353" s="3" t="s">
        <v>3698</v>
      </c>
      <c r="C3353" s="3" t="s">
        <v>7811</v>
      </c>
      <c r="D3353">
        <v>1500</v>
      </c>
      <c r="E3353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8270</v>
      </c>
      <c r="O3353" s="6">
        <f>KickstarterTable[[#This Row],[pledged]]/KickstarterTable[[#This Row],[goal]]</f>
        <v>1.0033333333333334</v>
      </c>
      <c r="P3353" s="8">
        <f>KickstarterTable[[#This Row],[pledged]]/KickstarterTable[[#This Row],[backers_count]]</f>
        <v>38.589743589743591</v>
      </c>
      <c r="Q3353" t="str">
        <f t="shared" si="312"/>
        <v>theater</v>
      </c>
      <c r="R3353" t="str">
        <f t="shared" si="313"/>
        <v>plays</v>
      </c>
      <c r="S3353" s="13">
        <f t="shared" si="314"/>
        <v>42129.208252314813</v>
      </c>
      <c r="T3353" s="13">
        <f t="shared" si="315"/>
        <v>42157.124918981484</v>
      </c>
      <c r="U3353">
        <f t="shared" si="316"/>
        <v>2015</v>
      </c>
      <c r="V3353" s="15" t="str">
        <f t="shared" si="317"/>
        <v>May</v>
      </c>
    </row>
    <row r="3354" spans="1:22" ht="48">
      <c r="A3354">
        <v>3706</v>
      </c>
      <c r="B3354" s="3" t="s">
        <v>3703</v>
      </c>
      <c r="C3354" s="3" t="s">
        <v>7816</v>
      </c>
      <c r="D3354">
        <v>1500</v>
      </c>
      <c r="E3354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8270</v>
      </c>
      <c r="O3354" s="6">
        <f>KickstarterTable[[#This Row],[pledged]]/KickstarterTable[[#This Row],[goal]]</f>
        <v>1.2133333333333334</v>
      </c>
      <c r="P3354" s="8">
        <f>KickstarterTable[[#This Row],[pledged]]/KickstarterTable[[#This Row],[backers_count]]</f>
        <v>140</v>
      </c>
      <c r="Q3354" t="str">
        <f t="shared" si="312"/>
        <v>theater</v>
      </c>
      <c r="R3354" t="str">
        <f t="shared" si="313"/>
        <v>plays</v>
      </c>
      <c r="S3354" s="13">
        <f t="shared" si="314"/>
        <v>41879.580428240741</v>
      </c>
      <c r="T3354" s="13">
        <f t="shared" si="315"/>
        <v>41892.497094907412</v>
      </c>
      <c r="U3354">
        <f t="shared" si="316"/>
        <v>2014</v>
      </c>
      <c r="V3354" s="15" t="str">
        <f t="shared" si="317"/>
        <v>Aug</v>
      </c>
    </row>
    <row r="3355" spans="1:22" ht="64">
      <c r="A3355">
        <v>3722</v>
      </c>
      <c r="B3355" s="3" t="s">
        <v>3719</v>
      </c>
      <c r="C3355" s="3" t="s">
        <v>7832</v>
      </c>
      <c r="D3355">
        <v>1500</v>
      </c>
      <c r="E3355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8270</v>
      </c>
      <c r="O3355" s="6">
        <f>KickstarterTable[[#This Row],[pledged]]/KickstarterTable[[#This Row],[goal]]</f>
        <v>1.1120000000000001</v>
      </c>
      <c r="P3355" s="8">
        <f>KickstarterTable[[#This Row],[pledged]]/KickstarterTable[[#This Row],[backers_count]]</f>
        <v>47.657142857142858</v>
      </c>
      <c r="Q3355" t="str">
        <f t="shared" si="312"/>
        <v>theater</v>
      </c>
      <c r="R3355" t="str">
        <f t="shared" si="313"/>
        <v>plays</v>
      </c>
      <c r="S3355" s="13">
        <f t="shared" si="314"/>
        <v>42381.338506944441</v>
      </c>
      <c r="T3355" s="13">
        <f t="shared" si="315"/>
        <v>42409.540972222225</v>
      </c>
      <c r="U3355">
        <f t="shared" si="316"/>
        <v>2016</v>
      </c>
      <c r="V3355" s="15" t="str">
        <f t="shared" si="317"/>
        <v>Jan</v>
      </c>
    </row>
    <row r="3356" spans="1:22" ht="48">
      <c r="A3356">
        <v>3733</v>
      </c>
      <c r="B3356" s="3" t="s">
        <v>3730</v>
      </c>
      <c r="C3356" s="3" t="s">
        <v>7843</v>
      </c>
      <c r="D3356">
        <v>1500</v>
      </c>
      <c r="E3356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8270</v>
      </c>
      <c r="O3356" s="6">
        <f>KickstarterTable[[#This Row],[pledged]]/KickstarterTable[[#This Row],[goal]]</f>
        <v>0</v>
      </c>
      <c r="P3356" s="8" t="e">
        <f>KickstarterTable[[#This Row],[pledged]]/KickstarterTable[[#This Row],[backers_count]]</f>
        <v>#DIV/0!</v>
      </c>
      <c r="Q3356" t="str">
        <f t="shared" si="312"/>
        <v>theater</v>
      </c>
      <c r="R3356" t="str">
        <f t="shared" si="313"/>
        <v>plays</v>
      </c>
      <c r="S3356" s="13">
        <f t="shared" si="314"/>
        <v>42102.691064814811</v>
      </c>
      <c r="T3356" s="13">
        <f t="shared" si="315"/>
        <v>42110.520833333336</v>
      </c>
      <c r="U3356">
        <f t="shared" si="316"/>
        <v>2015</v>
      </c>
      <c r="V3356" s="15" t="str">
        <f t="shared" si="317"/>
        <v>Apr</v>
      </c>
    </row>
    <row r="3357" spans="1:22" ht="48">
      <c r="A3357">
        <v>3734</v>
      </c>
      <c r="B3357" s="3" t="s">
        <v>3731</v>
      </c>
      <c r="C3357" s="3" t="s">
        <v>7844</v>
      </c>
      <c r="D3357">
        <v>1500</v>
      </c>
      <c r="E335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8270</v>
      </c>
      <c r="O3357" s="6">
        <f>KickstarterTable[[#This Row],[pledged]]/KickstarterTable[[#This Row],[goal]]</f>
        <v>0.28466666666666668</v>
      </c>
      <c r="P3357" s="8">
        <f>KickstarterTable[[#This Row],[pledged]]/KickstarterTable[[#This Row],[backers_count]]</f>
        <v>61</v>
      </c>
      <c r="Q3357" t="str">
        <f t="shared" si="312"/>
        <v>theater</v>
      </c>
      <c r="R3357" t="str">
        <f t="shared" si="313"/>
        <v>plays</v>
      </c>
      <c r="S3357" s="13">
        <f t="shared" si="314"/>
        <v>42089.568240740737</v>
      </c>
      <c r="T3357" s="13">
        <f t="shared" si="315"/>
        <v>42147.484907407408</v>
      </c>
      <c r="U3357">
        <f t="shared" si="316"/>
        <v>2015</v>
      </c>
      <c r="V3357" s="15" t="str">
        <f t="shared" si="317"/>
        <v>Mar</v>
      </c>
    </row>
    <row r="3358" spans="1:22" ht="48">
      <c r="A3358">
        <v>3736</v>
      </c>
      <c r="B3358" s="3" t="s">
        <v>3733</v>
      </c>
      <c r="C3358" s="3" t="s">
        <v>7846</v>
      </c>
      <c r="D3358">
        <v>1500</v>
      </c>
      <c r="E335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8270</v>
      </c>
      <c r="O3358" s="6">
        <f>KickstarterTable[[#This Row],[pledged]]/KickstarterTable[[#This Row],[goal]]</f>
        <v>6.6666666666666671E-3</v>
      </c>
      <c r="P3358" s="8">
        <f>KickstarterTable[[#This Row],[pledged]]/KickstarterTable[[#This Row],[backers_count]]</f>
        <v>10</v>
      </c>
      <c r="Q3358" t="str">
        <f t="shared" si="312"/>
        <v>theater</v>
      </c>
      <c r="R3358" t="str">
        <f t="shared" si="313"/>
        <v>plays</v>
      </c>
      <c r="S3358" s="13">
        <f t="shared" si="314"/>
        <v>42048.378391203696</v>
      </c>
      <c r="T3358" s="13">
        <f t="shared" si="315"/>
        <v>42084.333333333336</v>
      </c>
      <c r="U3358">
        <f t="shared" si="316"/>
        <v>2015</v>
      </c>
      <c r="V3358" s="15" t="str">
        <f t="shared" si="317"/>
        <v>Feb</v>
      </c>
    </row>
    <row r="3359" spans="1:22" ht="32">
      <c r="A3359">
        <v>3738</v>
      </c>
      <c r="B3359" s="3" t="s">
        <v>3735</v>
      </c>
      <c r="C3359" s="3" t="s">
        <v>7848</v>
      </c>
      <c r="D3359">
        <v>1500</v>
      </c>
      <c r="E3359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8270</v>
      </c>
      <c r="O3359" s="6">
        <f>KickstarterTable[[#This Row],[pledged]]/KickstarterTable[[#This Row],[goal]]</f>
        <v>0.18</v>
      </c>
      <c r="P3359" s="8">
        <f>KickstarterTable[[#This Row],[pledged]]/KickstarterTable[[#This Row],[backers_count]]</f>
        <v>45</v>
      </c>
      <c r="Q3359" t="str">
        <f t="shared" si="312"/>
        <v>theater</v>
      </c>
      <c r="R3359" t="str">
        <f t="shared" si="313"/>
        <v>plays</v>
      </c>
      <c r="S3359" s="13">
        <f t="shared" si="314"/>
        <v>41813.605381944442</v>
      </c>
      <c r="T3359" s="13">
        <f t="shared" si="315"/>
        <v>41833.5</v>
      </c>
      <c r="U3359">
        <f t="shared" si="316"/>
        <v>2014</v>
      </c>
      <c r="V3359" s="15" t="str">
        <f t="shared" si="317"/>
        <v>Jun</v>
      </c>
    </row>
    <row r="3360" spans="1:22" ht="32">
      <c r="A3360">
        <v>3758</v>
      </c>
      <c r="B3360" s="3" t="s">
        <v>3755</v>
      </c>
      <c r="C3360" s="3" t="s">
        <v>7868</v>
      </c>
      <c r="D3360">
        <v>1500</v>
      </c>
      <c r="E3360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8304</v>
      </c>
      <c r="O3360" s="6">
        <f>KickstarterTable[[#This Row],[pledged]]/KickstarterTable[[#This Row],[goal]]</f>
        <v>1.0233333333333334</v>
      </c>
      <c r="P3360" s="8">
        <f>KickstarterTable[[#This Row],[pledged]]/KickstarterTable[[#This Row],[backers_count]]</f>
        <v>59.03846153846154</v>
      </c>
      <c r="Q3360" t="str">
        <f t="shared" si="312"/>
        <v>theater</v>
      </c>
      <c r="R3360" t="str">
        <f t="shared" si="313"/>
        <v>musical</v>
      </c>
      <c r="S3360" s="13">
        <f t="shared" si="314"/>
        <v>41747.138171296298</v>
      </c>
      <c r="T3360" s="13">
        <f t="shared" si="315"/>
        <v>41775.791666666672</v>
      </c>
      <c r="U3360">
        <f t="shared" si="316"/>
        <v>2014</v>
      </c>
      <c r="V3360" s="15" t="str">
        <f t="shared" si="317"/>
        <v>Apr</v>
      </c>
    </row>
    <row r="3361" spans="1:22" ht="48">
      <c r="A3361">
        <v>3764</v>
      </c>
      <c r="B3361" s="3" t="s">
        <v>3761</v>
      </c>
      <c r="C3361" s="3" t="s">
        <v>7874</v>
      </c>
      <c r="D3361">
        <v>1500</v>
      </c>
      <c r="E3361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8304</v>
      </c>
      <c r="O3361" s="6">
        <f>KickstarterTable[[#This Row],[pledged]]/KickstarterTable[[#This Row],[goal]]</f>
        <v>1</v>
      </c>
      <c r="P3361" s="8">
        <f>KickstarterTable[[#This Row],[pledged]]/KickstarterTable[[#This Row],[backers_count]]</f>
        <v>55.555555555555557</v>
      </c>
      <c r="Q3361" t="str">
        <f t="shared" si="312"/>
        <v>theater</v>
      </c>
      <c r="R3361" t="str">
        <f t="shared" si="313"/>
        <v>musical</v>
      </c>
      <c r="S3361" s="13">
        <f t="shared" si="314"/>
        <v>42499.509629629632</v>
      </c>
      <c r="T3361" s="13">
        <f t="shared" si="315"/>
        <v>42516.60833333333</v>
      </c>
      <c r="U3361">
        <f t="shared" si="316"/>
        <v>2016</v>
      </c>
      <c r="V3361" s="15" t="str">
        <f t="shared" si="317"/>
        <v>May</v>
      </c>
    </row>
    <row r="3362" spans="1:22" ht="32">
      <c r="A3362">
        <v>3791</v>
      </c>
      <c r="B3362" s="3" t="s">
        <v>3788</v>
      </c>
      <c r="C3362" s="3" t="s">
        <v>7901</v>
      </c>
      <c r="D3362">
        <v>1500</v>
      </c>
      <c r="E3362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8304</v>
      </c>
      <c r="O3362" s="6">
        <f>KickstarterTable[[#This Row],[pledged]]/KickstarterTable[[#This Row],[goal]]</f>
        <v>0</v>
      </c>
      <c r="P3362" s="8" t="e">
        <f>KickstarterTable[[#This Row],[pledged]]/KickstarterTable[[#This Row],[backers_count]]</f>
        <v>#DIV/0!</v>
      </c>
      <c r="Q3362" t="str">
        <f t="shared" si="312"/>
        <v>theater</v>
      </c>
      <c r="R3362" t="str">
        <f t="shared" si="313"/>
        <v>musical</v>
      </c>
      <c r="S3362" s="13">
        <f t="shared" si="314"/>
        <v>41766.3587037037</v>
      </c>
      <c r="T3362" s="13">
        <f t="shared" si="315"/>
        <v>41824.275370370371</v>
      </c>
      <c r="U3362">
        <f t="shared" si="316"/>
        <v>2014</v>
      </c>
      <c r="V3362" s="15" t="str">
        <f t="shared" si="317"/>
        <v>May</v>
      </c>
    </row>
    <row r="3363" spans="1:22" ht="48">
      <c r="A3363">
        <v>3807</v>
      </c>
      <c r="B3363" s="3" t="s">
        <v>3804</v>
      </c>
      <c r="C3363" s="3" t="s">
        <v>7917</v>
      </c>
      <c r="D3363">
        <v>1500</v>
      </c>
      <c r="E3363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8304</v>
      </c>
      <c r="O3363" s="6">
        <f>KickstarterTable[[#This Row],[pledged]]/KickstarterTable[[#This Row],[goal]]</f>
        <v>0.30333333333333334</v>
      </c>
      <c r="P3363" s="8">
        <f>KickstarterTable[[#This Row],[pledged]]/KickstarterTable[[#This Row],[backers_count]]</f>
        <v>50.555555555555557</v>
      </c>
      <c r="Q3363" t="str">
        <f t="shared" si="312"/>
        <v>theater</v>
      </c>
      <c r="R3363" t="str">
        <f t="shared" si="313"/>
        <v>musical</v>
      </c>
      <c r="S3363" s="13">
        <f t="shared" si="314"/>
        <v>42090.575682870367</v>
      </c>
      <c r="T3363" s="13">
        <f t="shared" si="315"/>
        <v>42095.492349537039</v>
      </c>
      <c r="U3363">
        <f t="shared" si="316"/>
        <v>2015</v>
      </c>
      <c r="V3363" s="15" t="str">
        <f t="shared" si="317"/>
        <v>Mar</v>
      </c>
    </row>
    <row r="3364" spans="1:22" ht="48">
      <c r="A3364">
        <v>3810</v>
      </c>
      <c r="B3364" s="3" t="s">
        <v>3807</v>
      </c>
      <c r="C3364" s="3" t="s">
        <v>7920</v>
      </c>
      <c r="D3364">
        <v>1500</v>
      </c>
      <c r="E3364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8270</v>
      </c>
      <c r="O3364" s="6">
        <f>KickstarterTable[[#This Row],[pledged]]/KickstarterTable[[#This Row],[goal]]</f>
        <v>1.2173333333333334</v>
      </c>
      <c r="P3364" s="8">
        <f>KickstarterTable[[#This Row],[pledged]]/KickstarterTable[[#This Row],[backers_count]]</f>
        <v>70.230769230769226</v>
      </c>
      <c r="Q3364" t="str">
        <f t="shared" si="312"/>
        <v>theater</v>
      </c>
      <c r="R3364" t="str">
        <f t="shared" si="313"/>
        <v>plays</v>
      </c>
      <c r="S3364" s="13">
        <f t="shared" si="314"/>
        <v>42054.515717592592</v>
      </c>
      <c r="T3364" s="13">
        <f t="shared" si="315"/>
        <v>42082.390717592592</v>
      </c>
      <c r="U3364">
        <f t="shared" si="316"/>
        <v>2015</v>
      </c>
      <c r="V3364" s="15" t="str">
        <f t="shared" si="317"/>
        <v>Feb</v>
      </c>
    </row>
    <row r="3365" spans="1:22" ht="48">
      <c r="A3365">
        <v>3814</v>
      </c>
      <c r="B3365" s="3" t="s">
        <v>3811</v>
      </c>
      <c r="C3365" s="3" t="s">
        <v>7924</v>
      </c>
      <c r="D3365">
        <v>1500</v>
      </c>
      <c r="E3365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8270</v>
      </c>
      <c r="O3365" s="6">
        <f>KickstarterTable[[#This Row],[pledged]]/KickstarterTable[[#This Row],[goal]]</f>
        <v>1.4013333333333333</v>
      </c>
      <c r="P3365" s="8">
        <f>KickstarterTable[[#This Row],[pledged]]/KickstarterTable[[#This Row],[backers_count]]</f>
        <v>61.823529411764703</v>
      </c>
      <c r="Q3365" t="str">
        <f t="shared" si="312"/>
        <v>theater</v>
      </c>
      <c r="R3365" t="str">
        <f t="shared" si="313"/>
        <v>plays</v>
      </c>
      <c r="S3365" s="13">
        <f t="shared" si="314"/>
        <v>42058.570740740739</v>
      </c>
      <c r="T3365" s="13">
        <f t="shared" si="315"/>
        <v>42092.749305555561</v>
      </c>
      <c r="U3365">
        <f t="shared" si="316"/>
        <v>2015</v>
      </c>
      <c r="V3365" s="15" t="str">
        <f t="shared" si="317"/>
        <v>Feb</v>
      </c>
    </row>
    <row r="3366" spans="1:22" ht="64">
      <c r="A3366">
        <v>3816</v>
      </c>
      <c r="B3366" s="3" t="s">
        <v>3813</v>
      </c>
      <c r="C3366" s="3" t="s">
        <v>7926</v>
      </c>
      <c r="D3366">
        <v>1500</v>
      </c>
      <c r="E3366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8270</v>
      </c>
      <c r="O3366" s="6">
        <f>KickstarterTable[[#This Row],[pledged]]/KickstarterTable[[#This Row],[goal]]</f>
        <v>1.19238</v>
      </c>
      <c r="P3366" s="8">
        <f>KickstarterTable[[#This Row],[pledged]]/KickstarterTable[[#This Row],[backers_count]]</f>
        <v>48.339729729729726</v>
      </c>
      <c r="Q3366" t="str">
        <f t="shared" si="312"/>
        <v>theater</v>
      </c>
      <c r="R3366" t="str">
        <f t="shared" si="313"/>
        <v>plays</v>
      </c>
      <c r="S3366" s="13">
        <f t="shared" si="314"/>
        <v>41807.356747685182</v>
      </c>
      <c r="T3366" s="13">
        <f t="shared" si="315"/>
        <v>41835.273414351854</v>
      </c>
      <c r="U3366">
        <f t="shared" si="316"/>
        <v>2014</v>
      </c>
      <c r="V3366" s="15" t="str">
        <f t="shared" si="317"/>
        <v>Jun</v>
      </c>
    </row>
    <row r="3367" spans="1:22" ht="32">
      <c r="A3367">
        <v>3871</v>
      </c>
      <c r="B3367" s="3" t="s">
        <v>3868</v>
      </c>
      <c r="C3367" s="3" t="s">
        <v>7980</v>
      </c>
      <c r="D3367">
        <v>1500</v>
      </c>
      <c r="E336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8304</v>
      </c>
      <c r="O3367" s="6">
        <f>KickstarterTable[[#This Row],[pledged]]/KickstarterTable[[#This Row],[goal]]</f>
        <v>2.6666666666666668E-2</v>
      </c>
      <c r="P3367" s="8">
        <f>KickstarterTable[[#This Row],[pledged]]/KickstarterTable[[#This Row],[backers_count]]</f>
        <v>13.333333333333334</v>
      </c>
      <c r="Q3367" t="str">
        <f t="shared" si="312"/>
        <v>theater</v>
      </c>
      <c r="R3367" t="str">
        <f t="shared" si="313"/>
        <v>musical</v>
      </c>
      <c r="S3367" s="13">
        <f t="shared" si="314"/>
        <v>42763.447337962956</v>
      </c>
      <c r="T3367" s="13">
        <f t="shared" si="315"/>
        <v>42821.322337962971</v>
      </c>
      <c r="U3367">
        <f t="shared" si="316"/>
        <v>2017</v>
      </c>
      <c r="V3367" s="15" t="str">
        <f t="shared" si="317"/>
        <v>Jan</v>
      </c>
    </row>
    <row r="3368" spans="1:22" ht="48">
      <c r="A3368">
        <v>3903</v>
      </c>
      <c r="B3368" s="3" t="s">
        <v>3900</v>
      </c>
      <c r="C3368" s="3" t="s">
        <v>8011</v>
      </c>
      <c r="D3368">
        <v>1500</v>
      </c>
      <c r="E336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8270</v>
      </c>
      <c r="O3368" s="6">
        <f>KickstarterTable[[#This Row],[pledged]]/KickstarterTable[[#This Row],[goal]]</f>
        <v>0</v>
      </c>
      <c r="P3368" s="8" t="e">
        <f>KickstarterTable[[#This Row],[pledged]]/KickstarterTable[[#This Row],[backers_count]]</f>
        <v>#DIV/0!</v>
      </c>
      <c r="Q3368" t="str">
        <f t="shared" si="312"/>
        <v>theater</v>
      </c>
      <c r="R3368" t="str">
        <f t="shared" si="313"/>
        <v>plays</v>
      </c>
      <c r="S3368" s="13">
        <f t="shared" si="314"/>
        <v>42185.677835648145</v>
      </c>
      <c r="T3368" s="13">
        <f t="shared" si="315"/>
        <v>42228.401388888895</v>
      </c>
      <c r="U3368">
        <f t="shared" si="316"/>
        <v>2015</v>
      </c>
      <c r="V3368" s="15" t="str">
        <f t="shared" si="317"/>
        <v>Jun</v>
      </c>
    </row>
    <row r="3369" spans="1:22" ht="48">
      <c r="A3369">
        <v>3905</v>
      </c>
      <c r="B3369" s="3" t="s">
        <v>3902</v>
      </c>
      <c r="C3369" s="3" t="s">
        <v>8013</v>
      </c>
      <c r="D3369">
        <v>1500</v>
      </c>
      <c r="E3369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8270</v>
      </c>
      <c r="O3369" s="6">
        <f>KickstarterTable[[#This Row],[pledged]]/KickstarterTable[[#This Row],[goal]]</f>
        <v>0.11533333333333333</v>
      </c>
      <c r="P3369" s="8">
        <f>KickstarterTable[[#This Row],[pledged]]/KickstarterTable[[#This Row],[backers_count]]</f>
        <v>24.714285714285715</v>
      </c>
      <c r="Q3369" t="str">
        <f t="shared" si="312"/>
        <v>theater</v>
      </c>
      <c r="R3369" t="str">
        <f t="shared" si="313"/>
        <v>plays</v>
      </c>
      <c r="S3369" s="13">
        <f t="shared" si="314"/>
        <v>42124.290543981479</v>
      </c>
      <c r="T3369" s="13">
        <f t="shared" si="315"/>
        <v>42164.541666666664</v>
      </c>
      <c r="U3369">
        <f t="shared" si="316"/>
        <v>2015</v>
      </c>
      <c r="V3369" s="15" t="str">
        <f t="shared" si="317"/>
        <v>Apr</v>
      </c>
    </row>
    <row r="3370" spans="1:22" ht="48">
      <c r="A3370">
        <v>3906</v>
      </c>
      <c r="B3370" s="3" t="s">
        <v>3903</v>
      </c>
      <c r="C3370" s="3" t="s">
        <v>8014</v>
      </c>
      <c r="D3370">
        <v>1500</v>
      </c>
      <c r="E3370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8270</v>
      </c>
      <c r="O3370" s="6">
        <f>KickstarterTable[[#This Row],[pledged]]/KickstarterTable[[#This Row],[goal]]</f>
        <v>0.67333333333333334</v>
      </c>
      <c r="P3370" s="8">
        <f>KickstarterTable[[#This Row],[pledged]]/KickstarterTable[[#This Row],[backers_count]]</f>
        <v>63.125</v>
      </c>
      <c r="Q3370" t="str">
        <f t="shared" si="312"/>
        <v>theater</v>
      </c>
      <c r="R3370" t="str">
        <f t="shared" si="313"/>
        <v>plays</v>
      </c>
      <c r="S3370" s="13">
        <f t="shared" si="314"/>
        <v>42143.584409722222</v>
      </c>
      <c r="T3370" s="13">
        <f t="shared" si="315"/>
        <v>42179.142361111117</v>
      </c>
      <c r="U3370">
        <f t="shared" si="316"/>
        <v>2015</v>
      </c>
      <c r="V3370" s="15" t="str">
        <f t="shared" si="317"/>
        <v>May</v>
      </c>
    </row>
    <row r="3371" spans="1:22" ht="48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8270</v>
      </c>
      <c r="O3371" s="6">
        <f>KickstarterTable[[#This Row],[pledged]]/KickstarterTable[[#This Row],[goal]]</f>
        <v>3.3333333333333335E-3</v>
      </c>
      <c r="P3371" s="8">
        <f>KickstarterTable[[#This Row],[pledged]]/KickstarterTable[[#This Row],[backers_count]]</f>
        <v>5</v>
      </c>
      <c r="Q3371" t="str">
        <f t="shared" si="312"/>
        <v>theater</v>
      </c>
      <c r="R3371" t="str">
        <f t="shared" si="313"/>
        <v>plays</v>
      </c>
      <c r="S3371" s="13">
        <f t="shared" si="314"/>
        <v>42492.651724537034</v>
      </c>
      <c r="T3371" s="13">
        <f t="shared" si="315"/>
        <v>42520.568391203706</v>
      </c>
      <c r="U3371">
        <f t="shared" si="316"/>
        <v>2016</v>
      </c>
      <c r="V3371" s="15" t="str">
        <f t="shared" si="317"/>
        <v>May</v>
      </c>
    </row>
    <row r="3372" spans="1:22" ht="48">
      <c r="A3372">
        <v>3984</v>
      </c>
      <c r="B3372" s="3" t="s">
        <v>3980</v>
      </c>
      <c r="C3372" s="3" t="s">
        <v>8090</v>
      </c>
      <c r="D3372">
        <v>1500</v>
      </c>
      <c r="E3372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8270</v>
      </c>
      <c r="O3372" s="6">
        <f>KickstarterTable[[#This Row],[pledged]]/KickstarterTable[[#This Row],[goal]]</f>
        <v>6.3333333333333339E-2</v>
      </c>
      <c r="P3372" s="8">
        <f>KickstarterTable[[#This Row],[pledged]]/KickstarterTable[[#This Row],[backers_count]]</f>
        <v>9.5</v>
      </c>
      <c r="Q3372" t="str">
        <f t="shared" si="312"/>
        <v>theater</v>
      </c>
      <c r="R3372" t="str">
        <f t="shared" si="313"/>
        <v>plays</v>
      </c>
      <c r="S3372" s="13">
        <f t="shared" si="314"/>
        <v>41920.63013888889</v>
      </c>
      <c r="T3372" s="13">
        <f t="shared" si="315"/>
        <v>41948.583333333336</v>
      </c>
      <c r="U3372">
        <f t="shared" si="316"/>
        <v>2014</v>
      </c>
      <c r="V3372" s="15" t="str">
        <f t="shared" si="317"/>
        <v>Oct</v>
      </c>
    </row>
    <row r="3373" spans="1:22" ht="32">
      <c r="A3373">
        <v>3988</v>
      </c>
      <c r="B3373" s="3" t="s">
        <v>3984</v>
      </c>
      <c r="C3373" s="3" t="s">
        <v>8094</v>
      </c>
      <c r="D3373">
        <v>1500</v>
      </c>
      <c r="E3373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8270</v>
      </c>
      <c r="O3373" s="6">
        <f>KickstarterTable[[#This Row],[pledged]]/KickstarterTable[[#This Row],[goal]]</f>
        <v>2.1333333333333333E-2</v>
      </c>
      <c r="P3373" s="8">
        <f>KickstarterTable[[#This Row],[pledged]]/KickstarterTable[[#This Row],[backers_count]]</f>
        <v>8</v>
      </c>
      <c r="Q3373" t="str">
        <f t="shared" si="312"/>
        <v>theater</v>
      </c>
      <c r="R3373" t="str">
        <f t="shared" si="313"/>
        <v>plays</v>
      </c>
      <c r="S3373" s="13">
        <f t="shared" si="314"/>
        <v>42229.747835648144</v>
      </c>
      <c r="T3373" s="13">
        <f t="shared" si="315"/>
        <v>42242.664502314816</v>
      </c>
      <c r="U3373">
        <f t="shared" si="316"/>
        <v>2015</v>
      </c>
      <c r="V3373" s="15" t="str">
        <f t="shared" si="317"/>
        <v>Aug</v>
      </c>
    </row>
    <row r="3374" spans="1:22" ht="32">
      <c r="A3374">
        <v>4018</v>
      </c>
      <c r="B3374" s="3" t="s">
        <v>4014</v>
      </c>
      <c r="C3374" s="3" t="s">
        <v>8123</v>
      </c>
      <c r="D3374">
        <v>1500</v>
      </c>
      <c r="E3374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8270</v>
      </c>
      <c r="O3374" s="6">
        <f>KickstarterTable[[#This Row],[pledged]]/KickstarterTable[[#This Row],[goal]]</f>
        <v>8.666666666666667E-2</v>
      </c>
      <c r="P3374" s="8">
        <f>KickstarterTable[[#This Row],[pledged]]/KickstarterTable[[#This Row],[backers_count]]</f>
        <v>32.5</v>
      </c>
      <c r="Q3374" t="str">
        <f t="shared" si="312"/>
        <v>theater</v>
      </c>
      <c r="R3374" t="str">
        <f t="shared" si="313"/>
        <v>plays</v>
      </c>
      <c r="S3374" s="13">
        <f t="shared" si="314"/>
        <v>42620.577638888884</v>
      </c>
      <c r="T3374" s="13">
        <f t="shared" si="315"/>
        <v>42648.494305555556</v>
      </c>
      <c r="U3374">
        <f t="shared" si="316"/>
        <v>2016</v>
      </c>
      <c r="V3374" s="15" t="str">
        <f t="shared" si="317"/>
        <v>Sep</v>
      </c>
    </row>
    <row r="3375" spans="1:22" ht="48">
      <c r="A3375">
        <v>4050</v>
      </c>
      <c r="B3375" s="3" t="s">
        <v>4046</v>
      </c>
      <c r="C3375" s="3" t="s">
        <v>8154</v>
      </c>
      <c r="D3375">
        <v>1500</v>
      </c>
      <c r="E3375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8270</v>
      </c>
      <c r="O3375" s="6">
        <f>KickstarterTable[[#This Row],[pledged]]/KickstarterTable[[#This Row],[goal]]</f>
        <v>6.6666666666666664E-4</v>
      </c>
      <c r="P3375" s="8">
        <f>KickstarterTable[[#This Row],[pledged]]/KickstarterTable[[#This Row],[backers_count]]</f>
        <v>1</v>
      </c>
      <c r="Q3375" t="str">
        <f t="shared" si="312"/>
        <v>theater</v>
      </c>
      <c r="R3375" t="str">
        <f t="shared" si="313"/>
        <v>plays</v>
      </c>
      <c r="S3375" s="13">
        <f t="shared" si="314"/>
        <v>41905.303136574068</v>
      </c>
      <c r="T3375" s="13">
        <f t="shared" si="315"/>
        <v>41933.21980324074</v>
      </c>
      <c r="U3375">
        <f t="shared" si="316"/>
        <v>2014</v>
      </c>
      <c r="V3375" s="15" t="str">
        <f t="shared" si="317"/>
        <v>Sep</v>
      </c>
    </row>
    <row r="3376" spans="1:22" ht="48">
      <c r="A3376">
        <v>4056</v>
      </c>
      <c r="B3376" s="3" t="s">
        <v>4052</v>
      </c>
      <c r="C3376" s="3" t="s">
        <v>8160</v>
      </c>
      <c r="D3376">
        <v>1500</v>
      </c>
      <c r="E3376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8270</v>
      </c>
      <c r="O3376" s="6">
        <f>KickstarterTable[[#This Row],[pledged]]/KickstarterTable[[#This Row],[goal]]</f>
        <v>0.53</v>
      </c>
      <c r="P3376" s="8">
        <f>KickstarterTable[[#This Row],[pledged]]/KickstarterTable[[#This Row],[backers_count]]</f>
        <v>88.333333333333329</v>
      </c>
      <c r="Q3376" t="str">
        <f t="shared" si="312"/>
        <v>theater</v>
      </c>
      <c r="R3376" t="str">
        <f t="shared" si="313"/>
        <v>plays</v>
      </c>
      <c r="S3376" s="13">
        <f t="shared" si="314"/>
        <v>42534.599988425922</v>
      </c>
      <c r="T3376" s="13">
        <f t="shared" si="315"/>
        <v>42552.415972222225</v>
      </c>
      <c r="U3376">
        <f t="shared" si="316"/>
        <v>2016</v>
      </c>
      <c r="V3376" s="15" t="str">
        <f t="shared" si="317"/>
        <v>Jun</v>
      </c>
    </row>
    <row r="3377" spans="1:22" ht="48">
      <c r="A3377">
        <v>4113</v>
      </c>
      <c r="B3377" s="3" t="s">
        <v>4109</v>
      </c>
      <c r="C3377" s="3" t="s">
        <v>8215</v>
      </c>
      <c r="D3377">
        <v>1500</v>
      </c>
      <c r="E337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8270</v>
      </c>
      <c r="O3377" s="6">
        <f>KickstarterTable[[#This Row],[pledged]]/KickstarterTable[[#This Row],[goal]]</f>
        <v>2E-3</v>
      </c>
      <c r="P3377" s="8">
        <f>KickstarterTable[[#This Row],[pledged]]/KickstarterTable[[#This Row],[backers_count]]</f>
        <v>1</v>
      </c>
      <c r="Q3377" t="str">
        <f t="shared" si="312"/>
        <v>theater</v>
      </c>
      <c r="R3377" t="str">
        <f t="shared" si="313"/>
        <v>plays</v>
      </c>
      <c r="S3377" s="13">
        <f t="shared" si="314"/>
        <v>42358.239849537036</v>
      </c>
      <c r="T3377" s="13">
        <f t="shared" si="315"/>
        <v>42374.856944444451</v>
      </c>
      <c r="U3377">
        <f t="shared" si="316"/>
        <v>2016</v>
      </c>
      <c r="V3377" s="15" t="str">
        <f t="shared" si="317"/>
        <v>Dec</v>
      </c>
    </row>
    <row r="3378" spans="1:22" ht="32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8276</v>
      </c>
      <c r="O3378" s="6">
        <f>KickstarterTable[[#This Row],[pledged]]/KickstarterTable[[#This Row],[goal]]</f>
        <v>1.0344827586206897</v>
      </c>
      <c r="P3378" s="8">
        <f>KickstarterTable[[#This Row],[pledged]]/KickstarterTable[[#This Row],[backers_count]]</f>
        <v>31.914893617021278</v>
      </c>
      <c r="Q3378" t="str">
        <f t="shared" si="312"/>
        <v>music</v>
      </c>
      <c r="R3378" t="str">
        <f t="shared" si="313"/>
        <v>metal</v>
      </c>
      <c r="S3378" s="13">
        <f t="shared" si="314"/>
        <v>42544.791863425919</v>
      </c>
      <c r="T3378" s="13">
        <f t="shared" si="315"/>
        <v>42572.708530092597</v>
      </c>
      <c r="U3378">
        <f t="shared" si="316"/>
        <v>2016</v>
      </c>
      <c r="V3378" s="15" t="str">
        <f t="shared" si="317"/>
        <v>Jun</v>
      </c>
    </row>
    <row r="3379" spans="1:22" ht="64">
      <c r="A3379">
        <v>415</v>
      </c>
      <c r="B3379" s="3" t="s">
        <v>416</v>
      </c>
      <c r="C3379" s="3" t="s">
        <v>4525</v>
      </c>
      <c r="D3379">
        <v>1400</v>
      </c>
      <c r="E3379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8268</v>
      </c>
      <c r="O3379" s="6">
        <f>KickstarterTable[[#This Row],[pledged]]/KickstarterTable[[#This Row],[goal]]</f>
        <v>1.0214714285714286</v>
      </c>
      <c r="P3379" s="8">
        <f>KickstarterTable[[#This Row],[pledged]]/KickstarterTable[[#This Row],[backers_count]]</f>
        <v>68.09809523809524</v>
      </c>
      <c r="Q3379" t="str">
        <f t="shared" si="312"/>
        <v>film &amp; video</v>
      </c>
      <c r="R3379" t="str">
        <f t="shared" si="313"/>
        <v>documentary</v>
      </c>
      <c r="S3379" s="13">
        <f t="shared" si="314"/>
        <v>41904.518541666665</v>
      </c>
      <c r="T3379" s="13">
        <f t="shared" si="315"/>
        <v>41927.083333333336</v>
      </c>
      <c r="U3379">
        <f t="shared" si="316"/>
        <v>2014</v>
      </c>
      <c r="V3379" s="15" t="str">
        <f t="shared" si="317"/>
        <v>Sep</v>
      </c>
    </row>
    <row r="3380" spans="1:22" ht="48">
      <c r="A3380">
        <v>742</v>
      </c>
      <c r="B3380" s="3" t="s">
        <v>743</v>
      </c>
      <c r="C3380" s="3" t="s">
        <v>4852</v>
      </c>
      <c r="D3380">
        <v>1400</v>
      </c>
      <c r="E3380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8273</v>
      </c>
      <c r="O3380" s="6">
        <f>KickstarterTable[[#This Row],[pledged]]/KickstarterTable[[#This Row],[goal]]</f>
        <v>1.1071428571428572</v>
      </c>
      <c r="P3380" s="8">
        <f>KickstarterTable[[#This Row],[pledged]]/KickstarterTable[[#This Row],[backers_count]]</f>
        <v>67.391304347826093</v>
      </c>
      <c r="Q3380" t="str">
        <f t="shared" si="312"/>
        <v>publishing</v>
      </c>
      <c r="R3380" t="str">
        <f t="shared" si="313"/>
        <v>nonfiction</v>
      </c>
      <c r="S3380" s="13">
        <f t="shared" si="314"/>
        <v>41689.584629629629</v>
      </c>
      <c r="T3380" s="13">
        <f t="shared" si="315"/>
        <v>41717.459629629629</v>
      </c>
      <c r="U3380">
        <f t="shared" si="316"/>
        <v>2014</v>
      </c>
      <c r="V3380" s="15" t="str">
        <f t="shared" si="317"/>
        <v>Feb</v>
      </c>
    </row>
    <row r="3381" spans="1:22" ht="48">
      <c r="A3381">
        <v>936</v>
      </c>
      <c r="B3381" s="3" t="s">
        <v>937</v>
      </c>
      <c r="C3381" s="3" t="s">
        <v>5046</v>
      </c>
      <c r="D3381">
        <v>1400</v>
      </c>
      <c r="E3381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8277</v>
      </c>
      <c r="O3381" s="6">
        <f>KickstarterTable[[#This Row],[pledged]]/KickstarterTable[[#This Row],[goal]]</f>
        <v>0</v>
      </c>
      <c r="P3381" s="8" t="e">
        <f>KickstarterTable[[#This Row],[pledged]]/KickstarterTable[[#This Row],[backers_count]]</f>
        <v>#DIV/0!</v>
      </c>
      <c r="Q3381" t="str">
        <f t="shared" si="312"/>
        <v>music</v>
      </c>
      <c r="R3381" t="str">
        <f t="shared" si="313"/>
        <v>jazz</v>
      </c>
      <c r="S3381" s="13">
        <f t="shared" si="314"/>
        <v>40882.690844907404</v>
      </c>
      <c r="T3381" s="13">
        <f t="shared" si="315"/>
        <v>40924.416666666672</v>
      </c>
      <c r="U3381">
        <f t="shared" si="316"/>
        <v>2012</v>
      </c>
      <c r="V3381" s="15" t="str">
        <f t="shared" si="317"/>
        <v>Dec</v>
      </c>
    </row>
    <row r="3382" spans="1:22" ht="48">
      <c r="A3382">
        <v>3962</v>
      </c>
      <c r="B3382" s="3" t="s">
        <v>3959</v>
      </c>
      <c r="C3382" s="3" t="s">
        <v>8069</v>
      </c>
      <c r="D3382">
        <v>1400</v>
      </c>
      <c r="E3382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8270</v>
      </c>
      <c r="O3382" s="6">
        <f>KickstarterTable[[#This Row],[pledged]]/KickstarterTable[[#This Row],[goal]]</f>
        <v>3.214285714285714E-2</v>
      </c>
      <c r="P3382" s="8">
        <f>KickstarterTable[[#This Row],[pledged]]/KickstarterTable[[#This Row],[backers_count]]</f>
        <v>15</v>
      </c>
      <c r="Q3382" t="str">
        <f t="shared" si="312"/>
        <v>theater</v>
      </c>
      <c r="R3382" t="str">
        <f t="shared" si="313"/>
        <v>plays</v>
      </c>
      <c r="S3382" s="13">
        <f t="shared" si="314"/>
        <v>42311.288124999999</v>
      </c>
      <c r="T3382" s="13">
        <f t="shared" si="315"/>
        <v>42334.204791666671</v>
      </c>
      <c r="U3382">
        <f t="shared" si="316"/>
        <v>2015</v>
      </c>
      <c r="V3382" s="15" t="str">
        <f t="shared" si="317"/>
        <v>Nov</v>
      </c>
    </row>
    <row r="3383" spans="1:22" ht="48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8270</v>
      </c>
      <c r="O3383" s="6">
        <f>KickstarterTable[[#This Row],[pledged]]/KickstarterTable[[#This Row],[goal]]</f>
        <v>1</v>
      </c>
      <c r="P3383" s="8">
        <f>KickstarterTable[[#This Row],[pledged]]/KickstarterTable[[#This Row],[backers_count]]</f>
        <v>41.029411764705884</v>
      </c>
      <c r="Q3383" t="str">
        <f t="shared" si="312"/>
        <v>theater</v>
      </c>
      <c r="R3383" t="str">
        <f t="shared" si="313"/>
        <v>plays</v>
      </c>
      <c r="S3383" s="13">
        <f t="shared" si="314"/>
        <v>42234.456550925919</v>
      </c>
      <c r="T3383" s="13">
        <f t="shared" si="315"/>
        <v>42260.004166666673</v>
      </c>
      <c r="U3383">
        <f t="shared" si="316"/>
        <v>2015</v>
      </c>
      <c r="V3383" s="15" t="str">
        <f t="shared" si="317"/>
        <v>Aug</v>
      </c>
    </row>
    <row r="3384" spans="1:22" ht="48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8294</v>
      </c>
      <c r="O3384" s="6">
        <f>KickstarterTable[[#This Row],[pledged]]/KickstarterTable[[#This Row],[goal]]</f>
        <v>5.0620938628158845</v>
      </c>
      <c r="P3384" s="8">
        <f>KickstarterTable[[#This Row],[pledged]]/KickstarterTable[[#This Row],[backers_count]]</f>
        <v>36.326424870466319</v>
      </c>
      <c r="Q3384" t="str">
        <f t="shared" si="312"/>
        <v>technology</v>
      </c>
      <c r="R3384" t="str">
        <f t="shared" si="313"/>
        <v>hardware</v>
      </c>
      <c r="S3384" s="13">
        <f t="shared" si="314"/>
        <v>42660.843483796292</v>
      </c>
      <c r="T3384" s="13">
        <f t="shared" si="315"/>
        <v>42712.790972222225</v>
      </c>
      <c r="U3384">
        <f t="shared" si="316"/>
        <v>2016</v>
      </c>
      <c r="V3384" s="15" t="str">
        <f t="shared" si="317"/>
        <v>Oct</v>
      </c>
    </row>
    <row r="3385" spans="1:22" ht="48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8302</v>
      </c>
      <c r="O3385" s="6">
        <f>KickstarterTable[[#This Row],[pledged]]/KickstarterTable[[#This Row],[goal]]</f>
        <v>1.1888888888888889</v>
      </c>
      <c r="P3385" s="8">
        <f>KickstarterTable[[#This Row],[pledged]]/KickstarterTable[[#This Row],[backers_count]]</f>
        <v>80.25</v>
      </c>
      <c r="Q3385" t="str">
        <f t="shared" si="312"/>
        <v>theater</v>
      </c>
      <c r="R3385" t="str">
        <f t="shared" si="313"/>
        <v>spaces</v>
      </c>
      <c r="S3385" s="13">
        <f t="shared" si="314"/>
        <v>42780.406944444439</v>
      </c>
      <c r="T3385" s="13">
        <f t="shared" si="315"/>
        <v>42792.666666666664</v>
      </c>
      <c r="U3385">
        <f t="shared" si="316"/>
        <v>2017</v>
      </c>
      <c r="V3385" s="15" t="str">
        <f t="shared" si="317"/>
        <v>Feb</v>
      </c>
    </row>
    <row r="3386" spans="1:22" ht="48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8279</v>
      </c>
      <c r="O3386" s="6">
        <f>KickstarterTable[[#This Row],[pledged]]/KickstarterTable[[#This Row],[goal]]</f>
        <v>1.0286144578313252</v>
      </c>
      <c r="P3386" s="8">
        <f>KickstarterTable[[#This Row],[pledged]]/KickstarterTable[[#This Row],[backers_count]]</f>
        <v>50.592592592592595</v>
      </c>
      <c r="Q3386" t="str">
        <f t="shared" si="312"/>
        <v>music</v>
      </c>
      <c r="R3386" t="str">
        <f t="shared" si="313"/>
        <v>electronic music</v>
      </c>
      <c r="S3386" s="13">
        <f t="shared" si="314"/>
        <v>42688.39907407407</v>
      </c>
      <c r="T3386" s="13">
        <f t="shared" si="315"/>
        <v>42714.315740740749</v>
      </c>
      <c r="U3386">
        <f t="shared" si="316"/>
        <v>2016</v>
      </c>
      <c r="V3386" s="15" t="str">
        <f t="shared" si="317"/>
        <v>Nov</v>
      </c>
    </row>
    <row r="3387" spans="1:22" ht="48">
      <c r="A3387">
        <v>79</v>
      </c>
      <c r="B3387" s="3" t="s">
        <v>81</v>
      </c>
      <c r="C3387" s="3" t="s">
        <v>4190</v>
      </c>
      <c r="D3387">
        <v>1300</v>
      </c>
      <c r="E338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8265</v>
      </c>
      <c r="O3387" s="6">
        <f>KickstarterTable[[#This Row],[pledged]]/KickstarterTable[[#This Row],[goal]]</f>
        <v>1.27</v>
      </c>
      <c r="P3387" s="8">
        <f>KickstarterTable[[#This Row],[pledged]]/KickstarterTable[[#This Row],[backers_count]]</f>
        <v>40.268292682926827</v>
      </c>
      <c r="Q3387" t="str">
        <f t="shared" si="312"/>
        <v>film &amp; video</v>
      </c>
      <c r="R3387" t="str">
        <f t="shared" si="313"/>
        <v>shorts</v>
      </c>
      <c r="S3387" s="13">
        <f t="shared" si="314"/>
        <v>41724.443206018514</v>
      </c>
      <c r="T3387" s="13">
        <f t="shared" si="315"/>
        <v>41752.359872685185</v>
      </c>
      <c r="U3387">
        <f t="shared" si="316"/>
        <v>2014</v>
      </c>
      <c r="V3387" s="15" t="str">
        <f t="shared" si="317"/>
        <v>Mar</v>
      </c>
    </row>
    <row r="3388" spans="1:22" ht="32">
      <c r="A3388">
        <v>103</v>
      </c>
      <c r="B3388" s="3" t="s">
        <v>105</v>
      </c>
      <c r="C3388" s="3" t="s">
        <v>4214</v>
      </c>
      <c r="D3388">
        <v>1300</v>
      </c>
      <c r="E338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8265</v>
      </c>
      <c r="O3388" s="6">
        <f>KickstarterTable[[#This Row],[pledged]]/KickstarterTable[[#This Row],[goal]]</f>
        <v>1.0515384615384615</v>
      </c>
      <c r="P3388" s="8">
        <f>KickstarterTable[[#This Row],[pledged]]/KickstarterTable[[#This Row],[backers_count]]</f>
        <v>27.897959183673468</v>
      </c>
      <c r="Q3388" t="str">
        <f t="shared" si="312"/>
        <v>film &amp; video</v>
      </c>
      <c r="R3388" t="str">
        <f t="shared" si="313"/>
        <v>shorts</v>
      </c>
      <c r="S3388" s="13">
        <f t="shared" si="314"/>
        <v>41682.472569444442</v>
      </c>
      <c r="T3388" s="13">
        <f t="shared" si="315"/>
        <v>41703.389236111114</v>
      </c>
      <c r="U3388">
        <f t="shared" si="316"/>
        <v>2014</v>
      </c>
      <c r="V3388" s="15" t="str">
        <f t="shared" si="317"/>
        <v>Feb</v>
      </c>
    </row>
    <row r="3389" spans="1:22" ht="48">
      <c r="A3389">
        <v>110</v>
      </c>
      <c r="B3389" s="3" t="s">
        <v>112</v>
      </c>
      <c r="C3389" s="3" t="s">
        <v>4221</v>
      </c>
      <c r="D3389">
        <v>1300</v>
      </c>
      <c r="E3389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8265</v>
      </c>
      <c r="O3389" s="6">
        <f>KickstarterTable[[#This Row],[pledged]]/KickstarterTable[[#This Row],[goal]]</f>
        <v>1.3076923076923077</v>
      </c>
      <c r="P3389" s="8">
        <f>KickstarterTable[[#This Row],[pledged]]/KickstarterTable[[#This Row],[backers_count]]</f>
        <v>65.384615384615387</v>
      </c>
      <c r="Q3389" t="str">
        <f t="shared" si="312"/>
        <v>film &amp; video</v>
      </c>
      <c r="R3389" t="str">
        <f t="shared" si="313"/>
        <v>shorts</v>
      </c>
      <c r="S3389" s="13">
        <f t="shared" si="314"/>
        <v>41557.616354166668</v>
      </c>
      <c r="T3389" s="13">
        <f t="shared" si="315"/>
        <v>41589.832638888889</v>
      </c>
      <c r="U3389">
        <f t="shared" si="316"/>
        <v>2013</v>
      </c>
      <c r="V3389" s="15" t="str">
        <f t="shared" si="317"/>
        <v>Oct</v>
      </c>
    </row>
    <row r="3390" spans="1:22" ht="48">
      <c r="A3390">
        <v>828</v>
      </c>
      <c r="B3390" s="3" t="s">
        <v>829</v>
      </c>
      <c r="C3390" s="3" t="s">
        <v>4938</v>
      </c>
      <c r="D3390">
        <v>1300</v>
      </c>
      <c r="E3390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8275</v>
      </c>
      <c r="O3390" s="6">
        <f>KickstarterTable[[#This Row],[pledged]]/KickstarterTable[[#This Row],[goal]]</f>
        <v>1.07</v>
      </c>
      <c r="P3390" s="8">
        <f>KickstarterTable[[#This Row],[pledged]]/KickstarterTable[[#This Row],[backers_count]]</f>
        <v>36.60526315789474</v>
      </c>
      <c r="Q3390" t="str">
        <f t="shared" si="312"/>
        <v>music</v>
      </c>
      <c r="R3390" t="str">
        <f t="shared" si="313"/>
        <v>rock</v>
      </c>
      <c r="S3390" s="13">
        <f t="shared" si="314"/>
        <v>41072.717384259253</v>
      </c>
      <c r="T3390" s="13">
        <f t="shared" si="315"/>
        <v>41083.26666666667</v>
      </c>
      <c r="U3390">
        <f t="shared" si="316"/>
        <v>2012</v>
      </c>
      <c r="V3390" s="15" t="str">
        <f t="shared" si="317"/>
        <v>Jun</v>
      </c>
    </row>
    <row r="3391" spans="1:22" ht="48">
      <c r="A3391">
        <v>1377</v>
      </c>
      <c r="B3391" s="3" t="s">
        <v>1378</v>
      </c>
      <c r="C3391" s="3" t="s">
        <v>5487</v>
      </c>
      <c r="D3391">
        <v>1300</v>
      </c>
      <c r="E3391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8275</v>
      </c>
      <c r="O3391" s="6">
        <f>KickstarterTable[[#This Row],[pledged]]/KickstarterTable[[#This Row],[goal]]</f>
        <v>1.1615384615384616</v>
      </c>
      <c r="P3391" s="8">
        <f>KickstarterTable[[#This Row],[pledged]]/KickstarterTable[[#This Row],[backers_count]]</f>
        <v>48.70967741935484</v>
      </c>
      <c r="Q3391" t="str">
        <f t="shared" si="312"/>
        <v>music</v>
      </c>
      <c r="R3391" t="str">
        <f t="shared" si="313"/>
        <v>rock</v>
      </c>
      <c r="S3391" s="13">
        <f t="shared" si="314"/>
        <v>42746.88622685185</v>
      </c>
      <c r="T3391" s="13">
        <f t="shared" si="315"/>
        <v>42766.757638888892</v>
      </c>
      <c r="U3391">
        <f t="shared" si="316"/>
        <v>2017</v>
      </c>
      <c r="V3391" s="15" t="str">
        <f t="shared" si="317"/>
        <v>Jan</v>
      </c>
    </row>
    <row r="3392" spans="1:22" ht="48">
      <c r="A3392">
        <v>1851</v>
      </c>
      <c r="B3392" s="3" t="s">
        <v>1852</v>
      </c>
      <c r="C3392" s="3" t="s">
        <v>5961</v>
      </c>
      <c r="D3392">
        <v>1300</v>
      </c>
      <c r="E3392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8275</v>
      </c>
      <c r="O3392" s="6">
        <f>KickstarterTable[[#This Row],[pledged]]/KickstarterTable[[#This Row],[goal]]</f>
        <v>1.0007692307692309</v>
      </c>
      <c r="P3392" s="8">
        <f>KickstarterTable[[#This Row],[pledged]]/KickstarterTable[[#This Row],[backers_count]]</f>
        <v>50.03846153846154</v>
      </c>
      <c r="Q3392" t="str">
        <f t="shared" si="312"/>
        <v>music</v>
      </c>
      <c r="R3392" t="str">
        <f t="shared" si="313"/>
        <v>rock</v>
      </c>
      <c r="S3392" s="13">
        <f t="shared" si="314"/>
        <v>41827.57335648148</v>
      </c>
      <c r="T3392" s="13">
        <f t="shared" si="315"/>
        <v>41845.625</v>
      </c>
      <c r="U3392">
        <f t="shared" si="316"/>
        <v>2014</v>
      </c>
      <c r="V3392" s="15" t="str">
        <f t="shared" si="317"/>
        <v>Jul</v>
      </c>
    </row>
    <row r="3393" spans="1:22" ht="32">
      <c r="A3393">
        <v>3710</v>
      </c>
      <c r="B3393" s="3" t="s">
        <v>3707</v>
      </c>
      <c r="C3393" s="3" t="s">
        <v>7820</v>
      </c>
      <c r="D3393">
        <v>1300</v>
      </c>
      <c r="E3393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8270</v>
      </c>
      <c r="O3393" s="6">
        <f>KickstarterTable[[#This Row],[pledged]]/KickstarterTable[[#This Row],[goal]]</f>
        <v>1.4115384615384616</v>
      </c>
      <c r="P3393" s="8">
        <f>KickstarterTable[[#This Row],[pledged]]/KickstarterTable[[#This Row],[backers_count]]</f>
        <v>67.962962962962962</v>
      </c>
      <c r="Q3393" t="str">
        <f t="shared" si="312"/>
        <v>theater</v>
      </c>
      <c r="R3393" t="str">
        <f t="shared" si="313"/>
        <v>plays</v>
      </c>
      <c r="S3393" s="13">
        <f t="shared" si="314"/>
        <v>42072.242916666662</v>
      </c>
      <c r="T3393" s="13">
        <f t="shared" si="315"/>
        <v>42095.159583333334</v>
      </c>
      <c r="U3393">
        <f t="shared" si="316"/>
        <v>2015</v>
      </c>
      <c r="V3393" s="15" t="str">
        <f t="shared" si="317"/>
        <v>Mar</v>
      </c>
    </row>
    <row r="3394" spans="1:22" ht="48">
      <c r="A3394">
        <v>3976</v>
      </c>
      <c r="B3394" s="3" t="s">
        <v>3973</v>
      </c>
      <c r="C3394" s="3" t="s">
        <v>8083</v>
      </c>
      <c r="D3394">
        <v>1300</v>
      </c>
      <c r="E339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8270</v>
      </c>
      <c r="O3394" s="6">
        <f>KickstarterTable[[#This Row],[pledged]]/KickstarterTable[[#This Row],[goal]]</f>
        <v>0.47692307692307695</v>
      </c>
      <c r="P3394" s="8">
        <f>KickstarterTable[[#This Row],[pledged]]/KickstarterTable[[#This Row],[backers_count]]</f>
        <v>62</v>
      </c>
      <c r="Q3394" t="str">
        <f t="shared" ref="Q3394:Q3457" si="318">LEFT(N3394, SEARCH("/",N3394,1) -1)</f>
        <v>theater</v>
      </c>
      <c r="R3394" t="str">
        <f t="shared" ref="R3394:R3457" si="319">MID(N3394,FIND("/",N3394)+1,LEN(N3394))</f>
        <v>plays</v>
      </c>
      <c r="S3394" s="13">
        <f t="shared" ref="S3394:S3457" si="320">(J3394/86400)+25569+(-8/24)</f>
        <v>41830.525011574071</v>
      </c>
      <c r="T3394" s="13">
        <f t="shared" ref="T3394:T3457" si="321">(((I3394/60)/60)/24)+DATE(1970,1,1)+(-58/24)</f>
        <v>41849.875</v>
      </c>
      <c r="U3394">
        <f t="shared" ref="U3394:U3457" si="322">YEAR(T3394)</f>
        <v>2014</v>
      </c>
      <c r="V3394" s="15" t="str">
        <f t="shared" ref="V3394:V3457" si="323">TEXT(S3394,"mmm")</f>
        <v>Jul</v>
      </c>
    </row>
    <row r="3395" spans="1:22" ht="48">
      <c r="A3395">
        <v>26</v>
      </c>
      <c r="B3395" s="3" t="s">
        <v>28</v>
      </c>
      <c r="C3395" s="3" t="s">
        <v>4137</v>
      </c>
      <c r="D3395">
        <v>1250</v>
      </c>
      <c r="E3395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8264</v>
      </c>
      <c r="O3395" s="6">
        <f>KickstarterTable[[#This Row],[pledged]]/KickstarterTable[[#This Row],[goal]]</f>
        <v>1.552</v>
      </c>
      <c r="P3395" s="8">
        <f>KickstarterTable[[#This Row],[pledged]]/KickstarterTable[[#This Row],[backers_count]]</f>
        <v>102.10526315789474</v>
      </c>
      <c r="Q3395" t="str">
        <f t="shared" si="318"/>
        <v>film &amp; video</v>
      </c>
      <c r="R3395" t="str">
        <f t="shared" si="319"/>
        <v>television</v>
      </c>
      <c r="S3395" s="13">
        <f t="shared" si="320"/>
        <v>41828.182222222218</v>
      </c>
      <c r="T3395" s="13">
        <f t="shared" si="321"/>
        <v>41866.09888888889</v>
      </c>
      <c r="U3395">
        <f t="shared" si="322"/>
        <v>2014</v>
      </c>
      <c r="V3395" s="15" t="str">
        <f t="shared" si="323"/>
        <v>Jul</v>
      </c>
    </row>
    <row r="3396" spans="1:22" ht="48">
      <c r="A3396">
        <v>1728</v>
      </c>
      <c r="B3396" s="3" t="s">
        <v>1729</v>
      </c>
      <c r="C3396" s="3" t="s">
        <v>5838</v>
      </c>
      <c r="D3396">
        <v>1250</v>
      </c>
      <c r="E3396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8292</v>
      </c>
      <c r="O3396" s="6">
        <f>KickstarterTable[[#This Row],[pledged]]/KickstarterTable[[#This Row],[goal]]</f>
        <v>0.68400000000000005</v>
      </c>
      <c r="P3396" s="8">
        <f>KickstarterTable[[#This Row],[pledged]]/KickstarterTable[[#This Row],[backers_count]]</f>
        <v>122.14285714285714</v>
      </c>
      <c r="Q3396" t="str">
        <f t="shared" si="318"/>
        <v>music</v>
      </c>
      <c r="R3396" t="str">
        <f t="shared" si="319"/>
        <v>faith</v>
      </c>
      <c r="S3396" s="13">
        <f t="shared" si="320"/>
        <v>42268.292523148142</v>
      </c>
      <c r="T3396" s="13">
        <f t="shared" si="321"/>
        <v>42296.209189814814</v>
      </c>
      <c r="U3396">
        <f t="shared" si="322"/>
        <v>2015</v>
      </c>
      <c r="V3396" s="15" t="str">
        <f t="shared" si="323"/>
        <v>Sep</v>
      </c>
    </row>
    <row r="3397" spans="1:22" ht="32">
      <c r="A3397">
        <v>2558</v>
      </c>
      <c r="B3397" s="3" t="s">
        <v>2558</v>
      </c>
      <c r="C3397" s="3" t="s">
        <v>6668</v>
      </c>
      <c r="D3397">
        <v>1250</v>
      </c>
      <c r="E339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8299</v>
      </c>
      <c r="O3397" s="6">
        <f>KickstarterTable[[#This Row],[pledged]]/KickstarterTable[[#This Row],[goal]]</f>
        <v>1.0888</v>
      </c>
      <c r="P3397" s="8">
        <f>KickstarterTable[[#This Row],[pledged]]/KickstarterTable[[#This Row],[backers_count]]</f>
        <v>75.611111111111114</v>
      </c>
      <c r="Q3397" t="str">
        <f t="shared" si="318"/>
        <v>music</v>
      </c>
      <c r="R3397" t="str">
        <f t="shared" si="319"/>
        <v>classical music</v>
      </c>
      <c r="S3397" s="13">
        <f t="shared" si="320"/>
        <v>42093.526689814811</v>
      </c>
      <c r="T3397" s="13">
        <f t="shared" si="321"/>
        <v>42123.165972222225</v>
      </c>
      <c r="U3397">
        <f t="shared" si="322"/>
        <v>2015</v>
      </c>
      <c r="V3397" s="15" t="str">
        <f t="shared" si="323"/>
        <v>Mar</v>
      </c>
    </row>
    <row r="3398" spans="1:22" ht="32">
      <c r="A3398">
        <v>2781</v>
      </c>
      <c r="B3398" s="3" t="s">
        <v>2781</v>
      </c>
      <c r="C3398" s="3" t="s">
        <v>6891</v>
      </c>
      <c r="D3398">
        <v>1250</v>
      </c>
      <c r="E339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8270</v>
      </c>
      <c r="O3398" s="6">
        <f>KickstarterTable[[#This Row],[pledged]]/KickstarterTable[[#This Row],[goal]]</f>
        <v>1.0528</v>
      </c>
      <c r="P3398" s="8">
        <f>KickstarterTable[[#This Row],[pledged]]/KickstarterTable[[#This Row],[backers_count]]</f>
        <v>47</v>
      </c>
      <c r="Q3398" t="str">
        <f t="shared" si="318"/>
        <v>theater</v>
      </c>
      <c r="R3398" t="str">
        <f t="shared" si="319"/>
        <v>plays</v>
      </c>
      <c r="S3398" s="13">
        <f t="shared" si="320"/>
        <v>42018.608263888884</v>
      </c>
      <c r="T3398" s="13">
        <f t="shared" si="321"/>
        <v>42044.875000000007</v>
      </c>
      <c r="U3398">
        <f t="shared" si="322"/>
        <v>2015</v>
      </c>
      <c r="V3398" s="15" t="str">
        <f t="shared" si="323"/>
        <v>Jan</v>
      </c>
    </row>
    <row r="3399" spans="1:22" ht="48">
      <c r="A3399">
        <v>3129</v>
      </c>
      <c r="B3399" s="3" t="s">
        <v>3129</v>
      </c>
      <c r="C3399" s="3" t="s">
        <v>7239</v>
      </c>
      <c r="D3399">
        <v>1250</v>
      </c>
      <c r="E3399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8270</v>
      </c>
      <c r="O3399" s="6">
        <f>KickstarterTable[[#This Row],[pledged]]/KickstarterTable[[#This Row],[goal]]</f>
        <v>8.0000000000000002E-3</v>
      </c>
      <c r="P3399" s="8">
        <f>KickstarterTable[[#This Row],[pledged]]/KickstarterTable[[#This Row],[backers_count]]</f>
        <v>10</v>
      </c>
      <c r="Q3399" t="str">
        <f t="shared" si="318"/>
        <v>theater</v>
      </c>
      <c r="R3399" t="str">
        <f t="shared" si="319"/>
        <v>plays</v>
      </c>
      <c r="S3399" s="13">
        <f t="shared" si="320"/>
        <v>42803.509479166663</v>
      </c>
      <c r="T3399" s="13">
        <f t="shared" si="321"/>
        <v>42841.384479166671</v>
      </c>
      <c r="U3399">
        <f t="shared" si="322"/>
        <v>2017</v>
      </c>
      <c r="V3399" s="15" t="str">
        <f t="shared" si="323"/>
        <v>Mar</v>
      </c>
    </row>
    <row r="3400" spans="1:22" ht="48">
      <c r="A3400">
        <v>3149</v>
      </c>
      <c r="B3400" s="3" t="s">
        <v>3149</v>
      </c>
      <c r="C3400" s="3" t="s">
        <v>7259</v>
      </c>
      <c r="D3400">
        <v>1250</v>
      </c>
      <c r="E3400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8270</v>
      </c>
      <c r="O3400" s="6">
        <f>KickstarterTable[[#This Row],[pledged]]/KickstarterTable[[#This Row],[goal]]</f>
        <v>1.04</v>
      </c>
      <c r="P3400" s="8">
        <f>KickstarterTable[[#This Row],[pledged]]/KickstarterTable[[#This Row],[backers_count]]</f>
        <v>52</v>
      </c>
      <c r="Q3400" t="str">
        <f t="shared" si="318"/>
        <v>theater</v>
      </c>
      <c r="R3400" t="str">
        <f t="shared" si="319"/>
        <v>plays</v>
      </c>
      <c r="S3400" s="13">
        <f t="shared" si="320"/>
        <v>41225.684027777774</v>
      </c>
      <c r="T3400" s="13">
        <f t="shared" si="321"/>
        <v>41247.666666666672</v>
      </c>
      <c r="U3400">
        <f t="shared" si="322"/>
        <v>2012</v>
      </c>
      <c r="V3400" s="15" t="str">
        <f t="shared" si="323"/>
        <v>Nov</v>
      </c>
    </row>
    <row r="3401" spans="1:22" ht="32">
      <c r="A3401">
        <v>3613</v>
      </c>
      <c r="B3401" s="3" t="s">
        <v>3612</v>
      </c>
      <c r="C3401" s="3" t="s">
        <v>7723</v>
      </c>
      <c r="D3401">
        <v>1250</v>
      </c>
      <c r="E3401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8270</v>
      </c>
      <c r="O3401" s="6">
        <f>KickstarterTable[[#This Row],[pledged]]/KickstarterTable[[#This Row],[goal]]</f>
        <v>1</v>
      </c>
      <c r="P3401" s="8">
        <f>KickstarterTable[[#This Row],[pledged]]/KickstarterTable[[#This Row],[backers_count]]</f>
        <v>62.5</v>
      </c>
      <c r="Q3401" t="str">
        <f t="shared" si="318"/>
        <v>theater</v>
      </c>
      <c r="R3401" t="str">
        <f t="shared" si="319"/>
        <v>plays</v>
      </c>
      <c r="S3401" s="13">
        <f t="shared" si="320"/>
        <v>41788.256643518514</v>
      </c>
      <c r="T3401" s="13">
        <f t="shared" si="321"/>
        <v>41816.173310185186</v>
      </c>
      <c r="U3401">
        <f t="shared" si="322"/>
        <v>2014</v>
      </c>
      <c r="V3401" s="15" t="str">
        <f t="shared" si="323"/>
        <v>May</v>
      </c>
    </row>
    <row r="3402" spans="1:22" ht="48">
      <c r="A3402">
        <v>3762</v>
      </c>
      <c r="B3402" s="3" t="s">
        <v>3759</v>
      </c>
      <c r="C3402" s="3" t="s">
        <v>7872</v>
      </c>
      <c r="D3402">
        <v>1250</v>
      </c>
      <c r="E3402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8304</v>
      </c>
      <c r="O3402" s="6">
        <f>KickstarterTable[[#This Row],[pledged]]/KickstarterTable[[#This Row],[goal]]</f>
        <v>1.0624</v>
      </c>
      <c r="P3402" s="8">
        <f>KickstarterTable[[#This Row],[pledged]]/KickstarterTable[[#This Row],[backers_count]]</f>
        <v>47.428571428571431</v>
      </c>
      <c r="Q3402" t="str">
        <f t="shared" si="318"/>
        <v>theater</v>
      </c>
      <c r="R3402" t="str">
        <f t="shared" si="319"/>
        <v>musical</v>
      </c>
      <c r="S3402" s="13">
        <f t="shared" si="320"/>
        <v>42193.480196759258</v>
      </c>
      <c r="T3402" s="13">
        <f t="shared" si="321"/>
        <v>42216.396863425929</v>
      </c>
      <c r="U3402">
        <f t="shared" si="322"/>
        <v>2015</v>
      </c>
      <c r="V3402" s="15" t="str">
        <f t="shared" si="323"/>
        <v>Jul</v>
      </c>
    </row>
    <row r="3403" spans="1:22" ht="48">
      <c r="A3403">
        <v>3998</v>
      </c>
      <c r="B3403" s="3" t="s">
        <v>3994</v>
      </c>
      <c r="C3403" s="3" t="s">
        <v>8104</v>
      </c>
      <c r="D3403">
        <v>1250</v>
      </c>
      <c r="E3403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8270</v>
      </c>
      <c r="O3403" s="6">
        <f>KickstarterTable[[#This Row],[pledged]]/KickstarterTable[[#This Row],[goal]]</f>
        <v>0.57199999999999995</v>
      </c>
      <c r="P3403" s="8">
        <f>KickstarterTable[[#This Row],[pledged]]/KickstarterTable[[#This Row],[backers_count]]</f>
        <v>59.583333333333336</v>
      </c>
      <c r="Q3403" t="str">
        <f t="shared" si="318"/>
        <v>theater</v>
      </c>
      <c r="R3403" t="str">
        <f t="shared" si="319"/>
        <v>plays</v>
      </c>
      <c r="S3403" s="13">
        <f t="shared" si="320"/>
        <v>42061.629930555551</v>
      </c>
      <c r="T3403" s="13">
        <f t="shared" si="321"/>
        <v>42089.504930555559</v>
      </c>
      <c r="U3403">
        <f t="shared" si="322"/>
        <v>2015</v>
      </c>
      <c r="V3403" s="15" t="str">
        <f t="shared" si="323"/>
        <v>Feb</v>
      </c>
    </row>
    <row r="3404" spans="1:22" ht="48">
      <c r="A3404">
        <v>4002</v>
      </c>
      <c r="B3404" s="3" t="s">
        <v>3998</v>
      </c>
      <c r="C3404" s="3" t="s">
        <v>8108</v>
      </c>
      <c r="D3404">
        <v>1250</v>
      </c>
      <c r="E3404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8270</v>
      </c>
      <c r="O3404" s="6">
        <f>KickstarterTable[[#This Row],[pledged]]/KickstarterTable[[#This Row],[goal]]</f>
        <v>1.84E-2</v>
      </c>
      <c r="P3404" s="8">
        <f>KickstarterTable[[#This Row],[pledged]]/KickstarterTable[[#This Row],[backers_count]]</f>
        <v>5.75</v>
      </c>
      <c r="Q3404" t="str">
        <f t="shared" si="318"/>
        <v>theater</v>
      </c>
      <c r="R3404" t="str">
        <f t="shared" si="319"/>
        <v>plays</v>
      </c>
      <c r="S3404" s="13">
        <f t="shared" si="320"/>
        <v>41878.710196759253</v>
      </c>
      <c r="T3404" s="13">
        <f t="shared" si="321"/>
        <v>41906.626863425925</v>
      </c>
      <c r="U3404">
        <f t="shared" si="322"/>
        <v>2014</v>
      </c>
      <c r="V3404" s="15" t="str">
        <f t="shared" si="323"/>
        <v>Aug</v>
      </c>
    </row>
    <row r="3405" spans="1:22" ht="48">
      <c r="A3405">
        <v>4069</v>
      </c>
      <c r="B3405" s="3" t="s">
        <v>4065</v>
      </c>
      <c r="C3405" s="3" t="s">
        <v>8172</v>
      </c>
      <c r="D3405">
        <v>1250</v>
      </c>
      <c r="E3405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8270</v>
      </c>
      <c r="O3405" s="6">
        <f>KickstarterTable[[#This Row],[pledged]]/KickstarterTable[[#This Row],[goal]]</f>
        <v>0.34399999999999997</v>
      </c>
      <c r="P3405" s="8">
        <f>KickstarterTable[[#This Row],[pledged]]/KickstarterTable[[#This Row],[backers_count]]</f>
        <v>33.07692307692308</v>
      </c>
      <c r="Q3405" t="str">
        <f t="shared" si="318"/>
        <v>theater</v>
      </c>
      <c r="R3405" t="str">
        <f t="shared" si="319"/>
        <v>plays</v>
      </c>
      <c r="S3405" s="13">
        <f t="shared" si="320"/>
        <v>42022.328194444439</v>
      </c>
      <c r="T3405" s="13">
        <f t="shared" si="321"/>
        <v>42061.083333333336</v>
      </c>
      <c r="U3405">
        <f t="shared" si="322"/>
        <v>2015</v>
      </c>
      <c r="V3405" s="15" t="str">
        <f t="shared" si="323"/>
        <v>Jan</v>
      </c>
    </row>
    <row r="3406" spans="1:22" ht="48">
      <c r="A3406">
        <v>64</v>
      </c>
      <c r="B3406" s="3" t="s">
        <v>66</v>
      </c>
      <c r="C3406" s="3" t="s">
        <v>4175</v>
      </c>
      <c r="D3406">
        <v>1200</v>
      </c>
      <c r="E3406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8265</v>
      </c>
      <c r="O3406" s="6">
        <f>KickstarterTable[[#This Row],[pledged]]/KickstarterTable[[#This Row],[goal]]</f>
        <v>1.7333333333333334</v>
      </c>
      <c r="P3406" s="8">
        <f>KickstarterTable[[#This Row],[pledged]]/KickstarterTable[[#This Row],[backers_count]]</f>
        <v>86.666666666666671</v>
      </c>
      <c r="Q3406" t="str">
        <f t="shared" si="318"/>
        <v>film &amp; video</v>
      </c>
      <c r="R3406" t="str">
        <f t="shared" si="319"/>
        <v>shorts</v>
      </c>
      <c r="S3406" s="13">
        <f t="shared" si="320"/>
        <v>41432.684965277775</v>
      </c>
      <c r="T3406" s="13">
        <f t="shared" si="321"/>
        <v>41460.601631944446</v>
      </c>
      <c r="U3406">
        <f t="shared" si="322"/>
        <v>2013</v>
      </c>
      <c r="V3406" s="15" t="str">
        <f t="shared" si="323"/>
        <v>Jun</v>
      </c>
    </row>
    <row r="3407" spans="1:22" ht="48">
      <c r="A3407">
        <v>85</v>
      </c>
      <c r="B3407" s="3" t="s">
        <v>87</v>
      </c>
      <c r="C3407" s="3" t="s">
        <v>4196</v>
      </c>
      <c r="D3407">
        <v>1200</v>
      </c>
      <c r="E340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8265</v>
      </c>
      <c r="O3407" s="6">
        <f>KickstarterTable[[#This Row],[pledged]]/KickstarterTable[[#This Row],[goal]]</f>
        <v>1.2549999999999999</v>
      </c>
      <c r="P3407" s="8">
        <f>KickstarterTable[[#This Row],[pledged]]/KickstarterTable[[#This Row],[backers_count]]</f>
        <v>71.714285714285708</v>
      </c>
      <c r="Q3407" t="str">
        <f t="shared" si="318"/>
        <v>film &amp; video</v>
      </c>
      <c r="R3407" t="str">
        <f t="shared" si="319"/>
        <v>shorts</v>
      </c>
      <c r="S3407" s="13">
        <f t="shared" si="320"/>
        <v>40778.792094907403</v>
      </c>
      <c r="T3407" s="13">
        <f t="shared" si="321"/>
        <v>40806.708761574075</v>
      </c>
      <c r="U3407">
        <f t="shared" si="322"/>
        <v>2011</v>
      </c>
      <c r="V3407" s="15" t="str">
        <f t="shared" si="323"/>
        <v>Aug</v>
      </c>
    </row>
    <row r="3408" spans="1:22" ht="16">
      <c r="A3408">
        <v>131</v>
      </c>
      <c r="B3408" s="3" t="s">
        <v>133</v>
      </c>
      <c r="C3408" s="3" t="s">
        <v>4242</v>
      </c>
      <c r="D3408">
        <v>1200</v>
      </c>
      <c r="E340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8266</v>
      </c>
      <c r="O3408" s="6">
        <f>KickstarterTable[[#This Row],[pledged]]/KickstarterTable[[#This Row],[goal]]</f>
        <v>0</v>
      </c>
      <c r="P3408" s="8" t="e">
        <f>KickstarterTable[[#This Row],[pledged]]/KickstarterTable[[#This Row],[backers_count]]</f>
        <v>#DIV/0!</v>
      </c>
      <c r="Q3408" t="str">
        <f t="shared" si="318"/>
        <v>film &amp; video</v>
      </c>
      <c r="R3408" t="str">
        <f t="shared" si="319"/>
        <v>science fiction</v>
      </c>
      <c r="S3408" s="13">
        <f t="shared" si="320"/>
        <v>42541.504178240742</v>
      </c>
      <c r="T3408" s="13">
        <f t="shared" si="321"/>
        <v>42554.583333333336</v>
      </c>
      <c r="U3408">
        <f t="shared" si="322"/>
        <v>2016</v>
      </c>
      <c r="V3408" s="15" t="str">
        <f t="shared" si="323"/>
        <v>Jun</v>
      </c>
    </row>
    <row r="3409" spans="1:22" ht="48">
      <c r="A3409">
        <v>180</v>
      </c>
      <c r="B3409" s="3" t="s">
        <v>182</v>
      </c>
      <c r="C3409" s="3" t="s">
        <v>4290</v>
      </c>
      <c r="D3409">
        <v>1200</v>
      </c>
      <c r="E3409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8267</v>
      </c>
      <c r="O3409" s="6">
        <f>KickstarterTable[[#This Row],[pledged]]/KickstarterTable[[#This Row],[goal]]</f>
        <v>0.33416666666666667</v>
      </c>
      <c r="P3409" s="8">
        <f>KickstarterTable[[#This Row],[pledged]]/KickstarterTable[[#This Row],[backers_count]]</f>
        <v>30.846153846153847</v>
      </c>
      <c r="Q3409" t="str">
        <f t="shared" si="318"/>
        <v>film &amp; video</v>
      </c>
      <c r="R3409" t="str">
        <f t="shared" si="319"/>
        <v>drama</v>
      </c>
      <c r="S3409" s="13">
        <f t="shared" si="320"/>
        <v>42067.657905092587</v>
      </c>
      <c r="T3409" s="13">
        <f t="shared" si="321"/>
        <v>42105.375000000007</v>
      </c>
      <c r="U3409">
        <f t="shared" si="322"/>
        <v>2015</v>
      </c>
      <c r="V3409" s="15" t="str">
        <f t="shared" si="323"/>
        <v>Mar</v>
      </c>
    </row>
    <row r="3410" spans="1:22" ht="48">
      <c r="A3410">
        <v>529</v>
      </c>
      <c r="B3410" s="3" t="s">
        <v>530</v>
      </c>
      <c r="C3410" s="3" t="s">
        <v>4639</v>
      </c>
      <c r="D3410">
        <v>1200</v>
      </c>
      <c r="E3410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8270</v>
      </c>
      <c r="O3410" s="6">
        <f>KickstarterTable[[#This Row],[pledged]]/KickstarterTable[[#This Row],[goal]]</f>
        <v>1.3041666666666667</v>
      </c>
      <c r="P3410" s="8">
        <f>KickstarterTable[[#This Row],[pledged]]/KickstarterTable[[#This Row],[backers_count]]</f>
        <v>86.944444444444443</v>
      </c>
      <c r="Q3410" t="str">
        <f t="shared" si="318"/>
        <v>theater</v>
      </c>
      <c r="R3410" t="str">
        <f t="shared" si="319"/>
        <v>plays</v>
      </c>
      <c r="S3410" s="13">
        <f t="shared" si="320"/>
        <v>42724.697847222218</v>
      </c>
      <c r="T3410" s="13">
        <f t="shared" si="321"/>
        <v>42743.791666666664</v>
      </c>
      <c r="U3410">
        <f t="shared" si="322"/>
        <v>2017</v>
      </c>
      <c r="V3410" s="15" t="str">
        <f t="shared" si="323"/>
        <v>Dec</v>
      </c>
    </row>
    <row r="3411" spans="1:22" ht="32">
      <c r="A3411">
        <v>710</v>
      </c>
      <c r="B3411" s="3" t="s">
        <v>711</v>
      </c>
      <c r="C3411" s="3" t="s">
        <v>4820</v>
      </c>
      <c r="D3411">
        <v>1200</v>
      </c>
      <c r="E3411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8272</v>
      </c>
      <c r="O3411" s="6">
        <f>KickstarterTable[[#This Row],[pledged]]/KickstarterTable[[#This Row],[goal]]</f>
        <v>0</v>
      </c>
      <c r="P3411" s="8" t="e">
        <f>KickstarterTable[[#This Row],[pledged]]/KickstarterTable[[#This Row],[backers_count]]</f>
        <v>#DIV/0!</v>
      </c>
      <c r="Q3411" t="str">
        <f t="shared" si="318"/>
        <v>technology</v>
      </c>
      <c r="R3411" t="str">
        <f t="shared" si="319"/>
        <v>wearables</v>
      </c>
      <c r="S3411" s="13">
        <f t="shared" si="320"/>
        <v>41837.651643518519</v>
      </c>
      <c r="T3411" s="13">
        <f t="shared" si="321"/>
        <v>41868.613888888889</v>
      </c>
      <c r="U3411">
        <f t="shared" si="322"/>
        <v>2014</v>
      </c>
      <c r="V3411" s="15" t="str">
        <f t="shared" si="323"/>
        <v>Jul</v>
      </c>
    </row>
    <row r="3412" spans="1:22" ht="48">
      <c r="A3412">
        <v>787</v>
      </c>
      <c r="B3412" s="3" t="s">
        <v>788</v>
      </c>
      <c r="C3412" s="3" t="s">
        <v>4897</v>
      </c>
      <c r="D3412">
        <v>1200</v>
      </c>
      <c r="E3412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8275</v>
      </c>
      <c r="O3412" s="6">
        <f>KickstarterTable[[#This Row],[pledged]]/KickstarterTable[[#This Row],[goal]]</f>
        <v>1.1416666666666666</v>
      </c>
      <c r="P3412" s="8">
        <f>KickstarterTable[[#This Row],[pledged]]/KickstarterTable[[#This Row],[backers_count]]</f>
        <v>80.588235294117652</v>
      </c>
      <c r="Q3412" t="str">
        <f t="shared" si="318"/>
        <v>music</v>
      </c>
      <c r="R3412" t="str">
        <f t="shared" si="319"/>
        <v>rock</v>
      </c>
      <c r="S3412" s="13">
        <f t="shared" si="320"/>
        <v>41549.294282407405</v>
      </c>
      <c r="T3412" s="13">
        <f t="shared" si="321"/>
        <v>41577.210949074077</v>
      </c>
      <c r="U3412">
        <f t="shared" si="322"/>
        <v>2013</v>
      </c>
      <c r="V3412" s="15" t="str">
        <f t="shared" si="323"/>
        <v>Oct</v>
      </c>
    </row>
    <row r="3413" spans="1:22" ht="32">
      <c r="A3413">
        <v>857</v>
      </c>
      <c r="B3413" s="3" t="s">
        <v>858</v>
      </c>
      <c r="C3413" s="3" t="s">
        <v>4967</v>
      </c>
      <c r="D3413">
        <v>1200</v>
      </c>
      <c r="E3413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8276</v>
      </c>
      <c r="O3413" s="6">
        <f>KickstarterTable[[#This Row],[pledged]]/KickstarterTable[[#This Row],[goal]]</f>
        <v>1</v>
      </c>
      <c r="P3413" s="8">
        <f>KickstarterTable[[#This Row],[pledged]]/KickstarterTable[[#This Row],[backers_count]]</f>
        <v>50</v>
      </c>
      <c r="Q3413" t="str">
        <f t="shared" si="318"/>
        <v>music</v>
      </c>
      <c r="R3413" t="str">
        <f t="shared" si="319"/>
        <v>metal</v>
      </c>
      <c r="S3413" s="13">
        <f t="shared" si="320"/>
        <v>42291.248043981475</v>
      </c>
      <c r="T3413" s="13">
        <f t="shared" si="321"/>
        <v>42331.206377314818</v>
      </c>
      <c r="U3413">
        <f t="shared" si="322"/>
        <v>2015</v>
      </c>
      <c r="V3413" s="15" t="str">
        <f t="shared" si="323"/>
        <v>Oct</v>
      </c>
    </row>
    <row r="3414" spans="1:22" ht="48">
      <c r="A3414">
        <v>858</v>
      </c>
      <c r="B3414" s="3" t="s">
        <v>859</v>
      </c>
      <c r="C3414" s="3" t="s">
        <v>4968</v>
      </c>
      <c r="D3414">
        <v>1200</v>
      </c>
      <c r="E3414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8276</v>
      </c>
      <c r="O3414" s="6">
        <f>KickstarterTable[[#This Row],[pledged]]/KickstarterTable[[#This Row],[goal]]</f>
        <v>1.4400583333333332</v>
      </c>
      <c r="P3414" s="8">
        <f>KickstarterTable[[#This Row],[pledged]]/KickstarterTable[[#This Row],[backers_count]]</f>
        <v>22.737763157894737</v>
      </c>
      <c r="Q3414" t="str">
        <f t="shared" si="318"/>
        <v>music</v>
      </c>
      <c r="R3414" t="str">
        <f t="shared" si="319"/>
        <v>metal</v>
      </c>
      <c r="S3414" s="13">
        <f t="shared" si="320"/>
        <v>42079.412245370368</v>
      </c>
      <c r="T3414" s="13">
        <f t="shared" si="321"/>
        <v>42107.540972222225</v>
      </c>
      <c r="U3414">
        <f t="shared" si="322"/>
        <v>2015</v>
      </c>
      <c r="V3414" s="15" t="str">
        <f t="shared" si="323"/>
        <v>Mar</v>
      </c>
    </row>
    <row r="3415" spans="1:22" ht="48">
      <c r="A3415">
        <v>1354</v>
      </c>
      <c r="B3415" s="3" t="s">
        <v>1355</v>
      </c>
      <c r="C3415" s="3" t="s">
        <v>5464</v>
      </c>
      <c r="D3415">
        <v>1200</v>
      </c>
      <c r="E3415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8273</v>
      </c>
      <c r="O3415" s="6">
        <f>KickstarterTable[[#This Row],[pledged]]/KickstarterTable[[#This Row],[goal]]</f>
        <v>1.3025</v>
      </c>
      <c r="P3415" s="8">
        <f>KickstarterTable[[#This Row],[pledged]]/KickstarterTable[[#This Row],[backers_count]]</f>
        <v>24.421875</v>
      </c>
      <c r="Q3415" t="str">
        <f t="shared" si="318"/>
        <v>publishing</v>
      </c>
      <c r="R3415" t="str">
        <f t="shared" si="319"/>
        <v>nonfiction</v>
      </c>
      <c r="S3415" s="13">
        <f t="shared" si="320"/>
        <v>42502.474293981482</v>
      </c>
      <c r="T3415" s="13">
        <f t="shared" si="321"/>
        <v>42530.390960648154</v>
      </c>
      <c r="U3415">
        <f t="shared" si="322"/>
        <v>2016</v>
      </c>
      <c r="V3415" s="15" t="str">
        <f t="shared" si="323"/>
        <v>May</v>
      </c>
    </row>
    <row r="3416" spans="1:22" ht="32">
      <c r="A3416">
        <v>1491</v>
      </c>
      <c r="B3416" s="3" t="s">
        <v>1492</v>
      </c>
      <c r="C3416" s="3" t="s">
        <v>5601</v>
      </c>
      <c r="D3416">
        <v>1200</v>
      </c>
      <c r="E3416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8274</v>
      </c>
      <c r="O3416" s="6">
        <f>KickstarterTable[[#This Row],[pledged]]/KickstarterTable[[#This Row],[goal]]</f>
        <v>8.3333333333333329E-2</v>
      </c>
      <c r="P3416" s="8">
        <f>KickstarterTable[[#This Row],[pledged]]/KickstarterTable[[#This Row],[backers_count]]</f>
        <v>100</v>
      </c>
      <c r="Q3416" t="str">
        <f t="shared" si="318"/>
        <v>publishing</v>
      </c>
      <c r="R3416" t="str">
        <f t="shared" si="319"/>
        <v>fiction</v>
      </c>
      <c r="S3416" s="13">
        <f t="shared" si="320"/>
        <v>41991.380127314813</v>
      </c>
      <c r="T3416" s="13">
        <f t="shared" si="321"/>
        <v>42048.234722222223</v>
      </c>
      <c r="U3416">
        <f t="shared" si="322"/>
        <v>2015</v>
      </c>
      <c r="V3416" s="15" t="str">
        <f t="shared" si="323"/>
        <v>Dec</v>
      </c>
    </row>
    <row r="3417" spans="1:22" ht="48">
      <c r="A3417">
        <v>1507</v>
      </c>
      <c r="B3417" s="3" t="s">
        <v>1508</v>
      </c>
      <c r="C3417" s="3" t="s">
        <v>5617</v>
      </c>
      <c r="D3417">
        <v>1200</v>
      </c>
      <c r="E341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8284</v>
      </c>
      <c r="O3417" s="6">
        <f>KickstarterTable[[#This Row],[pledged]]/KickstarterTable[[#This Row],[goal]]</f>
        <v>2.15</v>
      </c>
      <c r="P3417" s="8">
        <f>KickstarterTable[[#This Row],[pledged]]/KickstarterTable[[#This Row],[backers_count]]</f>
        <v>78.181818181818187</v>
      </c>
      <c r="Q3417" t="str">
        <f t="shared" si="318"/>
        <v>photography</v>
      </c>
      <c r="R3417" t="str">
        <f t="shared" si="319"/>
        <v>photobooks</v>
      </c>
      <c r="S3417" s="13">
        <f t="shared" si="320"/>
        <v>40254.117002314808</v>
      </c>
      <c r="T3417" s="13">
        <f t="shared" si="321"/>
        <v>40310.923611111117</v>
      </c>
      <c r="U3417">
        <f t="shared" si="322"/>
        <v>2010</v>
      </c>
      <c r="V3417" s="15" t="str">
        <f t="shared" si="323"/>
        <v>Mar</v>
      </c>
    </row>
    <row r="3418" spans="1:22" ht="48">
      <c r="A3418">
        <v>1584</v>
      </c>
      <c r="B3418" s="3" t="s">
        <v>1585</v>
      </c>
      <c r="C3418" s="3" t="s">
        <v>5694</v>
      </c>
      <c r="D3418">
        <v>1200</v>
      </c>
      <c r="E341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8290</v>
      </c>
      <c r="O3418" s="6">
        <f>KickstarterTable[[#This Row],[pledged]]/KickstarterTable[[#This Row],[goal]]</f>
        <v>0</v>
      </c>
      <c r="P3418" s="8" t="e">
        <f>KickstarterTable[[#This Row],[pledged]]/KickstarterTable[[#This Row],[backers_count]]</f>
        <v>#DIV/0!</v>
      </c>
      <c r="Q3418" t="str">
        <f t="shared" si="318"/>
        <v>photography</v>
      </c>
      <c r="R3418" t="str">
        <f t="shared" si="319"/>
        <v>places</v>
      </c>
      <c r="S3418" s="13">
        <f t="shared" si="320"/>
        <v>41779.315983796296</v>
      </c>
      <c r="T3418" s="13">
        <f t="shared" si="321"/>
        <v>41787.232650462967</v>
      </c>
      <c r="U3418">
        <f t="shared" si="322"/>
        <v>2014</v>
      </c>
      <c r="V3418" s="15" t="str">
        <f t="shared" si="323"/>
        <v>May</v>
      </c>
    </row>
    <row r="3419" spans="1:22" ht="48">
      <c r="A3419">
        <v>1589</v>
      </c>
      <c r="B3419" s="3" t="s">
        <v>1590</v>
      </c>
      <c r="C3419" s="3" t="s">
        <v>5699</v>
      </c>
      <c r="D3419">
        <v>1200</v>
      </c>
      <c r="E3419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8290</v>
      </c>
      <c r="O3419" s="6">
        <f>KickstarterTable[[#This Row],[pledged]]/KickstarterTable[[#This Row],[goal]]</f>
        <v>0</v>
      </c>
      <c r="P3419" s="8" t="e">
        <f>KickstarterTable[[#This Row],[pledged]]/KickstarterTable[[#This Row],[backers_count]]</f>
        <v>#DIV/0!</v>
      </c>
      <c r="Q3419" t="str">
        <f t="shared" si="318"/>
        <v>photography</v>
      </c>
      <c r="R3419" t="str">
        <f t="shared" si="319"/>
        <v>places</v>
      </c>
      <c r="S3419" s="13">
        <f t="shared" si="320"/>
        <v>42256.651458333326</v>
      </c>
      <c r="T3419" s="13">
        <f t="shared" si="321"/>
        <v>42284.568124999998</v>
      </c>
      <c r="U3419">
        <f t="shared" si="322"/>
        <v>2015</v>
      </c>
      <c r="V3419" s="15" t="str">
        <f t="shared" si="323"/>
        <v>Sep</v>
      </c>
    </row>
    <row r="3420" spans="1:22" ht="32">
      <c r="A3420">
        <v>1608</v>
      </c>
      <c r="B3420" s="3" t="s">
        <v>1609</v>
      </c>
      <c r="C3420" s="3" t="s">
        <v>5718</v>
      </c>
      <c r="D3420">
        <v>1200</v>
      </c>
      <c r="E3420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8275</v>
      </c>
      <c r="O3420" s="6">
        <f>KickstarterTable[[#This Row],[pledged]]/KickstarterTable[[#This Row],[goal]]</f>
        <v>1.0125</v>
      </c>
      <c r="P3420" s="8">
        <f>KickstarterTable[[#This Row],[pledged]]/KickstarterTable[[#This Row],[backers_count]]</f>
        <v>52.826086956521742</v>
      </c>
      <c r="Q3420" t="str">
        <f t="shared" si="318"/>
        <v>music</v>
      </c>
      <c r="R3420" t="str">
        <f t="shared" si="319"/>
        <v>rock</v>
      </c>
      <c r="S3420" s="13">
        <f t="shared" si="320"/>
        <v>41607.497523148144</v>
      </c>
      <c r="T3420" s="13">
        <f t="shared" si="321"/>
        <v>41637.809722222228</v>
      </c>
      <c r="U3420">
        <f t="shared" si="322"/>
        <v>2013</v>
      </c>
      <c r="V3420" s="15" t="str">
        <f t="shared" si="323"/>
        <v>Nov</v>
      </c>
    </row>
    <row r="3421" spans="1:22" ht="48">
      <c r="A3421">
        <v>1642</v>
      </c>
      <c r="B3421" s="3" t="s">
        <v>1643</v>
      </c>
      <c r="C3421" s="3" t="s">
        <v>5752</v>
      </c>
      <c r="D3421">
        <v>1200</v>
      </c>
      <c r="E3421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8291</v>
      </c>
      <c r="O3421" s="6">
        <f>KickstarterTable[[#This Row],[pledged]]/KickstarterTable[[#This Row],[goal]]</f>
        <v>1</v>
      </c>
      <c r="P3421" s="8">
        <f>KickstarterTable[[#This Row],[pledged]]/KickstarterTable[[#This Row],[backers_count]]</f>
        <v>42.857142857142854</v>
      </c>
      <c r="Q3421" t="str">
        <f t="shared" si="318"/>
        <v>music</v>
      </c>
      <c r="R3421" t="str">
        <f t="shared" si="319"/>
        <v>pop</v>
      </c>
      <c r="S3421" s="13">
        <f t="shared" si="320"/>
        <v>40687.691284722219</v>
      </c>
      <c r="T3421" s="13">
        <f t="shared" si="321"/>
        <v>40705.607951388891</v>
      </c>
      <c r="U3421">
        <f t="shared" si="322"/>
        <v>2011</v>
      </c>
      <c r="V3421" s="15" t="str">
        <f t="shared" si="323"/>
        <v>May</v>
      </c>
    </row>
    <row r="3422" spans="1:22" ht="32">
      <c r="A3422">
        <v>1741</v>
      </c>
      <c r="B3422" s="3" t="s">
        <v>1742</v>
      </c>
      <c r="C3422" s="3" t="s">
        <v>5851</v>
      </c>
      <c r="D3422">
        <v>1200</v>
      </c>
      <c r="E3422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8284</v>
      </c>
      <c r="O3422" s="6">
        <f>KickstarterTable[[#This Row],[pledged]]/KickstarterTable[[#This Row],[goal]]</f>
        <v>1.1083333333333334</v>
      </c>
      <c r="P3422" s="8">
        <f>KickstarterTable[[#This Row],[pledged]]/KickstarterTable[[#This Row],[backers_count]]</f>
        <v>25.576923076923077</v>
      </c>
      <c r="Q3422" t="str">
        <f t="shared" si="318"/>
        <v>photography</v>
      </c>
      <c r="R3422" t="str">
        <f t="shared" si="319"/>
        <v>photobooks</v>
      </c>
      <c r="S3422" s="13">
        <f t="shared" si="320"/>
        <v>42120.294803240737</v>
      </c>
      <c r="T3422" s="13">
        <f t="shared" si="321"/>
        <v>42163.211469907408</v>
      </c>
      <c r="U3422">
        <f t="shared" si="322"/>
        <v>2015</v>
      </c>
      <c r="V3422" s="15" t="str">
        <f t="shared" si="323"/>
        <v>Apr</v>
      </c>
    </row>
    <row r="3423" spans="1:22" ht="32">
      <c r="A3423">
        <v>1752</v>
      </c>
      <c r="B3423" s="3" t="s">
        <v>1753</v>
      </c>
      <c r="C3423" s="3" t="s">
        <v>5862</v>
      </c>
      <c r="D3423">
        <v>1200</v>
      </c>
      <c r="E3423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8284</v>
      </c>
      <c r="O3423" s="6">
        <f>KickstarterTable[[#This Row],[pledged]]/KickstarterTable[[#This Row],[goal]]</f>
        <v>2.6016666666666666</v>
      </c>
      <c r="P3423" s="8">
        <f>KickstarterTable[[#This Row],[pledged]]/KickstarterTable[[#This Row],[backers_count]]</f>
        <v>34.68888888888889</v>
      </c>
      <c r="Q3423" t="str">
        <f t="shared" si="318"/>
        <v>photography</v>
      </c>
      <c r="R3423" t="str">
        <f t="shared" si="319"/>
        <v>photobooks</v>
      </c>
      <c r="S3423" s="13">
        <f t="shared" si="320"/>
        <v>42626.919930555552</v>
      </c>
      <c r="T3423" s="13">
        <f t="shared" si="321"/>
        <v>42654.836597222224</v>
      </c>
      <c r="U3423">
        <f t="shared" si="322"/>
        <v>2016</v>
      </c>
      <c r="V3423" s="15" t="str">
        <f t="shared" si="323"/>
        <v>Sep</v>
      </c>
    </row>
    <row r="3424" spans="1:22" ht="48">
      <c r="A3424">
        <v>1819</v>
      </c>
      <c r="B3424" s="3" t="s">
        <v>1820</v>
      </c>
      <c r="C3424" s="3" t="s">
        <v>5929</v>
      </c>
      <c r="D3424">
        <v>1200</v>
      </c>
      <c r="E3424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8284</v>
      </c>
      <c r="O3424" s="6">
        <f>KickstarterTable[[#This Row],[pledged]]/KickstarterTable[[#This Row],[goal]]</f>
        <v>2.0833333333333332E-2</v>
      </c>
      <c r="P3424" s="8">
        <f>KickstarterTable[[#This Row],[pledged]]/KickstarterTable[[#This Row],[backers_count]]</f>
        <v>6.25</v>
      </c>
      <c r="Q3424" t="str">
        <f t="shared" si="318"/>
        <v>photography</v>
      </c>
      <c r="R3424" t="str">
        <f t="shared" si="319"/>
        <v>photobooks</v>
      </c>
      <c r="S3424" s="13">
        <f t="shared" si="320"/>
        <v>41820.418935185182</v>
      </c>
      <c r="T3424" s="13">
        <f t="shared" si="321"/>
        <v>41848.335601851853</v>
      </c>
      <c r="U3424">
        <f t="shared" si="322"/>
        <v>2014</v>
      </c>
      <c r="V3424" s="15" t="str">
        <f t="shared" si="323"/>
        <v>Jun</v>
      </c>
    </row>
    <row r="3425" spans="1:22" ht="48">
      <c r="A3425">
        <v>1886</v>
      </c>
      <c r="B3425" s="3" t="s">
        <v>1887</v>
      </c>
      <c r="C3425" s="3" t="s">
        <v>5996</v>
      </c>
      <c r="D3425">
        <v>1200</v>
      </c>
      <c r="E3425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8278</v>
      </c>
      <c r="O3425" s="6">
        <f>KickstarterTable[[#This Row],[pledged]]/KickstarterTable[[#This Row],[goal]]</f>
        <v>1.0208333333333333</v>
      </c>
      <c r="P3425" s="8">
        <f>KickstarterTable[[#This Row],[pledged]]/KickstarterTable[[#This Row],[backers_count]]</f>
        <v>42.241379310344826</v>
      </c>
      <c r="Q3425" t="str">
        <f t="shared" si="318"/>
        <v>music</v>
      </c>
      <c r="R3425" t="str">
        <f t="shared" si="319"/>
        <v>indie rock</v>
      </c>
      <c r="S3425" s="13">
        <f t="shared" si="320"/>
        <v>41925.57335648148</v>
      </c>
      <c r="T3425" s="13">
        <f t="shared" si="321"/>
        <v>41953.531689814816</v>
      </c>
      <c r="U3425">
        <f t="shared" si="322"/>
        <v>2014</v>
      </c>
      <c r="V3425" s="15" t="str">
        <f t="shared" si="323"/>
        <v>Oct</v>
      </c>
    </row>
    <row r="3426" spans="1:22" ht="48">
      <c r="A3426">
        <v>2117</v>
      </c>
      <c r="B3426" s="3" t="s">
        <v>2118</v>
      </c>
      <c r="C3426" s="3" t="s">
        <v>6227</v>
      </c>
      <c r="D3426">
        <v>1200</v>
      </c>
      <c r="E3426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8278</v>
      </c>
      <c r="O3426" s="6">
        <f>KickstarterTable[[#This Row],[pledged]]/KickstarterTable[[#This Row],[goal]]</f>
        <v>1.4775</v>
      </c>
      <c r="P3426" s="8">
        <f>KickstarterTable[[#This Row],[pledged]]/KickstarterTable[[#This Row],[backers_count]]</f>
        <v>50.657142857142858</v>
      </c>
      <c r="Q3426" t="str">
        <f t="shared" si="318"/>
        <v>music</v>
      </c>
      <c r="R3426" t="str">
        <f t="shared" si="319"/>
        <v>indie rock</v>
      </c>
      <c r="S3426" s="13">
        <f t="shared" si="320"/>
        <v>42289.726261574069</v>
      </c>
      <c r="T3426" s="13">
        <f t="shared" si="321"/>
        <v>42301.790972222225</v>
      </c>
      <c r="U3426">
        <f t="shared" si="322"/>
        <v>2015</v>
      </c>
      <c r="V3426" s="15" t="str">
        <f t="shared" si="323"/>
        <v>Oct</v>
      </c>
    </row>
    <row r="3427" spans="1:22" ht="48">
      <c r="A3427">
        <v>2189</v>
      </c>
      <c r="B3427" s="3" t="s">
        <v>2190</v>
      </c>
      <c r="C3427" s="3" t="s">
        <v>6299</v>
      </c>
      <c r="D3427">
        <v>1200</v>
      </c>
      <c r="E342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8296</v>
      </c>
      <c r="O3427" s="6">
        <f>KickstarterTable[[#This Row],[pledged]]/KickstarterTable[[#This Row],[goal]]</f>
        <v>5.0324999999999998</v>
      </c>
      <c r="P3427" s="8">
        <f>KickstarterTable[[#This Row],[pledged]]/KickstarterTable[[#This Row],[backers_count]]</f>
        <v>68.625</v>
      </c>
      <c r="Q3427" t="str">
        <f t="shared" si="318"/>
        <v>games</v>
      </c>
      <c r="R3427" t="str">
        <f t="shared" si="319"/>
        <v>tabletop games</v>
      </c>
      <c r="S3427" s="13">
        <f t="shared" si="320"/>
        <v>42467.454861111109</v>
      </c>
      <c r="T3427" s="13">
        <f t="shared" si="321"/>
        <v>42479.500000000007</v>
      </c>
      <c r="U3427">
        <f t="shared" si="322"/>
        <v>2016</v>
      </c>
      <c r="V3427" s="15" t="str">
        <f t="shared" si="323"/>
        <v>Apr</v>
      </c>
    </row>
    <row r="3428" spans="1:22" ht="48">
      <c r="A3428">
        <v>2295</v>
      </c>
      <c r="B3428" s="3" t="s">
        <v>2296</v>
      </c>
      <c r="C3428" s="3" t="s">
        <v>6405</v>
      </c>
      <c r="D3428">
        <v>1200</v>
      </c>
      <c r="E342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8275</v>
      </c>
      <c r="O3428" s="6">
        <f>KickstarterTable[[#This Row],[pledged]]/KickstarterTable[[#This Row],[goal]]</f>
        <v>1.2524999999999999</v>
      </c>
      <c r="P3428" s="8">
        <f>KickstarterTable[[#This Row],[pledged]]/KickstarterTable[[#This Row],[backers_count]]</f>
        <v>44.205882352941174</v>
      </c>
      <c r="Q3428" t="str">
        <f t="shared" si="318"/>
        <v>music</v>
      </c>
      <c r="R3428" t="str">
        <f t="shared" si="319"/>
        <v>rock</v>
      </c>
      <c r="S3428" s="13">
        <f t="shared" si="320"/>
        <v>41270.621018518512</v>
      </c>
      <c r="T3428" s="13">
        <f t="shared" si="321"/>
        <v>41298.537685185183</v>
      </c>
      <c r="U3428">
        <f t="shared" si="322"/>
        <v>2013</v>
      </c>
      <c r="V3428" s="15" t="str">
        <f t="shared" si="323"/>
        <v>Dec</v>
      </c>
    </row>
    <row r="3429" spans="1:22" ht="48">
      <c r="A3429">
        <v>2314</v>
      </c>
      <c r="B3429" s="3" t="s">
        <v>2315</v>
      </c>
      <c r="C3429" s="3" t="s">
        <v>6424</v>
      </c>
      <c r="D3429">
        <v>1200</v>
      </c>
      <c r="E3429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8278</v>
      </c>
      <c r="O3429" s="6">
        <f>KickstarterTable[[#This Row],[pledged]]/KickstarterTable[[#This Row],[goal]]</f>
        <v>1.5697000000000001</v>
      </c>
      <c r="P3429" s="8">
        <f>KickstarterTable[[#This Row],[pledged]]/KickstarterTable[[#This Row],[backers_count]]</f>
        <v>37.672800000000002</v>
      </c>
      <c r="Q3429" t="str">
        <f t="shared" si="318"/>
        <v>music</v>
      </c>
      <c r="R3429" t="str">
        <f t="shared" si="319"/>
        <v>indie rock</v>
      </c>
      <c r="S3429" s="13">
        <f t="shared" si="320"/>
        <v>41037.218252314815</v>
      </c>
      <c r="T3429" s="13">
        <f t="shared" si="321"/>
        <v>41065.134918981486</v>
      </c>
      <c r="U3429">
        <f t="shared" si="322"/>
        <v>2012</v>
      </c>
      <c r="V3429" s="15" t="str">
        <f t="shared" si="323"/>
        <v>May</v>
      </c>
    </row>
    <row r="3430" spans="1:22" ht="48">
      <c r="A3430">
        <v>2403</v>
      </c>
      <c r="B3430" s="3" t="s">
        <v>2404</v>
      </c>
      <c r="C3430" s="3" t="s">
        <v>6513</v>
      </c>
      <c r="D3430">
        <v>1200</v>
      </c>
      <c r="E3430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8283</v>
      </c>
      <c r="O3430" s="6">
        <f>KickstarterTable[[#This Row],[pledged]]/KickstarterTable[[#This Row],[goal]]</f>
        <v>0.16833333333333333</v>
      </c>
      <c r="P3430" s="8">
        <f>KickstarterTable[[#This Row],[pledged]]/KickstarterTable[[#This Row],[backers_count]]</f>
        <v>16.833333333333332</v>
      </c>
      <c r="Q3430" t="str">
        <f t="shared" si="318"/>
        <v>food</v>
      </c>
      <c r="R3430" t="str">
        <f t="shared" si="319"/>
        <v>food trucks</v>
      </c>
      <c r="S3430" s="13">
        <f t="shared" si="320"/>
        <v>42399.54928240741</v>
      </c>
      <c r="T3430" s="13">
        <f t="shared" si="321"/>
        <v>42457.42428240741</v>
      </c>
      <c r="U3430">
        <f t="shared" si="322"/>
        <v>2016</v>
      </c>
      <c r="V3430" s="15" t="str">
        <f t="shared" si="323"/>
        <v>Jan</v>
      </c>
    </row>
    <row r="3431" spans="1:22" ht="48">
      <c r="A3431">
        <v>2469</v>
      </c>
      <c r="B3431" s="3" t="s">
        <v>2470</v>
      </c>
      <c r="C3431" s="3" t="s">
        <v>6579</v>
      </c>
      <c r="D3431">
        <v>1200</v>
      </c>
      <c r="E3431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8278</v>
      </c>
      <c r="O3431" s="6">
        <f>KickstarterTable[[#This Row],[pledged]]/KickstarterTable[[#This Row],[goal]]</f>
        <v>1.1366666666666667</v>
      </c>
      <c r="P3431" s="8">
        <f>KickstarterTable[[#This Row],[pledged]]/KickstarterTable[[#This Row],[backers_count]]</f>
        <v>29.021276595744681</v>
      </c>
      <c r="Q3431" t="str">
        <f t="shared" si="318"/>
        <v>music</v>
      </c>
      <c r="R3431" t="str">
        <f t="shared" si="319"/>
        <v>indie rock</v>
      </c>
      <c r="S3431" s="13">
        <f t="shared" si="320"/>
        <v>40557.096400462957</v>
      </c>
      <c r="T3431" s="13">
        <f t="shared" si="321"/>
        <v>40580.013067129628</v>
      </c>
      <c r="U3431">
        <f t="shared" si="322"/>
        <v>2011</v>
      </c>
      <c r="V3431" s="15" t="str">
        <f t="shared" si="323"/>
        <v>Jan</v>
      </c>
    </row>
    <row r="3432" spans="1:22" ht="48">
      <c r="A3432">
        <v>2843</v>
      </c>
      <c r="B3432" s="3" t="s">
        <v>2843</v>
      </c>
      <c r="C3432" s="3" t="s">
        <v>6953</v>
      </c>
      <c r="D3432">
        <v>1200</v>
      </c>
      <c r="E3432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8270</v>
      </c>
      <c r="O3432" s="6">
        <f>KickstarterTable[[#This Row],[pledged]]/KickstarterTable[[#This Row],[goal]]</f>
        <v>0</v>
      </c>
      <c r="P3432" s="8" t="e">
        <f>KickstarterTable[[#This Row],[pledged]]/KickstarterTable[[#This Row],[backers_count]]</f>
        <v>#DIV/0!</v>
      </c>
      <c r="Q3432" t="str">
        <f t="shared" si="318"/>
        <v>theater</v>
      </c>
      <c r="R3432" t="str">
        <f t="shared" si="319"/>
        <v>plays</v>
      </c>
      <c r="S3432" s="13">
        <f t="shared" si="320"/>
        <v>42492.404513888883</v>
      </c>
      <c r="T3432" s="13">
        <f t="shared" si="321"/>
        <v>42531.750000000007</v>
      </c>
      <c r="U3432">
        <f t="shared" si="322"/>
        <v>2016</v>
      </c>
      <c r="V3432" s="15" t="str">
        <f t="shared" si="323"/>
        <v>May</v>
      </c>
    </row>
    <row r="3433" spans="1:22" ht="32">
      <c r="A3433">
        <v>2955</v>
      </c>
      <c r="B3433" s="3" t="s">
        <v>2955</v>
      </c>
      <c r="C3433" s="3" t="s">
        <v>7065</v>
      </c>
      <c r="D3433">
        <v>1200</v>
      </c>
      <c r="E3433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8302</v>
      </c>
      <c r="O3433" s="6">
        <f>KickstarterTable[[#This Row],[pledged]]/KickstarterTable[[#This Row],[goal]]</f>
        <v>0.59583333333333333</v>
      </c>
      <c r="P3433" s="8">
        <f>KickstarterTable[[#This Row],[pledged]]/KickstarterTable[[#This Row],[backers_count]]</f>
        <v>65</v>
      </c>
      <c r="Q3433" t="str">
        <f t="shared" si="318"/>
        <v>theater</v>
      </c>
      <c r="R3433" t="str">
        <f t="shared" si="319"/>
        <v>spaces</v>
      </c>
      <c r="S3433" s="13">
        <f t="shared" si="320"/>
        <v>42141.407974537033</v>
      </c>
      <c r="T3433" s="13">
        <f t="shared" si="321"/>
        <v>42169.324641203704</v>
      </c>
      <c r="U3433">
        <f t="shared" si="322"/>
        <v>2015</v>
      </c>
      <c r="V3433" s="15" t="str">
        <f t="shared" si="323"/>
        <v>May</v>
      </c>
    </row>
    <row r="3434" spans="1:22" ht="48">
      <c r="A3434">
        <v>3180</v>
      </c>
      <c r="B3434" s="3" t="s">
        <v>3180</v>
      </c>
      <c r="C3434" s="3" t="s">
        <v>7290</v>
      </c>
      <c r="D3434">
        <v>1200</v>
      </c>
      <c r="E3434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8270</v>
      </c>
      <c r="O3434" s="6">
        <f>KickstarterTable[[#This Row],[pledged]]/KickstarterTable[[#This Row],[goal]]</f>
        <v>1.1975</v>
      </c>
      <c r="P3434" s="8">
        <f>KickstarterTable[[#This Row],[pledged]]/KickstarterTable[[#This Row],[backers_count]]</f>
        <v>31.933333333333334</v>
      </c>
      <c r="Q3434" t="str">
        <f t="shared" si="318"/>
        <v>theater</v>
      </c>
      <c r="R3434" t="str">
        <f t="shared" si="319"/>
        <v>plays</v>
      </c>
      <c r="S3434" s="13">
        <f t="shared" si="320"/>
        <v>41780.079270833332</v>
      </c>
      <c r="T3434" s="13">
        <f t="shared" si="321"/>
        <v>41807.995937500003</v>
      </c>
      <c r="U3434">
        <f t="shared" si="322"/>
        <v>2014</v>
      </c>
      <c r="V3434" s="15" t="str">
        <f t="shared" si="323"/>
        <v>May</v>
      </c>
    </row>
    <row r="3435" spans="1:22" ht="48">
      <c r="A3435">
        <v>3226</v>
      </c>
      <c r="B3435" s="3" t="s">
        <v>3226</v>
      </c>
      <c r="C3435" s="3" t="s">
        <v>7336</v>
      </c>
      <c r="D3435">
        <v>1200</v>
      </c>
      <c r="E3435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8270</v>
      </c>
      <c r="O3435" s="6">
        <f>KickstarterTable[[#This Row],[pledged]]/KickstarterTable[[#This Row],[goal]]</f>
        <v>1.0416666666666667</v>
      </c>
      <c r="P3435" s="8">
        <f>KickstarterTable[[#This Row],[pledged]]/KickstarterTable[[#This Row],[backers_count]]</f>
        <v>59.523809523809526</v>
      </c>
      <c r="Q3435" t="str">
        <f t="shared" si="318"/>
        <v>theater</v>
      </c>
      <c r="R3435" t="str">
        <f t="shared" si="319"/>
        <v>plays</v>
      </c>
      <c r="S3435" s="13">
        <f t="shared" si="320"/>
        <v>42277.250138888885</v>
      </c>
      <c r="T3435" s="13">
        <f t="shared" si="321"/>
        <v>42305.166805555556</v>
      </c>
      <c r="U3435">
        <f t="shared" si="322"/>
        <v>2015</v>
      </c>
      <c r="V3435" s="15" t="str">
        <f t="shared" si="323"/>
        <v>Sep</v>
      </c>
    </row>
    <row r="3436" spans="1:22" ht="48">
      <c r="A3436">
        <v>3227</v>
      </c>
      <c r="B3436" s="3" t="s">
        <v>3227</v>
      </c>
      <c r="C3436" s="3" t="s">
        <v>7337</v>
      </c>
      <c r="D3436">
        <v>1200</v>
      </c>
      <c r="E3436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8270</v>
      </c>
      <c r="O3436" s="6">
        <f>KickstarterTable[[#This Row],[pledged]]/KickstarterTable[[#This Row],[goal]]</f>
        <v>1.25</v>
      </c>
      <c r="P3436" s="8">
        <f>KickstarterTable[[#This Row],[pledged]]/KickstarterTable[[#This Row],[backers_count]]</f>
        <v>50</v>
      </c>
      <c r="Q3436" t="str">
        <f t="shared" si="318"/>
        <v>theater</v>
      </c>
      <c r="R3436" t="str">
        <f t="shared" si="319"/>
        <v>plays</v>
      </c>
      <c r="S3436" s="13">
        <f t="shared" si="320"/>
        <v>42722.549027777779</v>
      </c>
      <c r="T3436" s="13">
        <f t="shared" si="321"/>
        <v>42750.46569444445</v>
      </c>
      <c r="U3436">
        <f t="shared" si="322"/>
        <v>2017</v>
      </c>
      <c r="V3436" s="15" t="str">
        <f t="shared" si="323"/>
        <v>Dec</v>
      </c>
    </row>
    <row r="3437" spans="1:22" ht="48">
      <c r="A3437">
        <v>3399</v>
      </c>
      <c r="B3437" s="3" t="s">
        <v>3398</v>
      </c>
      <c r="C3437" s="3" t="s">
        <v>7509</v>
      </c>
      <c r="D3437">
        <v>1200</v>
      </c>
      <c r="E343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8270</v>
      </c>
      <c r="O3437" s="6">
        <f>KickstarterTable[[#This Row],[pledged]]/KickstarterTable[[#This Row],[goal]]</f>
        <v>1.0375000000000001</v>
      </c>
      <c r="P3437" s="8">
        <f>KickstarterTable[[#This Row],[pledged]]/KickstarterTable[[#This Row],[backers_count]]</f>
        <v>27.065217391304348</v>
      </c>
      <c r="Q3437" t="str">
        <f t="shared" si="318"/>
        <v>theater</v>
      </c>
      <c r="R3437" t="str">
        <f t="shared" si="319"/>
        <v>plays</v>
      </c>
      <c r="S3437" s="13">
        <f t="shared" si="320"/>
        <v>42026.587094907409</v>
      </c>
      <c r="T3437" s="13">
        <f t="shared" si="321"/>
        <v>42054.50376157408</v>
      </c>
      <c r="U3437">
        <f t="shared" si="322"/>
        <v>2015</v>
      </c>
      <c r="V3437" s="15" t="str">
        <f t="shared" si="323"/>
        <v>Jan</v>
      </c>
    </row>
    <row r="3438" spans="1:22" ht="32">
      <c r="A3438">
        <v>3439</v>
      </c>
      <c r="B3438" s="3" t="s">
        <v>3438</v>
      </c>
      <c r="C3438" s="3" t="s">
        <v>7549</v>
      </c>
      <c r="D3438">
        <v>1200</v>
      </c>
      <c r="E343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8270</v>
      </c>
      <c r="O3438" s="6">
        <f>KickstarterTable[[#This Row],[pledged]]/KickstarterTable[[#This Row],[goal]]</f>
        <v>1.3467833333333334</v>
      </c>
      <c r="P3438" s="8">
        <f>KickstarterTable[[#This Row],[pledged]]/KickstarterTable[[#This Row],[backers_count]]</f>
        <v>89.785555555555561</v>
      </c>
      <c r="Q3438" t="str">
        <f t="shared" si="318"/>
        <v>theater</v>
      </c>
      <c r="R3438" t="str">
        <f t="shared" si="319"/>
        <v>plays</v>
      </c>
      <c r="S3438" s="13">
        <f t="shared" si="320"/>
        <v>42374.577893518515</v>
      </c>
      <c r="T3438" s="13">
        <f t="shared" si="321"/>
        <v>42385.790972222225</v>
      </c>
      <c r="U3438">
        <f t="shared" si="322"/>
        <v>2016</v>
      </c>
      <c r="V3438" s="15" t="str">
        <f t="shared" si="323"/>
        <v>Jan</v>
      </c>
    </row>
    <row r="3439" spans="1:22" ht="48">
      <c r="A3439">
        <v>3541</v>
      </c>
      <c r="B3439" s="3" t="s">
        <v>3540</v>
      </c>
      <c r="C3439" s="3" t="s">
        <v>7651</v>
      </c>
      <c r="D3439">
        <v>1200</v>
      </c>
      <c r="E3439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8270</v>
      </c>
      <c r="O3439" s="6">
        <f>KickstarterTable[[#This Row],[pledged]]/KickstarterTable[[#This Row],[goal]]</f>
        <v>1.05</v>
      </c>
      <c r="P3439" s="8">
        <f>KickstarterTable[[#This Row],[pledged]]/KickstarterTable[[#This Row],[backers_count]]</f>
        <v>39.375</v>
      </c>
      <c r="Q3439" t="str">
        <f t="shared" si="318"/>
        <v>theater</v>
      </c>
      <c r="R3439" t="str">
        <f t="shared" si="319"/>
        <v>plays</v>
      </c>
      <c r="S3439" s="13">
        <f t="shared" si="320"/>
        <v>42222.396701388883</v>
      </c>
      <c r="T3439" s="13">
        <f t="shared" si="321"/>
        <v>42245.313368055555</v>
      </c>
      <c r="U3439">
        <f t="shared" si="322"/>
        <v>2015</v>
      </c>
      <c r="V3439" s="15" t="str">
        <f t="shared" si="323"/>
        <v>Aug</v>
      </c>
    </row>
    <row r="3440" spans="1:22" ht="16">
      <c r="A3440">
        <v>3666</v>
      </c>
      <c r="B3440" s="3" t="s">
        <v>3663</v>
      </c>
      <c r="C3440" s="3" t="s">
        <v>7776</v>
      </c>
      <c r="D3440">
        <v>1200</v>
      </c>
      <c r="E3440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8270</v>
      </c>
      <c r="O3440" s="6">
        <f>KickstarterTable[[#This Row],[pledged]]/KickstarterTable[[#This Row],[goal]]</f>
        <v>1</v>
      </c>
      <c r="P3440" s="8">
        <f>KickstarterTable[[#This Row],[pledged]]/KickstarterTable[[#This Row],[backers_count]]</f>
        <v>31.578947368421051</v>
      </c>
      <c r="Q3440" t="str">
        <f t="shared" si="318"/>
        <v>theater</v>
      </c>
      <c r="R3440" t="str">
        <f t="shared" si="319"/>
        <v>plays</v>
      </c>
      <c r="S3440" s="13">
        <f t="shared" si="320"/>
        <v>41822.571550925924</v>
      </c>
      <c r="T3440" s="13">
        <f t="shared" si="321"/>
        <v>41841.875</v>
      </c>
      <c r="U3440">
        <f t="shared" si="322"/>
        <v>2014</v>
      </c>
      <c r="V3440" s="15" t="str">
        <f t="shared" si="323"/>
        <v>Jul</v>
      </c>
    </row>
    <row r="3441" spans="1:22" ht="48">
      <c r="A3441">
        <v>3744</v>
      </c>
      <c r="B3441" s="3" t="s">
        <v>3741</v>
      </c>
      <c r="C3441" s="3" t="s">
        <v>7854</v>
      </c>
      <c r="D3441">
        <v>1200</v>
      </c>
      <c r="E3441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8270</v>
      </c>
      <c r="O3441" s="6">
        <f>KickstarterTable[[#This Row],[pledged]]/KickstarterTable[[#This Row],[goal]]</f>
        <v>0</v>
      </c>
      <c r="P3441" s="8" t="e">
        <f>KickstarterTable[[#This Row],[pledged]]/KickstarterTable[[#This Row],[backers_count]]</f>
        <v>#DIV/0!</v>
      </c>
      <c r="Q3441" t="str">
        <f t="shared" si="318"/>
        <v>theater</v>
      </c>
      <c r="R3441" t="str">
        <f t="shared" si="319"/>
        <v>plays</v>
      </c>
      <c r="S3441" s="13">
        <f t="shared" si="320"/>
        <v>41793.480925925927</v>
      </c>
      <c r="T3441" s="13">
        <f t="shared" si="321"/>
        <v>41822.749305555561</v>
      </c>
      <c r="U3441">
        <f t="shared" si="322"/>
        <v>2014</v>
      </c>
      <c r="V3441" s="15" t="str">
        <f t="shared" si="323"/>
        <v>Jun</v>
      </c>
    </row>
    <row r="3442" spans="1:22" ht="48">
      <c r="A3442">
        <v>3783</v>
      </c>
      <c r="B3442" s="3" t="s">
        <v>3780</v>
      </c>
      <c r="C3442" s="3" t="s">
        <v>7893</v>
      </c>
      <c r="D3442">
        <v>1200</v>
      </c>
      <c r="E3442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8304</v>
      </c>
      <c r="O3442" s="6">
        <f>KickstarterTable[[#This Row],[pledged]]/KickstarterTable[[#This Row],[goal]]</f>
        <v>1.2891666666666666</v>
      </c>
      <c r="P3442" s="8">
        <f>KickstarterTable[[#This Row],[pledged]]/KickstarterTable[[#This Row],[backers_count]]</f>
        <v>64.458333333333329</v>
      </c>
      <c r="Q3442" t="str">
        <f t="shared" si="318"/>
        <v>theater</v>
      </c>
      <c r="R3442" t="str">
        <f t="shared" si="319"/>
        <v>musical</v>
      </c>
      <c r="S3442" s="13">
        <f t="shared" si="320"/>
        <v>42419.806944444441</v>
      </c>
      <c r="T3442" s="13">
        <f t="shared" si="321"/>
        <v>42442.250000000007</v>
      </c>
      <c r="U3442">
        <f t="shared" si="322"/>
        <v>2016</v>
      </c>
      <c r="V3442" s="15" t="str">
        <f t="shared" si="323"/>
        <v>Feb</v>
      </c>
    </row>
    <row r="3443" spans="1:22" ht="48">
      <c r="A3443">
        <v>3832</v>
      </c>
      <c r="B3443" s="3" t="s">
        <v>3829</v>
      </c>
      <c r="C3443" s="3" t="s">
        <v>7941</v>
      </c>
      <c r="D3443">
        <v>1200</v>
      </c>
      <c r="E3443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8270</v>
      </c>
      <c r="O3443" s="6">
        <f>KickstarterTable[[#This Row],[pledged]]/KickstarterTable[[#This Row],[goal]]</f>
        <v>1.0466666666666666</v>
      </c>
      <c r="P3443" s="8">
        <f>KickstarterTable[[#This Row],[pledged]]/KickstarterTable[[#This Row],[backers_count]]</f>
        <v>139.55555555555554</v>
      </c>
      <c r="Q3443" t="str">
        <f t="shared" si="318"/>
        <v>theater</v>
      </c>
      <c r="R3443" t="str">
        <f t="shared" si="319"/>
        <v>plays</v>
      </c>
      <c r="S3443" s="13">
        <f t="shared" si="320"/>
        <v>42374.781655092585</v>
      </c>
      <c r="T3443" s="13">
        <f t="shared" si="321"/>
        <v>42417.698321759257</v>
      </c>
      <c r="U3443">
        <f t="shared" si="322"/>
        <v>2016</v>
      </c>
      <c r="V3443" s="15" t="str">
        <f t="shared" si="323"/>
        <v>Jan</v>
      </c>
    </row>
    <row r="3444" spans="1:22" ht="48">
      <c r="A3444">
        <v>3833</v>
      </c>
      <c r="B3444" s="3" t="s">
        <v>3830</v>
      </c>
      <c r="C3444" s="3" t="s">
        <v>7942</v>
      </c>
      <c r="D3444">
        <v>1200</v>
      </c>
      <c r="E3444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8270</v>
      </c>
      <c r="O3444" s="6">
        <f>KickstarterTable[[#This Row],[pledged]]/KickstarterTable[[#This Row],[goal]]</f>
        <v>1.1666666666666667</v>
      </c>
      <c r="P3444" s="8">
        <f>KickstarterTable[[#This Row],[pledged]]/KickstarterTable[[#This Row],[backers_count]]</f>
        <v>70</v>
      </c>
      <c r="Q3444" t="str">
        <f t="shared" si="318"/>
        <v>theater</v>
      </c>
      <c r="R3444" t="str">
        <f t="shared" si="319"/>
        <v>plays</v>
      </c>
      <c r="S3444" s="13">
        <f t="shared" si="320"/>
        <v>41963.539027777777</v>
      </c>
      <c r="T3444" s="13">
        <f t="shared" si="321"/>
        <v>41972.381249999999</v>
      </c>
      <c r="U3444">
        <f t="shared" si="322"/>
        <v>2014</v>
      </c>
      <c r="V3444" s="15" t="str">
        <f t="shared" si="323"/>
        <v>Nov</v>
      </c>
    </row>
    <row r="3445" spans="1:22" ht="48">
      <c r="A3445">
        <v>3942</v>
      </c>
      <c r="B3445" s="3" t="s">
        <v>3939</v>
      </c>
      <c r="C3445" s="3" t="s">
        <v>8050</v>
      </c>
      <c r="D3445">
        <v>1200</v>
      </c>
      <c r="E3445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8270</v>
      </c>
      <c r="O3445" s="6">
        <f>KickstarterTable[[#This Row],[pledged]]/KickstarterTable[[#This Row],[goal]]</f>
        <v>0</v>
      </c>
      <c r="P3445" s="8" t="e">
        <f>KickstarterTable[[#This Row],[pledged]]/KickstarterTable[[#This Row],[backers_count]]</f>
        <v>#DIV/0!</v>
      </c>
      <c r="Q3445" t="str">
        <f t="shared" si="318"/>
        <v>theater</v>
      </c>
      <c r="R3445" t="str">
        <f t="shared" si="319"/>
        <v>plays</v>
      </c>
      <c r="S3445" s="13">
        <f t="shared" si="320"/>
        <v>42111.570763888885</v>
      </c>
      <c r="T3445" s="13">
        <f t="shared" si="321"/>
        <v>42169.487430555557</v>
      </c>
      <c r="U3445">
        <f t="shared" si="322"/>
        <v>2015</v>
      </c>
      <c r="V3445" s="15" t="str">
        <f t="shared" si="323"/>
        <v>Apr</v>
      </c>
    </row>
    <row r="3446" spans="1:22" ht="48">
      <c r="A3446">
        <v>3959</v>
      </c>
      <c r="B3446" s="3" t="s">
        <v>3956</v>
      </c>
      <c r="C3446" s="3" t="s">
        <v>8066</v>
      </c>
      <c r="D3446">
        <v>1200</v>
      </c>
      <c r="E3446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8270</v>
      </c>
      <c r="O3446" s="6">
        <f>KickstarterTable[[#This Row],[pledged]]/KickstarterTable[[#This Row],[goal]]</f>
        <v>0.24333333333333335</v>
      </c>
      <c r="P3446" s="8">
        <f>KickstarterTable[[#This Row],[pledged]]/KickstarterTable[[#This Row],[backers_count]]</f>
        <v>24.333333333333332</v>
      </c>
      <c r="Q3446" t="str">
        <f t="shared" si="318"/>
        <v>theater</v>
      </c>
      <c r="R3446" t="str">
        <f t="shared" si="319"/>
        <v>plays</v>
      </c>
      <c r="S3446" s="13">
        <f t="shared" si="320"/>
        <v>41880.455509259256</v>
      </c>
      <c r="T3446" s="13">
        <f t="shared" si="321"/>
        <v>41908.372175925928</v>
      </c>
      <c r="U3446">
        <f t="shared" si="322"/>
        <v>2014</v>
      </c>
      <c r="V3446" s="15" t="str">
        <f t="shared" si="323"/>
        <v>Aug</v>
      </c>
    </row>
    <row r="3447" spans="1:22" ht="48">
      <c r="A3447">
        <v>4001</v>
      </c>
      <c r="B3447" s="3" t="s">
        <v>3997</v>
      </c>
      <c r="C3447" s="3" t="s">
        <v>8107</v>
      </c>
      <c r="D3447">
        <v>1200</v>
      </c>
      <c r="E344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8270</v>
      </c>
      <c r="O3447" s="6">
        <f>KickstarterTable[[#This Row],[pledged]]/KickstarterTable[[#This Row],[goal]]</f>
        <v>0.3775</v>
      </c>
      <c r="P3447" s="8">
        <f>KickstarterTable[[#This Row],[pledged]]/KickstarterTable[[#This Row],[backers_count]]</f>
        <v>32.357142857142854</v>
      </c>
      <c r="Q3447" t="str">
        <f t="shared" si="318"/>
        <v>theater</v>
      </c>
      <c r="R3447" t="str">
        <f t="shared" si="319"/>
        <v>plays</v>
      </c>
      <c r="S3447" s="13">
        <f t="shared" si="320"/>
        <v>42775.630879629629</v>
      </c>
      <c r="T3447" s="13">
        <f t="shared" si="321"/>
        <v>42793.375000000007</v>
      </c>
      <c r="U3447">
        <f t="shared" si="322"/>
        <v>2017</v>
      </c>
      <c r="V3447" s="15" t="str">
        <f t="shared" si="323"/>
        <v>Feb</v>
      </c>
    </row>
    <row r="3448" spans="1:22" ht="16">
      <c r="A3448">
        <v>528</v>
      </c>
      <c r="B3448" s="3" t="s">
        <v>529</v>
      </c>
      <c r="C3448" s="3" t="s">
        <v>4638</v>
      </c>
      <c r="D3448">
        <v>1150</v>
      </c>
      <c r="E344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8270</v>
      </c>
      <c r="O3448" s="6">
        <f>KickstarterTable[[#This Row],[pledged]]/KickstarterTable[[#This Row],[goal]]</f>
        <v>1.1565217391304348</v>
      </c>
      <c r="P3448" s="8">
        <f>KickstarterTable[[#This Row],[pledged]]/KickstarterTable[[#This Row],[backers_count]]</f>
        <v>44.333333333333336</v>
      </c>
      <c r="Q3448" t="str">
        <f t="shared" si="318"/>
        <v>theater</v>
      </c>
      <c r="R3448" t="str">
        <f t="shared" si="319"/>
        <v>plays</v>
      </c>
      <c r="S3448" s="13">
        <f t="shared" si="320"/>
        <v>42155.58688657407</v>
      </c>
      <c r="T3448" s="13">
        <f t="shared" si="321"/>
        <v>42174.472222222226</v>
      </c>
      <c r="U3448">
        <f t="shared" si="322"/>
        <v>2015</v>
      </c>
      <c r="V3448" s="15" t="str">
        <f t="shared" si="323"/>
        <v>May</v>
      </c>
    </row>
    <row r="3449" spans="1:22" ht="48">
      <c r="A3449">
        <v>2512</v>
      </c>
      <c r="B3449" s="3" t="s">
        <v>2512</v>
      </c>
      <c r="C3449" s="3" t="s">
        <v>6622</v>
      </c>
      <c r="D3449">
        <v>1150</v>
      </c>
      <c r="E3449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8298</v>
      </c>
      <c r="O3449" s="6">
        <f>KickstarterTable[[#This Row],[pledged]]/KickstarterTable[[#This Row],[goal]]</f>
        <v>0</v>
      </c>
      <c r="P3449" s="8" t="e">
        <f>KickstarterTable[[#This Row],[pledged]]/KickstarterTable[[#This Row],[backers_count]]</f>
        <v>#DIV/0!</v>
      </c>
      <c r="Q3449" t="str">
        <f t="shared" si="318"/>
        <v>food</v>
      </c>
      <c r="R3449" t="str">
        <f t="shared" si="319"/>
        <v>restaurants</v>
      </c>
      <c r="S3449" s="13">
        <f t="shared" si="320"/>
        <v>41971.543530092589</v>
      </c>
      <c r="T3449" s="13">
        <f t="shared" si="321"/>
        <v>41984.460196759261</v>
      </c>
      <c r="U3449">
        <f t="shared" si="322"/>
        <v>2014</v>
      </c>
      <c r="V3449" s="15" t="str">
        <f t="shared" si="323"/>
        <v>Nov</v>
      </c>
    </row>
    <row r="3450" spans="1:22" ht="48">
      <c r="A3450">
        <v>173</v>
      </c>
      <c r="B3450" s="3" t="s">
        <v>175</v>
      </c>
      <c r="C3450" s="3" t="s">
        <v>4283</v>
      </c>
      <c r="D3450">
        <v>1110</v>
      </c>
      <c r="E3450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8267</v>
      </c>
      <c r="O3450" s="6">
        <f>KickstarterTable[[#This Row],[pledged]]/KickstarterTable[[#This Row],[goal]]</f>
        <v>0</v>
      </c>
      <c r="P3450" s="8" t="e">
        <f>KickstarterTable[[#This Row],[pledged]]/KickstarterTable[[#This Row],[backers_count]]</f>
        <v>#DIV/0!</v>
      </c>
      <c r="Q3450" t="str">
        <f t="shared" si="318"/>
        <v>film &amp; video</v>
      </c>
      <c r="R3450" t="str">
        <f t="shared" si="319"/>
        <v>drama</v>
      </c>
      <c r="S3450" s="13">
        <f t="shared" si="320"/>
        <v>42033.239675925921</v>
      </c>
      <c r="T3450" s="13">
        <f t="shared" si="321"/>
        <v>42061.156342592592</v>
      </c>
      <c r="U3450">
        <f t="shared" si="322"/>
        <v>2015</v>
      </c>
      <c r="V3450" s="15" t="str">
        <f t="shared" si="323"/>
        <v>Jan</v>
      </c>
    </row>
    <row r="3451" spans="1:22" ht="32">
      <c r="A3451">
        <v>846</v>
      </c>
      <c r="B3451" s="3" t="s">
        <v>847</v>
      </c>
      <c r="C3451" s="3" t="s">
        <v>4956</v>
      </c>
      <c r="D3451">
        <v>1100</v>
      </c>
      <c r="E3451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8276</v>
      </c>
      <c r="O3451" s="6">
        <f>KickstarterTable[[#This Row],[pledged]]/KickstarterTable[[#This Row],[goal]]</f>
        <v>1.2200090909090908</v>
      </c>
      <c r="P3451" s="8">
        <f>KickstarterTable[[#This Row],[pledged]]/KickstarterTable[[#This Row],[backers_count]]</f>
        <v>28.553404255319148</v>
      </c>
      <c r="Q3451" t="str">
        <f t="shared" si="318"/>
        <v>music</v>
      </c>
      <c r="R3451" t="str">
        <f t="shared" si="319"/>
        <v>metal</v>
      </c>
      <c r="S3451" s="13">
        <f t="shared" si="320"/>
        <v>41694.058506944442</v>
      </c>
      <c r="T3451" s="13">
        <f t="shared" si="321"/>
        <v>41706.166666666672</v>
      </c>
      <c r="U3451">
        <f t="shared" si="322"/>
        <v>2014</v>
      </c>
      <c r="V3451" s="15" t="str">
        <f t="shared" si="323"/>
        <v>Feb</v>
      </c>
    </row>
    <row r="3452" spans="1:22" ht="16">
      <c r="A3452">
        <v>1059</v>
      </c>
      <c r="B3452" s="3" t="s">
        <v>1060</v>
      </c>
      <c r="C3452" s="3" t="s">
        <v>5169</v>
      </c>
      <c r="D3452">
        <v>1100</v>
      </c>
      <c r="E3452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8280</v>
      </c>
      <c r="O3452" s="6">
        <f>KickstarterTable[[#This Row],[pledged]]/KickstarterTable[[#This Row],[goal]]</f>
        <v>0</v>
      </c>
      <c r="P3452" s="8" t="e">
        <f>KickstarterTable[[#This Row],[pledged]]/KickstarterTable[[#This Row],[backers_count]]</f>
        <v>#DIV/0!</v>
      </c>
      <c r="Q3452" t="str">
        <f t="shared" si="318"/>
        <v>journalism</v>
      </c>
      <c r="R3452" t="str">
        <f t="shared" si="319"/>
        <v>audio</v>
      </c>
      <c r="S3452" s="13">
        <f t="shared" si="320"/>
        <v>42046.456666666665</v>
      </c>
      <c r="T3452" s="13">
        <f t="shared" si="321"/>
        <v>42074.331666666672</v>
      </c>
      <c r="U3452">
        <f t="shared" si="322"/>
        <v>2015</v>
      </c>
      <c r="V3452" s="15" t="str">
        <f t="shared" si="323"/>
        <v>Feb</v>
      </c>
    </row>
    <row r="3453" spans="1:22" ht="48">
      <c r="A3453">
        <v>1087</v>
      </c>
      <c r="B3453" s="3" t="s">
        <v>1088</v>
      </c>
      <c r="C3453" s="3" t="s">
        <v>5197</v>
      </c>
      <c r="D3453">
        <v>1100</v>
      </c>
      <c r="E3453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8281</v>
      </c>
      <c r="O3453" s="6">
        <f>KickstarterTable[[#This Row],[pledged]]/KickstarterTable[[#This Row],[goal]]</f>
        <v>0</v>
      </c>
      <c r="P3453" s="8" t="e">
        <f>KickstarterTable[[#This Row],[pledged]]/KickstarterTable[[#This Row],[backers_count]]</f>
        <v>#DIV/0!</v>
      </c>
      <c r="Q3453" t="str">
        <f t="shared" si="318"/>
        <v>games</v>
      </c>
      <c r="R3453" t="str">
        <f t="shared" si="319"/>
        <v>video games</v>
      </c>
      <c r="S3453" s="13">
        <f t="shared" si="320"/>
        <v>41775.380636574067</v>
      </c>
      <c r="T3453" s="13">
        <f t="shared" si="321"/>
        <v>41803.297303240746</v>
      </c>
      <c r="U3453">
        <f t="shared" si="322"/>
        <v>2014</v>
      </c>
      <c r="V3453" s="15" t="str">
        <f t="shared" si="323"/>
        <v>May</v>
      </c>
    </row>
    <row r="3454" spans="1:22" ht="48">
      <c r="A3454">
        <v>1654</v>
      </c>
      <c r="B3454" s="3" t="s">
        <v>1655</v>
      </c>
      <c r="C3454" s="3" t="s">
        <v>5764</v>
      </c>
      <c r="D3454">
        <v>1100</v>
      </c>
      <c r="E3454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8291</v>
      </c>
      <c r="O3454" s="6">
        <f>KickstarterTable[[#This Row],[pledged]]/KickstarterTable[[#This Row],[goal]]</f>
        <v>1.199090909090909</v>
      </c>
      <c r="P3454" s="8">
        <f>KickstarterTable[[#This Row],[pledged]]/KickstarterTable[[#This Row],[backers_count]]</f>
        <v>38.794117647058826</v>
      </c>
      <c r="Q3454" t="str">
        <f t="shared" si="318"/>
        <v>music</v>
      </c>
      <c r="R3454" t="str">
        <f t="shared" si="319"/>
        <v>pop</v>
      </c>
      <c r="S3454" s="13">
        <f t="shared" si="320"/>
        <v>40987.557407407403</v>
      </c>
      <c r="T3454" s="13">
        <f t="shared" si="321"/>
        <v>41015.474074074074</v>
      </c>
      <c r="U3454">
        <f t="shared" si="322"/>
        <v>2012</v>
      </c>
      <c r="V3454" s="15" t="str">
        <f t="shared" si="323"/>
        <v>Mar</v>
      </c>
    </row>
    <row r="3455" spans="1:22" ht="48">
      <c r="A3455">
        <v>2124</v>
      </c>
      <c r="B3455" s="3" t="s">
        <v>2125</v>
      </c>
      <c r="C3455" s="3" t="s">
        <v>6234</v>
      </c>
      <c r="D3455">
        <v>1100</v>
      </c>
      <c r="E3455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8281</v>
      </c>
      <c r="O3455" s="6">
        <f>KickstarterTable[[#This Row],[pledged]]/KickstarterTable[[#This Row],[goal]]</f>
        <v>0.10454545454545454</v>
      </c>
      <c r="P3455" s="8">
        <f>KickstarterTable[[#This Row],[pledged]]/KickstarterTable[[#This Row],[backers_count]]</f>
        <v>23</v>
      </c>
      <c r="Q3455" t="str">
        <f t="shared" si="318"/>
        <v>games</v>
      </c>
      <c r="R3455" t="str">
        <f t="shared" si="319"/>
        <v>video games</v>
      </c>
      <c r="S3455" s="13">
        <f t="shared" si="320"/>
        <v>40463.694849537038</v>
      </c>
      <c r="T3455" s="13">
        <f t="shared" si="321"/>
        <v>40509.791666666672</v>
      </c>
      <c r="U3455">
        <f t="shared" si="322"/>
        <v>2010</v>
      </c>
      <c r="V3455" s="15" t="str">
        <f t="shared" si="323"/>
        <v>Oct</v>
      </c>
    </row>
    <row r="3456" spans="1:22" ht="48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8279</v>
      </c>
      <c r="O3456" s="6">
        <f>KickstarterTable[[#This Row],[pledged]]/KickstarterTable[[#This Row],[goal]]</f>
        <v>1.0272727272727273</v>
      </c>
      <c r="P3456" s="8">
        <f>KickstarterTable[[#This Row],[pledged]]/KickstarterTable[[#This Row],[backers_count]]</f>
        <v>33.235294117647058</v>
      </c>
      <c r="Q3456" t="str">
        <f t="shared" si="318"/>
        <v>music</v>
      </c>
      <c r="R3456" t="str">
        <f t="shared" si="319"/>
        <v>electronic music</v>
      </c>
      <c r="S3456" s="13">
        <f t="shared" si="320"/>
        <v>40996.923888888887</v>
      </c>
      <c r="T3456" s="13">
        <f t="shared" si="321"/>
        <v>41012.840555555558</v>
      </c>
      <c r="U3456">
        <f t="shared" si="322"/>
        <v>2012</v>
      </c>
      <c r="V3456" s="15" t="str">
        <f t="shared" si="323"/>
        <v>Mar</v>
      </c>
    </row>
    <row r="3457" spans="1:22" ht="32">
      <c r="A3457">
        <v>2483</v>
      </c>
      <c r="B3457" s="3" t="s">
        <v>2483</v>
      </c>
      <c r="C3457" s="3" t="s">
        <v>6593</v>
      </c>
      <c r="D3457">
        <v>1100</v>
      </c>
      <c r="E345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8278</v>
      </c>
      <c r="O3457" s="6">
        <f>KickstarterTable[[#This Row],[pledged]]/KickstarterTable[[#This Row],[goal]]</f>
        <v>1.1372727272727272</v>
      </c>
      <c r="P3457" s="8">
        <f>KickstarterTable[[#This Row],[pledged]]/KickstarterTable[[#This Row],[backers_count]]</f>
        <v>65.84210526315789</v>
      </c>
      <c r="Q3457" t="str">
        <f t="shared" si="318"/>
        <v>music</v>
      </c>
      <c r="R3457" t="str">
        <f t="shared" si="319"/>
        <v>indie rock</v>
      </c>
      <c r="S3457" s="13">
        <f t="shared" si="320"/>
        <v>40970.416701388887</v>
      </c>
      <c r="T3457" s="13">
        <f t="shared" si="321"/>
        <v>41028.291701388895</v>
      </c>
      <c r="U3457">
        <f t="shared" si="322"/>
        <v>2012</v>
      </c>
      <c r="V3457" s="15" t="str">
        <f t="shared" si="323"/>
        <v>Mar</v>
      </c>
    </row>
    <row r="3458" spans="1:22" ht="48">
      <c r="A3458">
        <v>2739</v>
      </c>
      <c r="B3458" s="3" t="s">
        <v>2739</v>
      </c>
      <c r="C3458" s="3" t="s">
        <v>6849</v>
      </c>
      <c r="D3458">
        <v>1100</v>
      </c>
      <c r="E345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8294</v>
      </c>
      <c r="O3458" s="6">
        <f>KickstarterTable[[#This Row],[pledged]]/KickstarterTable[[#This Row],[goal]]</f>
        <v>3.8409090909090908</v>
      </c>
      <c r="P3458" s="8">
        <f>KickstarterTable[[#This Row],[pledged]]/KickstarterTable[[#This Row],[backers_count]]</f>
        <v>22.120418848167539</v>
      </c>
      <c r="Q3458" t="str">
        <f t="shared" ref="Q3458:Q3521" si="324">LEFT(N3458, SEARCH("/",N3458,1) -1)</f>
        <v>technology</v>
      </c>
      <c r="R3458" t="str">
        <f t="shared" ref="R3458:R3521" si="325">MID(N3458,FIND("/",N3458)+1,LEN(N3458))</f>
        <v>hardware</v>
      </c>
      <c r="S3458" s="13">
        <f t="shared" ref="S3458:S3521" si="326">(J3458/86400)+25569+(-8/24)</f>
        <v>41719.554594907408</v>
      </c>
      <c r="T3458" s="13">
        <f t="shared" ref="T3458:T3521" si="327">(((I3458/60)/60)/24)+DATE(1970,1,1)+(-58/24)</f>
        <v>41762.471261574079</v>
      </c>
      <c r="U3458">
        <f t="shared" ref="U3458:U3521" si="328">YEAR(T3458)</f>
        <v>2014</v>
      </c>
      <c r="V3458" s="15" t="str">
        <f t="shared" ref="V3458:V3521" si="329">TEXT(S3458,"mmm")</f>
        <v>Mar</v>
      </c>
    </row>
    <row r="3459" spans="1:22" ht="48">
      <c r="A3459">
        <v>3546</v>
      </c>
      <c r="B3459" s="3" t="s">
        <v>3545</v>
      </c>
      <c r="C3459" s="3" t="s">
        <v>7656</v>
      </c>
      <c r="D3459">
        <v>1100</v>
      </c>
      <c r="E3459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8270</v>
      </c>
      <c r="O3459" s="6">
        <f>KickstarterTable[[#This Row],[pledged]]/KickstarterTable[[#This Row],[goal]]</f>
        <v>1.0227272727272727</v>
      </c>
      <c r="P3459" s="8">
        <f>KickstarterTable[[#This Row],[pledged]]/KickstarterTable[[#This Row],[backers_count]]</f>
        <v>59.210526315789473</v>
      </c>
      <c r="Q3459" t="str">
        <f t="shared" si="324"/>
        <v>theater</v>
      </c>
      <c r="R3459" t="str">
        <f t="shared" si="325"/>
        <v>plays</v>
      </c>
      <c r="S3459" s="13">
        <f t="shared" si="326"/>
        <v>42073.327361111107</v>
      </c>
      <c r="T3459" s="13">
        <f t="shared" si="327"/>
        <v>42092.749305555561</v>
      </c>
      <c r="U3459">
        <f t="shared" si="328"/>
        <v>2015</v>
      </c>
      <c r="V3459" s="15" t="str">
        <f t="shared" si="329"/>
        <v>Mar</v>
      </c>
    </row>
    <row r="3460" spans="1:22" ht="48">
      <c r="A3460">
        <v>3596</v>
      </c>
      <c r="B3460" s="3" t="s">
        <v>3595</v>
      </c>
      <c r="C3460" s="3" t="s">
        <v>7706</v>
      </c>
      <c r="D3460">
        <v>1100</v>
      </c>
      <c r="E3460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8270</v>
      </c>
      <c r="O3460" s="6">
        <f>KickstarterTable[[#This Row],[pledged]]/KickstarterTable[[#This Row],[goal]]</f>
        <v>1.0772727272727274</v>
      </c>
      <c r="P3460" s="8">
        <f>KickstarterTable[[#This Row],[pledged]]/KickstarterTable[[#This Row],[backers_count]]</f>
        <v>79</v>
      </c>
      <c r="Q3460" t="str">
        <f t="shared" si="324"/>
        <v>theater</v>
      </c>
      <c r="R3460" t="str">
        <f t="shared" si="325"/>
        <v>plays</v>
      </c>
      <c r="S3460" s="13">
        <f t="shared" si="326"/>
        <v>41856.381736111107</v>
      </c>
      <c r="T3460" s="13">
        <f t="shared" si="327"/>
        <v>41875.298402777778</v>
      </c>
      <c r="U3460">
        <f t="shared" si="328"/>
        <v>2014</v>
      </c>
      <c r="V3460" s="15" t="str">
        <f t="shared" si="329"/>
        <v>Aug</v>
      </c>
    </row>
    <row r="3461" spans="1:22" ht="48">
      <c r="A3461">
        <v>3769</v>
      </c>
      <c r="B3461" s="3" t="s">
        <v>3766</v>
      </c>
      <c r="C3461" s="3" t="s">
        <v>7879</v>
      </c>
      <c r="D3461">
        <v>1100</v>
      </c>
      <c r="E3461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8304</v>
      </c>
      <c r="O3461" s="6">
        <f>KickstarterTable[[#This Row],[pledged]]/KickstarterTable[[#This Row],[goal]]</f>
        <v>1</v>
      </c>
      <c r="P3461" s="8">
        <f>KickstarterTable[[#This Row],[pledged]]/KickstarterTable[[#This Row],[backers_count]]</f>
        <v>73.333333333333329</v>
      </c>
      <c r="Q3461" t="str">
        <f t="shared" si="324"/>
        <v>theater</v>
      </c>
      <c r="R3461" t="str">
        <f t="shared" si="325"/>
        <v>musical</v>
      </c>
      <c r="S3461" s="13">
        <f t="shared" si="326"/>
        <v>42445.264803240738</v>
      </c>
      <c r="T3461" s="13">
        <f t="shared" si="327"/>
        <v>42473.181469907409</v>
      </c>
      <c r="U3461">
        <f t="shared" si="328"/>
        <v>2016</v>
      </c>
      <c r="V3461" s="15" t="str">
        <f t="shared" si="329"/>
        <v>Mar</v>
      </c>
    </row>
    <row r="3462" spans="1:22" ht="48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8300</v>
      </c>
      <c r="O3462" s="6">
        <f>KickstarterTable[[#This Row],[pledged]]/KickstarterTable[[#This Row],[goal]]</f>
        <v>1.3700934579439252</v>
      </c>
      <c r="P3462" s="8">
        <f>KickstarterTable[[#This Row],[pledged]]/KickstarterTable[[#This Row],[backers_count]]</f>
        <v>34.904761904761905</v>
      </c>
      <c r="Q3462" t="str">
        <f t="shared" si="324"/>
        <v>technology</v>
      </c>
      <c r="R3462" t="str">
        <f t="shared" si="325"/>
        <v>space exploration</v>
      </c>
      <c r="S3462" s="13">
        <f t="shared" si="326"/>
        <v>42493.728460648148</v>
      </c>
      <c r="T3462" s="13">
        <f t="shared" si="327"/>
        <v>42516.64512731482</v>
      </c>
      <c r="U3462">
        <f t="shared" si="328"/>
        <v>2016</v>
      </c>
      <c r="V3462" s="15" t="str">
        <f t="shared" si="329"/>
        <v>May</v>
      </c>
    </row>
    <row r="3463" spans="1:22" ht="48">
      <c r="A3463">
        <v>3317</v>
      </c>
      <c r="B3463" s="3" t="s">
        <v>3317</v>
      </c>
      <c r="C3463" s="3" t="s">
        <v>7427</v>
      </c>
      <c r="D3463">
        <v>1050</v>
      </c>
      <c r="E3463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8270</v>
      </c>
      <c r="O3463" s="6">
        <f>KickstarterTable[[#This Row],[pledged]]/KickstarterTable[[#This Row],[goal]]</f>
        <v>1.0619047619047619</v>
      </c>
      <c r="P3463" s="8">
        <f>KickstarterTable[[#This Row],[pledged]]/KickstarterTable[[#This Row],[backers_count]]</f>
        <v>61.944444444444443</v>
      </c>
      <c r="Q3463" t="str">
        <f t="shared" si="324"/>
        <v>theater</v>
      </c>
      <c r="R3463" t="str">
        <f t="shared" si="325"/>
        <v>plays</v>
      </c>
      <c r="S3463" s="13">
        <f t="shared" si="326"/>
        <v>42498.706296296295</v>
      </c>
      <c r="T3463" s="13">
        <f t="shared" si="327"/>
        <v>42526.62296296296</v>
      </c>
      <c r="U3463">
        <f t="shared" si="328"/>
        <v>2016</v>
      </c>
      <c r="V3463" s="15" t="str">
        <f t="shared" si="329"/>
        <v>May</v>
      </c>
    </row>
    <row r="3464" spans="1:22" ht="48">
      <c r="A3464">
        <v>3703</v>
      </c>
      <c r="B3464" s="3" t="s">
        <v>3700</v>
      </c>
      <c r="C3464" s="3" t="s">
        <v>7813</v>
      </c>
      <c r="D3464">
        <v>1050</v>
      </c>
      <c r="E3464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8270</v>
      </c>
      <c r="O3464" s="6">
        <f>KickstarterTable[[#This Row],[pledged]]/KickstarterTable[[#This Row],[goal]]</f>
        <v>1.2342857142857142</v>
      </c>
      <c r="P3464" s="8">
        <f>KickstarterTable[[#This Row],[pledged]]/KickstarterTable[[#This Row],[backers_count]]</f>
        <v>43.2</v>
      </c>
      <c r="Q3464" t="str">
        <f t="shared" si="324"/>
        <v>theater</v>
      </c>
      <c r="R3464" t="str">
        <f t="shared" si="325"/>
        <v>plays</v>
      </c>
      <c r="S3464" s="13">
        <f t="shared" si="326"/>
        <v>42556.171157407407</v>
      </c>
      <c r="T3464" s="13">
        <f t="shared" si="327"/>
        <v>42592.874305555561</v>
      </c>
      <c r="U3464">
        <f t="shared" si="328"/>
        <v>2016</v>
      </c>
      <c r="V3464" s="15" t="str">
        <f t="shared" si="329"/>
        <v>Jul</v>
      </c>
    </row>
    <row r="3465" spans="1:22" ht="32">
      <c r="A3465">
        <v>464</v>
      </c>
      <c r="B3465" s="3" t="s">
        <v>465</v>
      </c>
      <c r="C3465" s="3" t="s">
        <v>4574</v>
      </c>
      <c r="D3465">
        <v>1010</v>
      </c>
      <c r="E3465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8269</v>
      </c>
      <c r="O3465" s="6">
        <f>KickstarterTable[[#This Row],[pledged]]/KickstarterTable[[#This Row],[goal]]</f>
        <v>9.9009900990099011E-4</v>
      </c>
      <c r="P3465" s="8">
        <f>KickstarterTable[[#This Row],[pledged]]/KickstarterTable[[#This Row],[backers_count]]</f>
        <v>1</v>
      </c>
      <c r="Q3465" t="str">
        <f t="shared" si="324"/>
        <v>film &amp; video</v>
      </c>
      <c r="R3465" t="str">
        <f t="shared" si="325"/>
        <v>animation</v>
      </c>
      <c r="S3465" s="13">
        <f t="shared" si="326"/>
        <v>42488.515451388885</v>
      </c>
      <c r="T3465" s="13">
        <f t="shared" si="327"/>
        <v>42506.432118055563</v>
      </c>
      <c r="U3465">
        <f t="shared" si="328"/>
        <v>2016</v>
      </c>
      <c r="V3465" s="15" t="str">
        <f t="shared" si="329"/>
        <v>Apr</v>
      </c>
    </row>
    <row r="3466" spans="1:22" ht="32">
      <c r="A3466">
        <v>35</v>
      </c>
      <c r="B3466" s="3" t="s">
        <v>37</v>
      </c>
      <c r="C3466" s="3" t="s">
        <v>4146</v>
      </c>
      <c r="D3466">
        <v>1000</v>
      </c>
      <c r="E3466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8264</v>
      </c>
      <c r="O3466" s="6">
        <f>KickstarterTable[[#This Row],[pledged]]/KickstarterTable[[#This Row],[goal]]</f>
        <v>1.665</v>
      </c>
      <c r="P3466" s="8">
        <f>KickstarterTable[[#This Row],[pledged]]/KickstarterTable[[#This Row],[backers_count]]</f>
        <v>59.464285714285715</v>
      </c>
      <c r="Q3466" t="str">
        <f t="shared" si="324"/>
        <v>film &amp; video</v>
      </c>
      <c r="R3466" t="str">
        <f t="shared" si="325"/>
        <v>television</v>
      </c>
      <c r="S3466" s="13">
        <f t="shared" si="326"/>
        <v>42097.958495370367</v>
      </c>
      <c r="T3466" s="13">
        <f t="shared" si="327"/>
        <v>42119.583333333336</v>
      </c>
      <c r="U3466">
        <f t="shared" si="328"/>
        <v>2015</v>
      </c>
      <c r="V3466" s="15" t="str">
        <f t="shared" si="329"/>
        <v>Apr</v>
      </c>
    </row>
    <row r="3467" spans="1:22" ht="48">
      <c r="A3467">
        <v>93</v>
      </c>
      <c r="B3467" s="3" t="s">
        <v>95</v>
      </c>
      <c r="C3467" s="3" t="s">
        <v>4204</v>
      </c>
      <c r="D3467">
        <v>1000</v>
      </c>
      <c r="E346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8265</v>
      </c>
      <c r="O3467" s="6">
        <f>KickstarterTable[[#This Row],[pledged]]/KickstarterTable[[#This Row],[goal]]</f>
        <v>1.1060000000000001</v>
      </c>
      <c r="P3467" s="8">
        <f>KickstarterTable[[#This Row],[pledged]]/KickstarterTable[[#This Row],[backers_count]]</f>
        <v>73.733333333333334</v>
      </c>
      <c r="Q3467" t="str">
        <f t="shared" si="324"/>
        <v>film &amp; video</v>
      </c>
      <c r="R3467" t="str">
        <f t="shared" si="325"/>
        <v>shorts</v>
      </c>
      <c r="S3467" s="13">
        <f t="shared" si="326"/>
        <v>41065.524733796294</v>
      </c>
      <c r="T3467" s="13">
        <f t="shared" si="327"/>
        <v>41091.458333333336</v>
      </c>
      <c r="U3467">
        <f t="shared" si="328"/>
        <v>2012</v>
      </c>
      <c r="V3467" s="15" t="str">
        <f t="shared" si="329"/>
        <v>Jun</v>
      </c>
    </row>
    <row r="3468" spans="1:22" ht="48">
      <c r="A3468">
        <v>109</v>
      </c>
      <c r="B3468" s="3" t="s">
        <v>111</v>
      </c>
      <c r="C3468" s="3" t="s">
        <v>4220</v>
      </c>
      <c r="D3468">
        <v>1000</v>
      </c>
      <c r="E346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8265</v>
      </c>
      <c r="O3468" s="6">
        <f>KickstarterTable[[#This Row],[pledged]]/KickstarterTable[[#This Row],[goal]]</f>
        <v>2.1949999999999998</v>
      </c>
      <c r="P3468" s="8">
        <f>KickstarterTable[[#This Row],[pledged]]/KickstarterTable[[#This Row],[backers_count]]</f>
        <v>46.702127659574465</v>
      </c>
      <c r="Q3468" t="str">
        <f t="shared" si="324"/>
        <v>film &amp; video</v>
      </c>
      <c r="R3468" t="str">
        <f t="shared" si="325"/>
        <v>shorts</v>
      </c>
      <c r="S3468" s="13">
        <f t="shared" si="326"/>
        <v>40569.692476851851</v>
      </c>
      <c r="T3468" s="13">
        <f t="shared" si="327"/>
        <v>40597.609143518523</v>
      </c>
      <c r="U3468">
        <f t="shared" si="328"/>
        <v>2011</v>
      </c>
      <c r="V3468" s="15" t="str">
        <f t="shared" si="329"/>
        <v>Jan</v>
      </c>
    </row>
    <row r="3469" spans="1:22" ht="32">
      <c r="A3469">
        <v>179</v>
      </c>
      <c r="B3469" s="3" t="s">
        <v>181</v>
      </c>
      <c r="C3469" s="3" t="s">
        <v>4289</v>
      </c>
      <c r="D3469">
        <v>1000</v>
      </c>
      <c r="E3469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8267</v>
      </c>
      <c r="O3469" s="6">
        <f>KickstarterTable[[#This Row],[pledged]]/KickstarterTable[[#This Row],[goal]]</f>
        <v>0.2</v>
      </c>
      <c r="P3469" s="8">
        <f>KickstarterTable[[#This Row],[pledged]]/KickstarterTable[[#This Row],[backers_count]]</f>
        <v>100</v>
      </c>
      <c r="Q3469" t="str">
        <f t="shared" si="324"/>
        <v>film &amp; video</v>
      </c>
      <c r="R3469" t="str">
        <f t="shared" si="325"/>
        <v>drama</v>
      </c>
      <c r="S3469" s="13">
        <f t="shared" si="326"/>
        <v>42402.747164351851</v>
      </c>
      <c r="T3469" s="13">
        <f t="shared" si="327"/>
        <v>42430.663831018523</v>
      </c>
      <c r="U3469">
        <f t="shared" si="328"/>
        <v>2016</v>
      </c>
      <c r="V3469" s="15" t="str">
        <f t="shared" si="329"/>
        <v>Feb</v>
      </c>
    </row>
    <row r="3470" spans="1:22" ht="48">
      <c r="A3470">
        <v>182</v>
      </c>
      <c r="B3470" s="3" t="s">
        <v>184</v>
      </c>
      <c r="C3470" s="3" t="s">
        <v>4292</v>
      </c>
      <c r="D3470">
        <v>1000</v>
      </c>
      <c r="E3470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8267</v>
      </c>
      <c r="O3470" s="6">
        <f>KickstarterTable[[#This Row],[pledged]]/KickstarterTable[[#This Row],[goal]]</f>
        <v>0</v>
      </c>
      <c r="P3470" s="8" t="e">
        <f>KickstarterTable[[#This Row],[pledged]]/KickstarterTable[[#This Row],[backers_count]]</f>
        <v>#DIV/0!</v>
      </c>
      <c r="Q3470" t="str">
        <f t="shared" si="324"/>
        <v>film &amp; video</v>
      </c>
      <c r="R3470" t="str">
        <f t="shared" si="325"/>
        <v>drama</v>
      </c>
      <c r="S3470" s="13">
        <f t="shared" si="326"/>
        <v>42711.678611111107</v>
      </c>
      <c r="T3470" s="13">
        <f t="shared" si="327"/>
        <v>42739.595277777778</v>
      </c>
      <c r="U3470">
        <f t="shared" si="328"/>
        <v>2017</v>
      </c>
      <c r="V3470" s="15" t="str">
        <f t="shared" si="329"/>
        <v>Dec</v>
      </c>
    </row>
    <row r="3471" spans="1:22" ht="48">
      <c r="A3471">
        <v>193</v>
      </c>
      <c r="B3471" s="3" t="s">
        <v>195</v>
      </c>
      <c r="C3471" s="3" t="s">
        <v>4303</v>
      </c>
      <c r="D3471">
        <v>1000</v>
      </c>
      <c r="E3471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8267</v>
      </c>
      <c r="O3471" s="6">
        <f>KickstarterTable[[#This Row],[pledged]]/KickstarterTable[[#This Row],[goal]]</f>
        <v>0</v>
      </c>
      <c r="P3471" s="8" t="e">
        <f>KickstarterTable[[#This Row],[pledged]]/KickstarterTable[[#This Row],[backers_count]]</f>
        <v>#DIV/0!</v>
      </c>
      <c r="Q3471" t="str">
        <f t="shared" si="324"/>
        <v>film &amp; video</v>
      </c>
      <c r="R3471" t="str">
        <f t="shared" si="325"/>
        <v>drama</v>
      </c>
      <c r="S3471" s="13">
        <f t="shared" si="326"/>
        <v>41911.601458333331</v>
      </c>
      <c r="T3471" s="13">
        <f t="shared" si="327"/>
        <v>41969.559791666667</v>
      </c>
      <c r="U3471">
        <f t="shared" si="328"/>
        <v>2014</v>
      </c>
      <c r="V3471" s="15" t="str">
        <f t="shared" si="329"/>
        <v>Sep</v>
      </c>
    </row>
    <row r="3472" spans="1:22" ht="48">
      <c r="A3472">
        <v>222</v>
      </c>
      <c r="B3472" s="3" t="s">
        <v>224</v>
      </c>
      <c r="C3472" s="3" t="s">
        <v>4332</v>
      </c>
      <c r="D3472">
        <v>1000</v>
      </c>
      <c r="E3472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8267</v>
      </c>
      <c r="O3472" s="6">
        <f>KickstarterTable[[#This Row],[pledged]]/KickstarterTable[[#This Row],[goal]]</f>
        <v>0.13</v>
      </c>
      <c r="P3472" s="8">
        <f>KickstarterTable[[#This Row],[pledged]]/KickstarterTable[[#This Row],[backers_count]]</f>
        <v>65</v>
      </c>
      <c r="Q3472" t="str">
        <f t="shared" si="324"/>
        <v>film &amp; video</v>
      </c>
      <c r="R3472" t="str">
        <f t="shared" si="325"/>
        <v>drama</v>
      </c>
      <c r="S3472" s="13">
        <f t="shared" si="326"/>
        <v>42031.436550925922</v>
      </c>
      <c r="T3472" s="13">
        <f t="shared" si="327"/>
        <v>42087.693749999999</v>
      </c>
      <c r="U3472">
        <f t="shared" si="328"/>
        <v>2015</v>
      </c>
      <c r="V3472" s="15" t="str">
        <f t="shared" si="329"/>
        <v>Jan</v>
      </c>
    </row>
    <row r="3473" spans="1:22" ht="48">
      <c r="A3473">
        <v>234</v>
      </c>
      <c r="B3473" s="3" t="s">
        <v>236</v>
      </c>
      <c r="C3473" s="3" t="s">
        <v>4344</v>
      </c>
      <c r="D3473">
        <v>1000</v>
      </c>
      <c r="E3473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8267</v>
      </c>
      <c r="O3473" s="6">
        <f>KickstarterTable[[#This Row],[pledged]]/KickstarterTable[[#This Row],[goal]]</f>
        <v>0.40100000000000002</v>
      </c>
      <c r="P3473" s="8">
        <f>KickstarterTable[[#This Row],[pledged]]/KickstarterTable[[#This Row],[backers_count]]</f>
        <v>80.2</v>
      </c>
      <c r="Q3473" t="str">
        <f t="shared" si="324"/>
        <v>film &amp; video</v>
      </c>
      <c r="R3473" t="str">
        <f t="shared" si="325"/>
        <v>drama</v>
      </c>
      <c r="S3473" s="13">
        <f t="shared" si="326"/>
        <v>42135.70207175926</v>
      </c>
      <c r="T3473" s="13">
        <f t="shared" si="327"/>
        <v>42173.618738425932</v>
      </c>
      <c r="U3473">
        <f t="shared" si="328"/>
        <v>2015</v>
      </c>
      <c r="V3473" s="15" t="str">
        <f t="shared" si="329"/>
        <v>May</v>
      </c>
    </row>
    <row r="3474" spans="1:22" ht="48">
      <c r="A3474">
        <v>239</v>
      </c>
      <c r="B3474" s="3" t="s">
        <v>241</v>
      </c>
      <c r="C3474" s="3" t="s">
        <v>4349</v>
      </c>
      <c r="D3474">
        <v>1000</v>
      </c>
      <c r="E3474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8267</v>
      </c>
      <c r="O3474" s="6">
        <f>KickstarterTable[[#This Row],[pledged]]/KickstarterTable[[#This Row],[goal]]</f>
        <v>0.25</v>
      </c>
      <c r="P3474" s="8">
        <f>KickstarterTable[[#This Row],[pledged]]/KickstarterTable[[#This Row],[backers_count]]</f>
        <v>50</v>
      </c>
      <c r="Q3474" t="str">
        <f t="shared" si="324"/>
        <v>film &amp; video</v>
      </c>
      <c r="R3474" t="str">
        <f t="shared" si="325"/>
        <v>drama</v>
      </c>
      <c r="S3474" s="13">
        <f t="shared" si="326"/>
        <v>42296.776967592588</v>
      </c>
      <c r="T3474" s="13">
        <f t="shared" si="327"/>
        <v>42314.083333333336</v>
      </c>
      <c r="U3474">
        <f t="shared" si="328"/>
        <v>2015</v>
      </c>
      <c r="V3474" s="15" t="str">
        <f t="shared" si="329"/>
        <v>Oct</v>
      </c>
    </row>
    <row r="3475" spans="1:22" ht="48">
      <c r="A3475">
        <v>266</v>
      </c>
      <c r="B3475" s="3" t="s">
        <v>267</v>
      </c>
      <c r="C3475" s="3" t="s">
        <v>4376</v>
      </c>
      <c r="D3475">
        <v>1000</v>
      </c>
      <c r="E3475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8268</v>
      </c>
      <c r="O3475" s="6">
        <f>KickstarterTable[[#This Row],[pledged]]/KickstarterTable[[#This Row],[goal]]</f>
        <v>1.4550000000000001</v>
      </c>
      <c r="P3475" s="8">
        <f>KickstarterTable[[#This Row],[pledged]]/KickstarterTable[[#This Row],[backers_count]]</f>
        <v>40.416666666666664</v>
      </c>
      <c r="Q3475" t="str">
        <f t="shared" si="324"/>
        <v>film &amp; video</v>
      </c>
      <c r="R3475" t="str">
        <f t="shared" si="325"/>
        <v>documentary</v>
      </c>
      <c r="S3475" s="13">
        <f t="shared" si="326"/>
        <v>40204.841516203705</v>
      </c>
      <c r="T3475" s="13">
        <f t="shared" si="327"/>
        <v>40288.743750000001</v>
      </c>
      <c r="U3475">
        <f t="shared" si="328"/>
        <v>2010</v>
      </c>
      <c r="V3475" s="15" t="str">
        <f t="shared" si="329"/>
        <v>Jan</v>
      </c>
    </row>
    <row r="3476" spans="1:22" ht="32">
      <c r="A3476">
        <v>306</v>
      </c>
      <c r="B3476" s="3" t="s">
        <v>307</v>
      </c>
      <c r="C3476" s="3" t="s">
        <v>4416</v>
      </c>
      <c r="D3476">
        <v>1000</v>
      </c>
      <c r="E3476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8268</v>
      </c>
      <c r="O3476" s="6">
        <f>KickstarterTable[[#This Row],[pledged]]/KickstarterTable[[#This Row],[goal]]</f>
        <v>2.9289999999999998</v>
      </c>
      <c r="P3476" s="8">
        <f>KickstarterTable[[#This Row],[pledged]]/KickstarterTable[[#This Row],[backers_count]]</f>
        <v>36.612499999999997</v>
      </c>
      <c r="Q3476" t="str">
        <f t="shared" si="324"/>
        <v>film &amp; video</v>
      </c>
      <c r="R3476" t="str">
        <f t="shared" si="325"/>
        <v>documentary</v>
      </c>
      <c r="S3476" s="13">
        <f t="shared" si="326"/>
        <v>41333.503854166665</v>
      </c>
      <c r="T3476" s="13">
        <f t="shared" si="327"/>
        <v>41351.378854166673</v>
      </c>
      <c r="U3476">
        <f t="shared" si="328"/>
        <v>2013</v>
      </c>
      <c r="V3476" s="15" t="str">
        <f t="shared" si="329"/>
        <v>Feb</v>
      </c>
    </row>
    <row r="3477" spans="1:22" ht="48">
      <c r="A3477">
        <v>310</v>
      </c>
      <c r="B3477" s="3" t="s">
        <v>311</v>
      </c>
      <c r="C3477" s="3" t="s">
        <v>4420</v>
      </c>
      <c r="D3477">
        <v>1000</v>
      </c>
      <c r="E347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8268</v>
      </c>
      <c r="O3477" s="6">
        <f>KickstarterTable[[#This Row],[pledged]]/KickstarterTable[[#This Row],[goal]]</f>
        <v>1.04129</v>
      </c>
      <c r="P3477" s="8">
        <f>KickstarterTable[[#This Row],[pledged]]/KickstarterTable[[#This Row],[backers_count]]</f>
        <v>28.924722222222222</v>
      </c>
      <c r="Q3477" t="str">
        <f t="shared" si="324"/>
        <v>film &amp; video</v>
      </c>
      <c r="R3477" t="str">
        <f t="shared" si="325"/>
        <v>documentary</v>
      </c>
      <c r="S3477" s="13">
        <f t="shared" si="326"/>
        <v>40820.849803240737</v>
      </c>
      <c r="T3477" s="13">
        <f t="shared" si="327"/>
        <v>40833.666666666672</v>
      </c>
      <c r="U3477">
        <f t="shared" si="328"/>
        <v>2011</v>
      </c>
      <c r="V3477" s="15" t="str">
        <f t="shared" si="329"/>
        <v>Oct</v>
      </c>
    </row>
    <row r="3478" spans="1:22" ht="48">
      <c r="A3478">
        <v>314</v>
      </c>
      <c r="B3478" s="3" t="s">
        <v>315</v>
      </c>
      <c r="C3478" s="3" t="s">
        <v>4424</v>
      </c>
      <c r="D3478">
        <v>1000</v>
      </c>
      <c r="E347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8268</v>
      </c>
      <c r="O3478" s="6">
        <f>KickstarterTable[[#This Row],[pledged]]/KickstarterTable[[#This Row],[goal]]</f>
        <v>3.8515000000000001</v>
      </c>
      <c r="P3478" s="8">
        <f>KickstarterTable[[#This Row],[pledged]]/KickstarterTable[[#This Row],[backers_count]]</f>
        <v>32.095833333333331</v>
      </c>
      <c r="Q3478" t="str">
        <f t="shared" si="324"/>
        <v>film &amp; video</v>
      </c>
      <c r="R3478" t="str">
        <f t="shared" si="325"/>
        <v>documentary</v>
      </c>
      <c r="S3478" s="13">
        <f t="shared" si="326"/>
        <v>41304.499861111108</v>
      </c>
      <c r="T3478" s="13">
        <f t="shared" si="327"/>
        <v>41332.416527777779</v>
      </c>
      <c r="U3478">
        <f t="shared" si="328"/>
        <v>2013</v>
      </c>
      <c r="V3478" s="15" t="str">
        <f t="shared" si="329"/>
        <v>Jan</v>
      </c>
    </row>
    <row r="3479" spans="1:22" ht="48">
      <c r="A3479">
        <v>390</v>
      </c>
      <c r="B3479" s="3" t="s">
        <v>391</v>
      </c>
      <c r="C3479" s="3" t="s">
        <v>4500</v>
      </c>
      <c r="D3479">
        <v>1000</v>
      </c>
      <c r="E3479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8268</v>
      </c>
      <c r="O3479" s="6">
        <f>KickstarterTable[[#This Row],[pledged]]/KickstarterTable[[#This Row],[goal]]</f>
        <v>1</v>
      </c>
      <c r="P3479" s="8">
        <f>KickstarterTable[[#This Row],[pledged]]/KickstarterTable[[#This Row],[backers_count]]</f>
        <v>71.428571428571431</v>
      </c>
      <c r="Q3479" t="str">
        <f t="shared" si="324"/>
        <v>film &amp; video</v>
      </c>
      <c r="R3479" t="str">
        <f t="shared" si="325"/>
        <v>documentary</v>
      </c>
      <c r="S3479" s="13">
        <f t="shared" si="326"/>
        <v>42111.703379629624</v>
      </c>
      <c r="T3479" s="13">
        <f t="shared" si="327"/>
        <v>42129.620046296295</v>
      </c>
      <c r="U3479">
        <f t="shared" si="328"/>
        <v>2015</v>
      </c>
      <c r="V3479" s="15" t="str">
        <f t="shared" si="329"/>
        <v>Apr</v>
      </c>
    </row>
    <row r="3480" spans="1:22" ht="48">
      <c r="A3480">
        <v>410</v>
      </c>
      <c r="B3480" s="3" t="s">
        <v>411</v>
      </c>
      <c r="C3480" s="3" t="s">
        <v>4520</v>
      </c>
      <c r="D3480">
        <v>1000</v>
      </c>
      <c r="E3480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8268</v>
      </c>
      <c r="O3480" s="6">
        <f>KickstarterTable[[#This Row],[pledged]]/KickstarterTable[[#This Row],[goal]]</f>
        <v>1.2829999999999999</v>
      </c>
      <c r="P3480" s="8">
        <f>KickstarterTable[[#This Row],[pledged]]/KickstarterTable[[#This Row],[backers_count]]</f>
        <v>183.28571428571428</v>
      </c>
      <c r="Q3480" t="str">
        <f t="shared" si="324"/>
        <v>film &amp; video</v>
      </c>
      <c r="R3480" t="str">
        <f t="shared" si="325"/>
        <v>documentary</v>
      </c>
      <c r="S3480" s="13">
        <f t="shared" si="326"/>
        <v>42113.648113425923</v>
      </c>
      <c r="T3480" s="13">
        <f t="shared" si="327"/>
        <v>42171.564780092602</v>
      </c>
      <c r="U3480">
        <f t="shared" si="328"/>
        <v>2015</v>
      </c>
      <c r="V3480" s="15" t="str">
        <f t="shared" si="329"/>
        <v>Apr</v>
      </c>
    </row>
    <row r="3481" spans="1:22" ht="32">
      <c r="A3481">
        <v>416</v>
      </c>
      <c r="B3481" s="3" t="s">
        <v>417</v>
      </c>
      <c r="C3481" s="3" t="s">
        <v>4526</v>
      </c>
      <c r="D3481">
        <v>1000</v>
      </c>
      <c r="E3481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8268</v>
      </c>
      <c r="O3481" s="6">
        <f>KickstarterTable[[#This Row],[pledged]]/KickstarterTable[[#This Row],[goal]]</f>
        <v>1.2021700000000002</v>
      </c>
      <c r="P3481" s="8">
        <f>KickstarterTable[[#This Row],[pledged]]/KickstarterTable[[#This Row],[backers_count]]</f>
        <v>48.086800000000004</v>
      </c>
      <c r="Q3481" t="str">
        <f t="shared" si="324"/>
        <v>film &amp; video</v>
      </c>
      <c r="R3481" t="str">
        <f t="shared" si="325"/>
        <v>documentary</v>
      </c>
      <c r="S3481" s="13">
        <f t="shared" si="326"/>
        <v>41648.062858796293</v>
      </c>
      <c r="T3481" s="13">
        <f t="shared" si="327"/>
        <v>41675.979525462964</v>
      </c>
      <c r="U3481">
        <f t="shared" si="328"/>
        <v>2014</v>
      </c>
      <c r="V3481" s="15" t="str">
        <f t="shared" si="329"/>
        <v>Jan</v>
      </c>
    </row>
    <row r="3482" spans="1:22" ht="32">
      <c r="A3482">
        <v>430</v>
      </c>
      <c r="B3482" s="3" t="s">
        <v>431</v>
      </c>
      <c r="C3482" s="3" t="s">
        <v>4540</v>
      </c>
      <c r="D3482">
        <v>1000</v>
      </c>
      <c r="E3482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8269</v>
      </c>
      <c r="O3482" s="6">
        <f>KickstarterTable[[#This Row],[pledged]]/KickstarterTable[[#This Row],[goal]]</f>
        <v>2.4E-2</v>
      </c>
      <c r="P3482" s="8">
        <f>KickstarterTable[[#This Row],[pledged]]/KickstarterTable[[#This Row],[backers_count]]</f>
        <v>4.8</v>
      </c>
      <c r="Q3482" t="str">
        <f t="shared" si="324"/>
        <v>film &amp; video</v>
      </c>
      <c r="R3482" t="str">
        <f t="shared" si="325"/>
        <v>animation</v>
      </c>
      <c r="S3482" s="13">
        <f t="shared" si="326"/>
        <v>41512.773923611108</v>
      </c>
      <c r="T3482" s="13">
        <f t="shared" si="327"/>
        <v>41525.69059027778</v>
      </c>
      <c r="U3482">
        <f t="shared" si="328"/>
        <v>2013</v>
      </c>
      <c r="V3482" s="15" t="str">
        <f t="shared" si="329"/>
        <v>Aug</v>
      </c>
    </row>
    <row r="3483" spans="1:22" ht="48">
      <c r="A3483">
        <v>436</v>
      </c>
      <c r="B3483" s="3" t="s">
        <v>437</v>
      </c>
      <c r="C3483" s="3" t="s">
        <v>4546</v>
      </c>
      <c r="D3483">
        <v>1000</v>
      </c>
      <c r="E3483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8269</v>
      </c>
      <c r="O3483" s="6">
        <f>KickstarterTable[[#This Row],[pledged]]/KickstarterTable[[#This Row],[goal]]</f>
        <v>0</v>
      </c>
      <c r="P3483" s="8" t="e">
        <f>KickstarterTable[[#This Row],[pledged]]/KickstarterTable[[#This Row],[backers_count]]</f>
        <v>#DIV/0!</v>
      </c>
      <c r="Q3483" t="str">
        <f t="shared" si="324"/>
        <v>film &amp; video</v>
      </c>
      <c r="R3483" t="str">
        <f t="shared" si="325"/>
        <v>animation</v>
      </c>
      <c r="S3483" s="13">
        <f t="shared" si="326"/>
        <v>41456.029085648144</v>
      </c>
      <c r="T3483" s="13">
        <f t="shared" si="327"/>
        <v>41483.945752314816</v>
      </c>
      <c r="U3483">
        <f t="shared" si="328"/>
        <v>2013</v>
      </c>
      <c r="V3483" s="15" t="str">
        <f t="shared" si="329"/>
        <v>Jul</v>
      </c>
    </row>
    <row r="3484" spans="1:22" ht="32">
      <c r="A3484">
        <v>444</v>
      </c>
      <c r="B3484" s="3" t="s">
        <v>445</v>
      </c>
      <c r="C3484" s="3" t="s">
        <v>4554</v>
      </c>
      <c r="D3484">
        <v>1000</v>
      </c>
      <c r="E3484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8269</v>
      </c>
      <c r="O3484" s="6">
        <f>KickstarterTable[[#This Row],[pledged]]/KickstarterTable[[#This Row],[goal]]</f>
        <v>0.05</v>
      </c>
      <c r="P3484" s="8">
        <f>KickstarterTable[[#This Row],[pledged]]/KickstarterTable[[#This Row],[backers_count]]</f>
        <v>50</v>
      </c>
      <c r="Q3484" t="str">
        <f t="shared" si="324"/>
        <v>film &amp; video</v>
      </c>
      <c r="R3484" t="str">
        <f t="shared" si="325"/>
        <v>animation</v>
      </c>
      <c r="S3484" s="13">
        <f t="shared" si="326"/>
        <v>40894.57362268518</v>
      </c>
      <c r="T3484" s="13">
        <f t="shared" si="327"/>
        <v>40952.490289351852</v>
      </c>
      <c r="U3484">
        <f t="shared" si="328"/>
        <v>2012</v>
      </c>
      <c r="V3484" s="15" t="str">
        <f t="shared" si="329"/>
        <v>Dec</v>
      </c>
    </row>
    <row r="3485" spans="1:22" ht="16">
      <c r="A3485">
        <v>490</v>
      </c>
      <c r="B3485" s="3" t="s">
        <v>491</v>
      </c>
      <c r="C3485" s="3" t="s">
        <v>4600</v>
      </c>
      <c r="D3485">
        <v>1000</v>
      </c>
      <c r="E3485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8269</v>
      </c>
      <c r="O3485" s="6">
        <f>KickstarterTable[[#This Row],[pledged]]/KickstarterTable[[#This Row],[goal]]</f>
        <v>0</v>
      </c>
      <c r="P3485" s="8" t="e">
        <f>KickstarterTable[[#This Row],[pledged]]/KickstarterTable[[#This Row],[backers_count]]</f>
        <v>#DIV/0!</v>
      </c>
      <c r="Q3485" t="str">
        <f t="shared" si="324"/>
        <v>film &amp; video</v>
      </c>
      <c r="R3485" t="str">
        <f t="shared" si="325"/>
        <v>animation</v>
      </c>
      <c r="S3485" s="13">
        <f t="shared" si="326"/>
        <v>41113.635243055549</v>
      </c>
      <c r="T3485" s="13">
        <f t="shared" si="327"/>
        <v>41141.551909722228</v>
      </c>
      <c r="U3485">
        <f t="shared" si="328"/>
        <v>2012</v>
      </c>
      <c r="V3485" s="15" t="str">
        <f t="shared" si="329"/>
        <v>Jul</v>
      </c>
    </row>
    <row r="3486" spans="1:22" ht="32">
      <c r="A3486">
        <v>584</v>
      </c>
      <c r="B3486" s="3" t="s">
        <v>585</v>
      </c>
      <c r="C3486" s="3" t="s">
        <v>4694</v>
      </c>
      <c r="D3486">
        <v>1000</v>
      </c>
      <c r="E3486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8271</v>
      </c>
      <c r="O3486" s="6">
        <f>KickstarterTable[[#This Row],[pledged]]/KickstarterTable[[#This Row],[goal]]</f>
        <v>0.01</v>
      </c>
      <c r="P3486" s="8">
        <f>KickstarterTable[[#This Row],[pledged]]/KickstarterTable[[#This Row],[backers_count]]</f>
        <v>5</v>
      </c>
      <c r="Q3486" t="str">
        <f t="shared" si="324"/>
        <v>technology</v>
      </c>
      <c r="R3486" t="str">
        <f t="shared" si="325"/>
        <v>web</v>
      </c>
      <c r="S3486" s="13">
        <f t="shared" si="326"/>
        <v>42049.383287037032</v>
      </c>
      <c r="T3486" s="13">
        <f t="shared" si="327"/>
        <v>42077.258287037039</v>
      </c>
      <c r="U3486">
        <f t="shared" si="328"/>
        <v>2015</v>
      </c>
      <c r="V3486" s="15" t="str">
        <f t="shared" si="329"/>
        <v>Feb</v>
      </c>
    </row>
    <row r="3487" spans="1:22" ht="32">
      <c r="A3487">
        <v>780</v>
      </c>
      <c r="B3487" s="3" t="s">
        <v>781</v>
      </c>
      <c r="C3487" s="3" t="s">
        <v>4890</v>
      </c>
      <c r="D3487">
        <v>1000</v>
      </c>
      <c r="E348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8275</v>
      </c>
      <c r="O3487" s="6">
        <f>KickstarterTable[[#This Row],[pledged]]/KickstarterTable[[#This Row],[goal]]</f>
        <v>1.04</v>
      </c>
      <c r="P3487" s="8">
        <f>KickstarterTable[[#This Row],[pledged]]/KickstarterTable[[#This Row],[backers_count]]</f>
        <v>38.518518518518519</v>
      </c>
      <c r="Q3487" t="str">
        <f t="shared" si="324"/>
        <v>music</v>
      </c>
      <c r="R3487" t="str">
        <f t="shared" si="325"/>
        <v>rock</v>
      </c>
      <c r="S3487" s="13">
        <f t="shared" si="326"/>
        <v>40636.340567129628</v>
      </c>
      <c r="T3487" s="13">
        <f t="shared" si="327"/>
        <v>40664.257233796299</v>
      </c>
      <c r="U3487">
        <f t="shared" si="328"/>
        <v>2011</v>
      </c>
      <c r="V3487" s="15" t="str">
        <f t="shared" si="329"/>
        <v>Apr</v>
      </c>
    </row>
    <row r="3488" spans="1:22" ht="48">
      <c r="A3488">
        <v>784</v>
      </c>
      <c r="B3488" s="3" t="s">
        <v>785</v>
      </c>
      <c r="C3488" s="3" t="s">
        <v>4894</v>
      </c>
      <c r="D3488">
        <v>1000</v>
      </c>
      <c r="E348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8275</v>
      </c>
      <c r="O3488" s="6">
        <f>KickstarterTable[[#This Row],[pledged]]/KickstarterTable[[#This Row],[goal]]</f>
        <v>1.0249999999999999</v>
      </c>
      <c r="P3488" s="8">
        <f>KickstarterTable[[#This Row],[pledged]]/KickstarterTable[[#This Row],[backers_count]]</f>
        <v>102.5</v>
      </c>
      <c r="Q3488" t="str">
        <f t="shared" si="324"/>
        <v>music</v>
      </c>
      <c r="R3488" t="str">
        <f t="shared" si="325"/>
        <v>rock</v>
      </c>
      <c r="S3488" s="13">
        <f t="shared" si="326"/>
        <v>41674.816192129627</v>
      </c>
      <c r="T3488" s="13">
        <f t="shared" si="327"/>
        <v>41712.691192129634</v>
      </c>
      <c r="U3488">
        <f t="shared" si="328"/>
        <v>2014</v>
      </c>
      <c r="V3488" s="15" t="str">
        <f t="shared" si="329"/>
        <v>Feb</v>
      </c>
    </row>
    <row r="3489" spans="1:22" ht="48">
      <c r="A3489">
        <v>788</v>
      </c>
      <c r="B3489" s="3" t="s">
        <v>789</v>
      </c>
      <c r="C3489" s="3" t="s">
        <v>4898</v>
      </c>
      <c r="D3489">
        <v>1000</v>
      </c>
      <c r="E3489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8275</v>
      </c>
      <c r="O3489" s="6">
        <f>KickstarterTable[[#This Row],[pledged]]/KickstarterTable[[#This Row],[goal]]</f>
        <v>2.03505</v>
      </c>
      <c r="P3489" s="8">
        <f>KickstarterTable[[#This Row],[pledged]]/KickstarterTable[[#This Row],[backers_count]]</f>
        <v>59.85441176470588</v>
      </c>
      <c r="Q3489" t="str">
        <f t="shared" si="324"/>
        <v>music</v>
      </c>
      <c r="R3489" t="str">
        <f t="shared" si="325"/>
        <v>rock</v>
      </c>
      <c r="S3489" s="13">
        <f t="shared" si="326"/>
        <v>41058.673472222217</v>
      </c>
      <c r="T3489" s="13">
        <f t="shared" si="327"/>
        <v>41094.749305555561</v>
      </c>
      <c r="U3489">
        <f t="shared" si="328"/>
        <v>2012</v>
      </c>
      <c r="V3489" s="15" t="str">
        <f t="shared" si="329"/>
        <v>May</v>
      </c>
    </row>
    <row r="3490" spans="1:22" ht="32">
      <c r="A3490">
        <v>811</v>
      </c>
      <c r="B3490" s="3" t="s">
        <v>812</v>
      </c>
      <c r="C3490" s="3" t="s">
        <v>4921</v>
      </c>
      <c r="D3490">
        <v>1000</v>
      </c>
      <c r="E3490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8275</v>
      </c>
      <c r="O3490" s="6">
        <f>KickstarterTable[[#This Row],[pledged]]/KickstarterTable[[#This Row],[goal]]</f>
        <v>1.04</v>
      </c>
      <c r="P3490" s="8">
        <f>KickstarterTable[[#This Row],[pledged]]/KickstarterTable[[#This Row],[backers_count]]</f>
        <v>86.666666666666671</v>
      </c>
      <c r="Q3490" t="str">
        <f t="shared" si="324"/>
        <v>music</v>
      </c>
      <c r="R3490" t="str">
        <f t="shared" si="325"/>
        <v>rock</v>
      </c>
      <c r="S3490" s="13">
        <f t="shared" si="326"/>
        <v>41443.310208333329</v>
      </c>
      <c r="T3490" s="13">
        <f t="shared" si="327"/>
        <v>41463.286111111112</v>
      </c>
      <c r="U3490">
        <f t="shared" si="328"/>
        <v>2013</v>
      </c>
      <c r="V3490" s="15" t="str">
        <f t="shared" si="329"/>
        <v>Jun</v>
      </c>
    </row>
    <row r="3491" spans="1:22" ht="48">
      <c r="A3491">
        <v>814</v>
      </c>
      <c r="B3491" s="3" t="s">
        <v>815</v>
      </c>
      <c r="C3491" s="3" t="s">
        <v>4924</v>
      </c>
      <c r="D3491">
        <v>1000</v>
      </c>
      <c r="E3491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8275</v>
      </c>
      <c r="O3491" s="6">
        <f>KickstarterTable[[#This Row],[pledged]]/KickstarterTable[[#This Row],[goal]]</f>
        <v>1.2729999999999999</v>
      </c>
      <c r="P3491" s="8">
        <f>KickstarterTable[[#This Row],[pledged]]/KickstarterTable[[#This Row],[backers_count]]</f>
        <v>45.464285714285715</v>
      </c>
      <c r="Q3491" t="str">
        <f t="shared" si="324"/>
        <v>music</v>
      </c>
      <c r="R3491" t="str">
        <f t="shared" si="325"/>
        <v>rock</v>
      </c>
      <c r="S3491" s="13">
        <f t="shared" si="326"/>
        <v>40679.409733796296</v>
      </c>
      <c r="T3491" s="13">
        <f t="shared" si="327"/>
        <v>40692.336111111115</v>
      </c>
      <c r="U3491">
        <f t="shared" si="328"/>
        <v>2011</v>
      </c>
      <c r="V3491" s="15" t="str">
        <f t="shared" si="329"/>
        <v>May</v>
      </c>
    </row>
    <row r="3492" spans="1:22" ht="48">
      <c r="A3492">
        <v>885</v>
      </c>
      <c r="B3492" s="3" t="s">
        <v>886</v>
      </c>
      <c r="C3492" s="3" t="s">
        <v>4995</v>
      </c>
      <c r="D3492">
        <v>1000</v>
      </c>
      <c r="E3492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8278</v>
      </c>
      <c r="O3492" s="6">
        <f>KickstarterTable[[#This Row],[pledged]]/KickstarterTable[[#This Row],[goal]]</f>
        <v>0.75</v>
      </c>
      <c r="P3492" s="8">
        <f>KickstarterTable[[#This Row],[pledged]]/KickstarterTable[[#This Row],[backers_count]]</f>
        <v>35.714285714285715</v>
      </c>
      <c r="Q3492" t="str">
        <f t="shared" si="324"/>
        <v>music</v>
      </c>
      <c r="R3492" t="str">
        <f t="shared" si="325"/>
        <v>indie rock</v>
      </c>
      <c r="S3492" s="13">
        <f t="shared" si="326"/>
        <v>42713.607766203706</v>
      </c>
      <c r="T3492" s="13">
        <f t="shared" si="327"/>
        <v>42732.524432870377</v>
      </c>
      <c r="U3492">
        <f t="shared" si="328"/>
        <v>2016</v>
      </c>
      <c r="V3492" s="15" t="str">
        <f t="shared" si="329"/>
        <v>Dec</v>
      </c>
    </row>
    <row r="3493" spans="1:22" ht="48">
      <c r="A3493">
        <v>887</v>
      </c>
      <c r="B3493" s="3" t="s">
        <v>888</v>
      </c>
      <c r="C3493" s="3" t="s">
        <v>4997</v>
      </c>
      <c r="D3493">
        <v>1000</v>
      </c>
      <c r="E3493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8278</v>
      </c>
      <c r="O3493" s="6">
        <f>KickstarterTable[[#This Row],[pledged]]/KickstarterTable[[#This Row],[goal]]</f>
        <v>0</v>
      </c>
      <c r="P3493" s="8" t="e">
        <f>KickstarterTable[[#This Row],[pledged]]/KickstarterTable[[#This Row],[backers_count]]</f>
        <v>#DIV/0!</v>
      </c>
      <c r="Q3493" t="str">
        <f t="shared" si="324"/>
        <v>music</v>
      </c>
      <c r="R3493" t="str">
        <f t="shared" si="325"/>
        <v>indie rock</v>
      </c>
      <c r="S3493" s="13">
        <f t="shared" si="326"/>
        <v>41026.62563657407</v>
      </c>
      <c r="T3493" s="13">
        <f t="shared" si="327"/>
        <v>41054.542303240742</v>
      </c>
      <c r="U3493">
        <f t="shared" si="328"/>
        <v>2012</v>
      </c>
      <c r="V3493" s="15" t="str">
        <f t="shared" si="329"/>
        <v>Apr</v>
      </c>
    </row>
    <row r="3494" spans="1:22" ht="48">
      <c r="A3494">
        <v>888</v>
      </c>
      <c r="B3494" s="3" t="s">
        <v>889</v>
      </c>
      <c r="C3494" s="3" t="s">
        <v>4998</v>
      </c>
      <c r="D3494">
        <v>1000</v>
      </c>
      <c r="E3494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8278</v>
      </c>
      <c r="O3494" s="6">
        <f>KickstarterTable[[#This Row],[pledged]]/KickstarterTable[[#This Row],[goal]]</f>
        <v>7.1999999999999995E-2</v>
      </c>
      <c r="P3494" s="8">
        <f>KickstarterTable[[#This Row],[pledged]]/KickstarterTable[[#This Row],[backers_count]]</f>
        <v>18</v>
      </c>
      <c r="Q3494" t="str">
        <f t="shared" si="324"/>
        <v>music</v>
      </c>
      <c r="R3494" t="str">
        <f t="shared" si="325"/>
        <v>indie rock</v>
      </c>
      <c r="S3494" s="13">
        <f t="shared" si="326"/>
        <v>40751.419965277775</v>
      </c>
      <c r="T3494" s="13">
        <f t="shared" si="327"/>
        <v>40784.833333333336</v>
      </c>
      <c r="U3494">
        <f t="shared" si="328"/>
        <v>2011</v>
      </c>
      <c r="V3494" s="15" t="str">
        <f t="shared" si="329"/>
        <v>Jul</v>
      </c>
    </row>
    <row r="3495" spans="1:22" ht="48">
      <c r="A3495">
        <v>1037</v>
      </c>
      <c r="B3495" s="3" t="s">
        <v>1038</v>
      </c>
      <c r="C3495" s="3" t="s">
        <v>5147</v>
      </c>
      <c r="D3495">
        <v>1000</v>
      </c>
      <c r="E3495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8279</v>
      </c>
      <c r="O3495" s="6">
        <f>KickstarterTable[[#This Row],[pledged]]/KickstarterTable[[#This Row],[goal]]</f>
        <v>1.0209999999999999</v>
      </c>
      <c r="P3495" s="8">
        <f>KickstarterTable[[#This Row],[pledged]]/KickstarterTable[[#This Row],[backers_count]]</f>
        <v>48.61904761904762</v>
      </c>
      <c r="Q3495" t="str">
        <f t="shared" si="324"/>
        <v>music</v>
      </c>
      <c r="R3495" t="str">
        <f t="shared" si="325"/>
        <v>electronic music</v>
      </c>
      <c r="S3495" s="13">
        <f t="shared" si="326"/>
        <v>42119.48914351852</v>
      </c>
      <c r="T3495" s="13">
        <f t="shared" si="327"/>
        <v>42139.791666666664</v>
      </c>
      <c r="U3495">
        <f t="shared" si="328"/>
        <v>2015</v>
      </c>
      <c r="V3495" s="15" t="str">
        <f t="shared" si="329"/>
        <v>Apr</v>
      </c>
    </row>
    <row r="3496" spans="1:22" ht="48">
      <c r="A3496">
        <v>1063</v>
      </c>
      <c r="B3496" s="3" t="s">
        <v>1064</v>
      </c>
      <c r="C3496" s="3" t="s">
        <v>5173</v>
      </c>
      <c r="D3496">
        <v>1000</v>
      </c>
      <c r="E3496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8280</v>
      </c>
      <c r="O3496" s="6">
        <f>KickstarterTable[[#This Row],[pledged]]/KickstarterTable[[#This Row],[goal]]</f>
        <v>0</v>
      </c>
      <c r="P3496" s="8" t="e">
        <f>KickstarterTable[[#This Row],[pledged]]/KickstarterTable[[#This Row],[backers_count]]</f>
        <v>#DIV/0!</v>
      </c>
      <c r="Q3496" t="str">
        <f t="shared" si="324"/>
        <v>journalism</v>
      </c>
      <c r="R3496" t="str">
        <f t="shared" si="325"/>
        <v>audio</v>
      </c>
      <c r="S3496" s="13">
        <f t="shared" si="326"/>
        <v>42582.697476851848</v>
      </c>
      <c r="T3496" s="13">
        <f t="shared" si="327"/>
        <v>42610.61414351852</v>
      </c>
      <c r="U3496">
        <f t="shared" si="328"/>
        <v>2016</v>
      </c>
      <c r="V3496" s="15" t="str">
        <f t="shared" si="329"/>
        <v>Jul</v>
      </c>
    </row>
    <row r="3497" spans="1:22" ht="32">
      <c r="A3497">
        <v>1075</v>
      </c>
      <c r="B3497" s="3" t="s">
        <v>1076</v>
      </c>
      <c r="C3497" s="3" t="s">
        <v>5185</v>
      </c>
      <c r="D3497">
        <v>1000</v>
      </c>
      <c r="E349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8281</v>
      </c>
      <c r="O3497" s="6">
        <f>KickstarterTable[[#This Row],[pledged]]/KickstarterTable[[#This Row],[goal]]</f>
        <v>4.4999999999999998E-2</v>
      </c>
      <c r="P3497" s="8">
        <f>KickstarterTable[[#This Row],[pledged]]/KickstarterTable[[#This Row],[backers_count]]</f>
        <v>15</v>
      </c>
      <c r="Q3497" t="str">
        <f t="shared" si="324"/>
        <v>games</v>
      </c>
      <c r="R3497" t="str">
        <f t="shared" si="325"/>
        <v>video games</v>
      </c>
      <c r="S3497" s="13">
        <f t="shared" si="326"/>
        <v>41005.570787037032</v>
      </c>
      <c r="T3497" s="13">
        <f t="shared" si="327"/>
        <v>41033.487453703703</v>
      </c>
      <c r="U3497">
        <f t="shared" si="328"/>
        <v>2012</v>
      </c>
      <c r="V3497" s="15" t="str">
        <f t="shared" si="329"/>
        <v>Apr</v>
      </c>
    </row>
    <row r="3498" spans="1:22" ht="48">
      <c r="A3498">
        <v>1113</v>
      </c>
      <c r="B3498" s="3" t="s">
        <v>1114</v>
      </c>
      <c r="C3498" s="3" t="s">
        <v>5223</v>
      </c>
      <c r="D3498">
        <v>1000</v>
      </c>
      <c r="E349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8281</v>
      </c>
      <c r="O3498" s="6">
        <f>KickstarterTable[[#This Row],[pledged]]/KickstarterTable[[#This Row],[goal]]</f>
        <v>5.0000000000000001E-3</v>
      </c>
      <c r="P3498" s="8">
        <f>KickstarterTable[[#This Row],[pledged]]/KickstarterTable[[#This Row],[backers_count]]</f>
        <v>5</v>
      </c>
      <c r="Q3498" t="str">
        <f t="shared" si="324"/>
        <v>games</v>
      </c>
      <c r="R3498" t="str">
        <f t="shared" si="325"/>
        <v>video games</v>
      </c>
      <c r="S3498" s="13">
        <f t="shared" si="326"/>
        <v>41835.643749999996</v>
      </c>
      <c r="T3498" s="13">
        <f t="shared" si="327"/>
        <v>41863.560416666667</v>
      </c>
      <c r="U3498">
        <f t="shared" si="328"/>
        <v>2014</v>
      </c>
      <c r="V3498" s="15" t="str">
        <f t="shared" si="329"/>
        <v>Jul</v>
      </c>
    </row>
    <row r="3499" spans="1:22" ht="48">
      <c r="A3499">
        <v>1117</v>
      </c>
      <c r="B3499" s="3" t="s">
        <v>1118</v>
      </c>
      <c r="C3499" s="3" t="s">
        <v>5227</v>
      </c>
      <c r="D3499">
        <v>1000</v>
      </c>
      <c r="E3499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8281</v>
      </c>
      <c r="O3499" s="6">
        <f>KickstarterTable[[#This Row],[pledged]]/KickstarterTable[[#This Row],[goal]]</f>
        <v>8.3000000000000004E-2</v>
      </c>
      <c r="P3499" s="8">
        <f>KickstarterTable[[#This Row],[pledged]]/KickstarterTable[[#This Row],[backers_count]]</f>
        <v>10.375</v>
      </c>
      <c r="Q3499" t="str">
        <f t="shared" si="324"/>
        <v>games</v>
      </c>
      <c r="R3499" t="str">
        <f t="shared" si="325"/>
        <v>video games</v>
      </c>
      <c r="S3499" s="13">
        <f t="shared" si="326"/>
        <v>42333.265196759261</v>
      </c>
      <c r="T3499" s="13">
        <f t="shared" si="327"/>
        <v>42361.181863425933</v>
      </c>
      <c r="U3499">
        <f t="shared" si="328"/>
        <v>2015</v>
      </c>
      <c r="V3499" s="15" t="str">
        <f t="shared" si="329"/>
        <v>Nov</v>
      </c>
    </row>
    <row r="3500" spans="1:22" ht="16">
      <c r="A3500">
        <v>1128</v>
      </c>
      <c r="B3500" s="3" t="s">
        <v>1129</v>
      </c>
      <c r="C3500" s="3" t="s">
        <v>5238</v>
      </c>
      <c r="D3500">
        <v>1000</v>
      </c>
      <c r="E3500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8282</v>
      </c>
      <c r="O3500" s="6">
        <f>KickstarterTable[[#This Row],[pledged]]/KickstarterTable[[#This Row],[goal]]</f>
        <v>1E-3</v>
      </c>
      <c r="P3500" s="8">
        <f>KickstarterTable[[#This Row],[pledged]]/KickstarterTable[[#This Row],[backers_count]]</f>
        <v>1</v>
      </c>
      <c r="Q3500" t="str">
        <f t="shared" si="324"/>
        <v>games</v>
      </c>
      <c r="R3500" t="str">
        <f t="shared" si="325"/>
        <v>mobile games</v>
      </c>
      <c r="S3500" s="13">
        <f t="shared" si="326"/>
        <v>41828.316168981481</v>
      </c>
      <c r="T3500" s="13">
        <f t="shared" si="327"/>
        <v>41856.232835648152</v>
      </c>
      <c r="U3500">
        <f t="shared" si="328"/>
        <v>2014</v>
      </c>
      <c r="V3500" s="15" t="str">
        <f t="shared" si="329"/>
        <v>Jul</v>
      </c>
    </row>
    <row r="3501" spans="1:22" ht="64">
      <c r="A3501">
        <v>1135</v>
      </c>
      <c r="B3501" s="3" t="s">
        <v>1136</v>
      </c>
      <c r="C3501" s="3" t="s">
        <v>5245</v>
      </c>
      <c r="D3501">
        <v>1000</v>
      </c>
      <c r="E3501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8282</v>
      </c>
      <c r="O3501" s="6">
        <f>KickstarterTable[[#This Row],[pledged]]/KickstarterTable[[#This Row],[goal]]</f>
        <v>0.05</v>
      </c>
      <c r="P3501" s="8">
        <f>KickstarterTable[[#This Row],[pledged]]/KickstarterTable[[#This Row],[backers_count]]</f>
        <v>50</v>
      </c>
      <c r="Q3501" t="str">
        <f t="shared" si="324"/>
        <v>games</v>
      </c>
      <c r="R3501" t="str">
        <f t="shared" si="325"/>
        <v>mobile games</v>
      </c>
      <c r="S3501" s="13">
        <f t="shared" si="326"/>
        <v>42558.656180555554</v>
      </c>
      <c r="T3501" s="13">
        <f t="shared" si="327"/>
        <v>42586.572847222218</v>
      </c>
      <c r="U3501">
        <f t="shared" si="328"/>
        <v>2016</v>
      </c>
      <c r="V3501" s="15" t="str">
        <f t="shared" si="329"/>
        <v>Jul</v>
      </c>
    </row>
    <row r="3502" spans="1:22" ht="48">
      <c r="A3502">
        <v>1182</v>
      </c>
      <c r="B3502" s="3" t="s">
        <v>1183</v>
      </c>
      <c r="C3502" s="3" t="s">
        <v>5292</v>
      </c>
      <c r="D3502">
        <v>1000</v>
      </c>
      <c r="E3502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8283</v>
      </c>
      <c r="O3502" s="6">
        <f>KickstarterTable[[#This Row],[pledged]]/KickstarterTable[[#This Row],[goal]]</f>
        <v>4.2000000000000003E-2</v>
      </c>
      <c r="P3502" s="8">
        <f>KickstarterTable[[#This Row],[pledged]]/KickstarterTable[[#This Row],[backers_count]]</f>
        <v>10.5</v>
      </c>
      <c r="Q3502" t="str">
        <f t="shared" si="324"/>
        <v>food</v>
      </c>
      <c r="R3502" t="str">
        <f t="shared" si="325"/>
        <v>food trucks</v>
      </c>
      <c r="S3502" s="13">
        <f t="shared" si="326"/>
        <v>42728.494074074071</v>
      </c>
      <c r="T3502" s="13">
        <f t="shared" si="327"/>
        <v>42745.279166666667</v>
      </c>
      <c r="U3502">
        <f t="shared" si="328"/>
        <v>2017</v>
      </c>
      <c r="V3502" s="15" t="str">
        <f t="shared" si="329"/>
        <v>Dec</v>
      </c>
    </row>
    <row r="3503" spans="1:22" ht="48">
      <c r="A3503">
        <v>1211</v>
      </c>
      <c r="B3503" s="3" t="s">
        <v>1212</v>
      </c>
      <c r="C3503" s="3" t="s">
        <v>5321</v>
      </c>
      <c r="D3503">
        <v>1000</v>
      </c>
      <c r="E3503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8284</v>
      </c>
      <c r="O3503" s="6">
        <f>KickstarterTable[[#This Row],[pledged]]/KickstarterTable[[#This Row],[goal]]</f>
        <v>1.0109999999999999</v>
      </c>
      <c r="P3503" s="8">
        <f>KickstarterTable[[#This Row],[pledged]]/KickstarterTable[[#This Row],[backers_count]]</f>
        <v>168.5</v>
      </c>
      <c r="Q3503" t="str">
        <f t="shared" si="324"/>
        <v>photography</v>
      </c>
      <c r="R3503" t="str">
        <f t="shared" si="325"/>
        <v>photobooks</v>
      </c>
      <c r="S3503" s="13">
        <f t="shared" si="326"/>
        <v>42515.533113425925</v>
      </c>
      <c r="T3503" s="13">
        <f t="shared" si="327"/>
        <v>42528.449780092596</v>
      </c>
      <c r="U3503">
        <f t="shared" si="328"/>
        <v>2016</v>
      </c>
      <c r="V3503" s="15" t="str">
        <f t="shared" si="329"/>
        <v>May</v>
      </c>
    </row>
    <row r="3504" spans="1:22" ht="48">
      <c r="A3504">
        <v>1233</v>
      </c>
      <c r="B3504" s="3" t="s">
        <v>1234</v>
      </c>
      <c r="C3504" s="3" t="s">
        <v>5343</v>
      </c>
      <c r="D3504">
        <v>1000</v>
      </c>
      <c r="E3504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8285</v>
      </c>
      <c r="O3504" s="6">
        <f>KickstarterTable[[#This Row],[pledged]]/KickstarterTable[[#This Row],[goal]]</f>
        <v>0.11600000000000001</v>
      </c>
      <c r="P3504" s="8">
        <f>KickstarterTable[[#This Row],[pledged]]/KickstarterTable[[#This Row],[backers_count]]</f>
        <v>19.333333333333332</v>
      </c>
      <c r="Q3504" t="str">
        <f t="shared" si="324"/>
        <v>music</v>
      </c>
      <c r="R3504" t="str">
        <f t="shared" si="325"/>
        <v>world music</v>
      </c>
      <c r="S3504" s="13">
        <f t="shared" si="326"/>
        <v>40939.615439814814</v>
      </c>
      <c r="T3504" s="13">
        <f t="shared" si="327"/>
        <v>40958.532106481485</v>
      </c>
      <c r="U3504">
        <f t="shared" si="328"/>
        <v>2012</v>
      </c>
      <c r="V3504" s="15" t="str">
        <f t="shared" si="329"/>
        <v>Jan</v>
      </c>
    </row>
    <row r="3505" spans="1:22" ht="48">
      <c r="A3505">
        <v>1238</v>
      </c>
      <c r="B3505" s="3" t="s">
        <v>1239</v>
      </c>
      <c r="C3505" s="3" t="s">
        <v>5348</v>
      </c>
      <c r="D3505">
        <v>1000</v>
      </c>
      <c r="E3505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8285</v>
      </c>
      <c r="O3505" s="6">
        <f>KickstarterTable[[#This Row],[pledged]]/KickstarterTable[[#This Row],[goal]]</f>
        <v>0.17799999999999999</v>
      </c>
      <c r="P3505" s="8">
        <f>KickstarterTable[[#This Row],[pledged]]/KickstarterTable[[#This Row],[backers_count]]</f>
        <v>59.333333333333336</v>
      </c>
      <c r="Q3505" t="str">
        <f t="shared" si="324"/>
        <v>music</v>
      </c>
      <c r="R3505" t="str">
        <f t="shared" si="325"/>
        <v>world music</v>
      </c>
      <c r="S3505" s="13">
        <f t="shared" si="326"/>
        <v>40731.277037037034</v>
      </c>
      <c r="T3505" s="13">
        <f t="shared" si="327"/>
        <v>40759.193703703706</v>
      </c>
      <c r="U3505">
        <f t="shared" si="328"/>
        <v>2011</v>
      </c>
      <c r="V3505" s="15" t="str">
        <f t="shared" si="329"/>
        <v>Jul</v>
      </c>
    </row>
    <row r="3506" spans="1:22" ht="48">
      <c r="A3506">
        <v>1283</v>
      </c>
      <c r="B3506" s="3" t="s">
        <v>1284</v>
      </c>
      <c r="C3506" s="3" t="s">
        <v>5393</v>
      </c>
      <c r="D3506">
        <v>1000</v>
      </c>
      <c r="E3506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8275</v>
      </c>
      <c r="O3506" s="6">
        <f>KickstarterTable[[#This Row],[pledged]]/KickstarterTable[[#This Row],[goal]]</f>
        <v>2.1105</v>
      </c>
      <c r="P3506" s="8">
        <f>KickstarterTable[[#This Row],[pledged]]/KickstarterTable[[#This Row],[backers_count]]</f>
        <v>95.931818181818187</v>
      </c>
      <c r="Q3506" t="str">
        <f t="shared" si="324"/>
        <v>music</v>
      </c>
      <c r="R3506" t="str">
        <f t="shared" si="325"/>
        <v>rock</v>
      </c>
      <c r="S3506" s="13">
        <f t="shared" si="326"/>
        <v>41320.38413194444</v>
      </c>
      <c r="T3506" s="13">
        <f t="shared" si="327"/>
        <v>41341.75</v>
      </c>
      <c r="U3506">
        <f t="shared" si="328"/>
        <v>2013</v>
      </c>
      <c r="V3506" s="15" t="str">
        <f t="shared" si="329"/>
        <v>Feb</v>
      </c>
    </row>
    <row r="3507" spans="1:22" ht="32">
      <c r="A3507">
        <v>1353</v>
      </c>
      <c r="B3507" s="3" t="s">
        <v>1354</v>
      </c>
      <c r="C3507" s="3" t="s">
        <v>5463</v>
      </c>
      <c r="D3507">
        <v>1000</v>
      </c>
      <c r="E350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8273</v>
      </c>
      <c r="O3507" s="6">
        <f>KickstarterTable[[#This Row],[pledged]]/KickstarterTable[[#This Row],[goal]]</f>
        <v>1.3360000000000001</v>
      </c>
      <c r="P3507" s="8">
        <f>KickstarterTable[[#This Row],[pledged]]/KickstarterTable[[#This Row],[backers_count]]</f>
        <v>31.80952380952381</v>
      </c>
      <c r="Q3507" t="str">
        <f t="shared" si="324"/>
        <v>publishing</v>
      </c>
      <c r="R3507" t="str">
        <f t="shared" si="325"/>
        <v>nonfiction</v>
      </c>
      <c r="S3507" s="13">
        <f t="shared" si="326"/>
        <v>41308.784583333334</v>
      </c>
      <c r="T3507" s="13">
        <f t="shared" si="327"/>
        <v>41341.583333333336</v>
      </c>
      <c r="U3507">
        <f t="shared" si="328"/>
        <v>2013</v>
      </c>
      <c r="V3507" s="15" t="str">
        <f t="shared" si="329"/>
        <v>Feb</v>
      </c>
    </row>
    <row r="3508" spans="1:22" ht="32">
      <c r="A3508">
        <v>1362</v>
      </c>
      <c r="B3508" s="3" t="s">
        <v>1363</v>
      </c>
      <c r="C3508" s="3" t="s">
        <v>5472</v>
      </c>
      <c r="D3508">
        <v>1000</v>
      </c>
      <c r="E350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8273</v>
      </c>
      <c r="O3508" s="6">
        <f>KickstarterTable[[#This Row],[pledged]]/KickstarterTable[[#This Row],[goal]]</f>
        <v>1.091</v>
      </c>
      <c r="P3508" s="8">
        <f>KickstarterTable[[#This Row],[pledged]]/KickstarterTable[[#This Row],[backers_count]]</f>
        <v>43.64</v>
      </c>
      <c r="Q3508" t="str">
        <f t="shared" si="324"/>
        <v>publishing</v>
      </c>
      <c r="R3508" t="str">
        <f t="shared" si="325"/>
        <v>nonfiction</v>
      </c>
      <c r="S3508" s="13">
        <f t="shared" si="326"/>
        <v>41464.601053240738</v>
      </c>
      <c r="T3508" s="13">
        <f t="shared" si="327"/>
        <v>41522.51771990741</v>
      </c>
      <c r="U3508">
        <f t="shared" si="328"/>
        <v>2013</v>
      </c>
      <c r="V3508" s="15" t="str">
        <f t="shared" si="329"/>
        <v>Jul</v>
      </c>
    </row>
    <row r="3509" spans="1:22" ht="48">
      <c r="A3509">
        <v>1408</v>
      </c>
      <c r="B3509" s="3" t="s">
        <v>1409</v>
      </c>
      <c r="C3509" s="3" t="s">
        <v>5518</v>
      </c>
      <c r="D3509">
        <v>1000</v>
      </c>
      <c r="E3509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8286</v>
      </c>
      <c r="O3509" s="6">
        <f>KickstarterTable[[#This Row],[pledged]]/KickstarterTable[[#This Row],[goal]]</f>
        <v>7.1999999999999995E-2</v>
      </c>
      <c r="P3509" s="8">
        <f>KickstarterTable[[#This Row],[pledged]]/KickstarterTable[[#This Row],[backers_count]]</f>
        <v>12</v>
      </c>
      <c r="Q3509" t="str">
        <f t="shared" si="324"/>
        <v>publishing</v>
      </c>
      <c r="R3509" t="str">
        <f t="shared" si="325"/>
        <v>translations</v>
      </c>
      <c r="S3509" s="13">
        <f t="shared" si="326"/>
        <v>42291.538842592585</v>
      </c>
      <c r="T3509" s="13">
        <f t="shared" si="327"/>
        <v>42319.497175925928</v>
      </c>
      <c r="U3509">
        <f t="shared" si="328"/>
        <v>2015</v>
      </c>
      <c r="V3509" s="15" t="str">
        <f t="shared" si="329"/>
        <v>Oct</v>
      </c>
    </row>
    <row r="3510" spans="1:22" ht="48">
      <c r="A3510">
        <v>1426</v>
      </c>
      <c r="B3510" s="3" t="s">
        <v>1427</v>
      </c>
      <c r="C3510" s="3" t="s">
        <v>5536</v>
      </c>
      <c r="D3510">
        <v>1000</v>
      </c>
      <c r="E3510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8286</v>
      </c>
      <c r="O3510" s="6">
        <f>KickstarterTable[[#This Row],[pledged]]/KickstarterTable[[#This Row],[goal]]</f>
        <v>0</v>
      </c>
      <c r="P3510" s="8" t="e">
        <f>KickstarterTable[[#This Row],[pledged]]/KickstarterTable[[#This Row],[backers_count]]</f>
        <v>#DIV/0!</v>
      </c>
      <c r="Q3510" t="str">
        <f t="shared" si="324"/>
        <v>publishing</v>
      </c>
      <c r="R3510" t="str">
        <f t="shared" si="325"/>
        <v>translations</v>
      </c>
      <c r="S3510" s="13">
        <f t="shared" si="326"/>
        <v>42180.056944444441</v>
      </c>
      <c r="T3510" s="13">
        <f t="shared" si="327"/>
        <v>42237.973611111112</v>
      </c>
      <c r="U3510">
        <f t="shared" si="328"/>
        <v>2015</v>
      </c>
      <c r="V3510" s="15" t="str">
        <f t="shared" si="329"/>
        <v>Jun</v>
      </c>
    </row>
    <row r="3511" spans="1:22" ht="48">
      <c r="A3511">
        <v>1428</v>
      </c>
      <c r="B3511" s="3" t="s">
        <v>1429</v>
      </c>
      <c r="C3511" s="3" t="s">
        <v>5538</v>
      </c>
      <c r="D3511">
        <v>1000</v>
      </c>
      <c r="E3511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8286</v>
      </c>
      <c r="O3511" s="6">
        <f>KickstarterTable[[#This Row],[pledged]]/KickstarterTable[[#This Row],[goal]]</f>
        <v>4.4999999999999998E-2</v>
      </c>
      <c r="P3511" s="8">
        <f>KickstarterTable[[#This Row],[pledged]]/KickstarterTable[[#This Row],[backers_count]]</f>
        <v>15</v>
      </c>
      <c r="Q3511" t="str">
        <f t="shared" si="324"/>
        <v>publishing</v>
      </c>
      <c r="R3511" t="str">
        <f t="shared" si="325"/>
        <v>translations</v>
      </c>
      <c r="S3511" s="13">
        <f t="shared" si="326"/>
        <v>42432.046493055554</v>
      </c>
      <c r="T3511" s="13">
        <f t="shared" si="327"/>
        <v>42459.921493055554</v>
      </c>
      <c r="U3511">
        <f t="shared" si="328"/>
        <v>2016</v>
      </c>
      <c r="V3511" s="15" t="str">
        <f t="shared" si="329"/>
        <v>Mar</v>
      </c>
    </row>
    <row r="3512" spans="1:22" ht="48">
      <c r="A3512">
        <v>1544</v>
      </c>
      <c r="B3512" s="3" t="s">
        <v>1545</v>
      </c>
      <c r="C3512" s="3" t="s">
        <v>5654</v>
      </c>
      <c r="D3512">
        <v>1000</v>
      </c>
      <c r="E3512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8288</v>
      </c>
      <c r="O3512" s="6">
        <f>KickstarterTable[[#This Row],[pledged]]/KickstarterTable[[#This Row],[goal]]</f>
        <v>0</v>
      </c>
      <c r="P3512" s="8" t="e">
        <f>KickstarterTable[[#This Row],[pledged]]/KickstarterTable[[#This Row],[backers_count]]</f>
        <v>#DIV/0!</v>
      </c>
      <c r="Q3512" t="str">
        <f t="shared" si="324"/>
        <v>photography</v>
      </c>
      <c r="R3512" t="str">
        <f t="shared" si="325"/>
        <v>nature</v>
      </c>
      <c r="S3512" s="13">
        <f t="shared" si="326"/>
        <v>42052.717870370368</v>
      </c>
      <c r="T3512" s="13">
        <f t="shared" si="327"/>
        <v>42092.595833333333</v>
      </c>
      <c r="U3512">
        <f t="shared" si="328"/>
        <v>2015</v>
      </c>
      <c r="V3512" s="15" t="str">
        <f t="shared" si="329"/>
        <v>Feb</v>
      </c>
    </row>
    <row r="3513" spans="1:22" ht="48">
      <c r="A3513">
        <v>1546</v>
      </c>
      <c r="B3513" s="3" t="s">
        <v>1547</v>
      </c>
      <c r="C3513" s="3" t="s">
        <v>5656</v>
      </c>
      <c r="D3513">
        <v>1000</v>
      </c>
      <c r="E3513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8288</v>
      </c>
      <c r="O3513" s="6">
        <f>KickstarterTable[[#This Row],[pledged]]/KickstarterTable[[#This Row],[goal]]</f>
        <v>0.28899999999999998</v>
      </c>
      <c r="P3513" s="8">
        <f>KickstarterTable[[#This Row],[pledged]]/KickstarterTable[[#This Row],[backers_count]]</f>
        <v>26.272727272727273</v>
      </c>
      <c r="Q3513" t="str">
        <f t="shared" si="324"/>
        <v>photography</v>
      </c>
      <c r="R3513" t="str">
        <f t="shared" si="325"/>
        <v>nature</v>
      </c>
      <c r="S3513" s="13">
        <f t="shared" si="326"/>
        <v>41838.879618055551</v>
      </c>
      <c r="T3513" s="13">
        <f t="shared" si="327"/>
        <v>41896.796284722222</v>
      </c>
      <c r="U3513">
        <f t="shared" si="328"/>
        <v>2014</v>
      </c>
      <c r="V3513" s="15" t="str">
        <f t="shared" si="329"/>
        <v>Jul</v>
      </c>
    </row>
    <row r="3514" spans="1:22" ht="48">
      <c r="A3514">
        <v>1581</v>
      </c>
      <c r="B3514" s="3" t="s">
        <v>1582</v>
      </c>
      <c r="C3514" s="3" t="s">
        <v>5691</v>
      </c>
      <c r="D3514">
        <v>1000</v>
      </c>
      <c r="E3514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8290</v>
      </c>
      <c r="O3514" s="6">
        <f>KickstarterTable[[#This Row],[pledged]]/KickstarterTable[[#This Row],[goal]]</f>
        <v>5.0000000000000001E-3</v>
      </c>
      <c r="P3514" s="8">
        <f>KickstarterTable[[#This Row],[pledged]]/KickstarterTable[[#This Row],[backers_count]]</f>
        <v>5</v>
      </c>
      <c r="Q3514" t="str">
        <f t="shared" si="324"/>
        <v>photography</v>
      </c>
      <c r="R3514" t="str">
        <f t="shared" si="325"/>
        <v>places</v>
      </c>
      <c r="S3514" s="13">
        <f t="shared" si="326"/>
        <v>42325.115624999999</v>
      </c>
      <c r="T3514" s="13">
        <f t="shared" si="327"/>
        <v>42355.03229166667</v>
      </c>
      <c r="U3514">
        <f t="shared" si="328"/>
        <v>2015</v>
      </c>
      <c r="V3514" s="15" t="str">
        <f t="shared" si="329"/>
        <v>Nov</v>
      </c>
    </row>
    <row r="3515" spans="1:22" ht="32">
      <c r="A3515">
        <v>1582</v>
      </c>
      <c r="B3515" s="3" t="s">
        <v>1583</v>
      </c>
      <c r="C3515" s="3" t="s">
        <v>5692</v>
      </c>
      <c r="D3515">
        <v>1000</v>
      </c>
      <c r="E3515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8290</v>
      </c>
      <c r="O3515" s="6">
        <f>KickstarterTable[[#This Row],[pledged]]/KickstarterTable[[#This Row],[goal]]</f>
        <v>9.2999999999999999E-2</v>
      </c>
      <c r="P3515" s="8">
        <f>KickstarterTable[[#This Row],[pledged]]/KickstarterTable[[#This Row],[backers_count]]</f>
        <v>31</v>
      </c>
      <c r="Q3515" t="str">
        <f t="shared" si="324"/>
        <v>photography</v>
      </c>
      <c r="R3515" t="str">
        <f t="shared" si="325"/>
        <v>places</v>
      </c>
      <c r="S3515" s="13">
        <f t="shared" si="326"/>
        <v>42246.456631944442</v>
      </c>
      <c r="T3515" s="13">
        <f t="shared" si="327"/>
        <v>42301.472222222226</v>
      </c>
      <c r="U3515">
        <f t="shared" si="328"/>
        <v>2015</v>
      </c>
      <c r="V3515" s="15" t="str">
        <f t="shared" si="329"/>
        <v>Aug</v>
      </c>
    </row>
    <row r="3516" spans="1:22" ht="32">
      <c r="A3516">
        <v>1594</v>
      </c>
      <c r="B3516" s="3" t="s">
        <v>1595</v>
      </c>
      <c r="C3516" s="3" t="s">
        <v>5704</v>
      </c>
      <c r="D3516">
        <v>1000</v>
      </c>
      <c r="E3516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8290</v>
      </c>
      <c r="O3516" s="6">
        <f>KickstarterTable[[#This Row],[pledged]]/KickstarterTable[[#This Row],[goal]]</f>
        <v>0.20499999999999999</v>
      </c>
      <c r="P3516" s="8">
        <f>KickstarterTable[[#This Row],[pledged]]/KickstarterTable[[#This Row],[backers_count]]</f>
        <v>20.5</v>
      </c>
      <c r="Q3516" t="str">
        <f t="shared" si="324"/>
        <v>photography</v>
      </c>
      <c r="R3516" t="str">
        <f t="shared" si="325"/>
        <v>places</v>
      </c>
      <c r="S3516" s="13">
        <f t="shared" si="326"/>
        <v>42445.379421296289</v>
      </c>
      <c r="T3516" s="13">
        <f t="shared" si="327"/>
        <v>42503.26458333333</v>
      </c>
      <c r="U3516">
        <f t="shared" si="328"/>
        <v>2016</v>
      </c>
      <c r="V3516" s="15" t="str">
        <f t="shared" si="329"/>
        <v>Mar</v>
      </c>
    </row>
    <row r="3517" spans="1:22" ht="48">
      <c r="A3517">
        <v>1613</v>
      </c>
      <c r="B3517" s="3" t="s">
        <v>1614</v>
      </c>
      <c r="C3517" s="3" t="s">
        <v>5723</v>
      </c>
      <c r="D3517">
        <v>1000</v>
      </c>
      <c r="E351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8275</v>
      </c>
      <c r="O3517" s="6">
        <f>KickstarterTable[[#This Row],[pledged]]/KickstarterTable[[#This Row],[goal]]</f>
        <v>1.0149999999999999</v>
      </c>
      <c r="P3517" s="8">
        <f>KickstarterTable[[#This Row],[pledged]]/KickstarterTable[[#This Row],[backers_count]]</f>
        <v>39.03846153846154</v>
      </c>
      <c r="Q3517" t="str">
        <f t="shared" si="324"/>
        <v>music</v>
      </c>
      <c r="R3517" t="str">
        <f t="shared" si="325"/>
        <v>rock</v>
      </c>
      <c r="S3517" s="13">
        <f t="shared" si="326"/>
        <v>41081.736134259256</v>
      </c>
      <c r="T3517" s="13">
        <f t="shared" si="327"/>
        <v>41109.652800925927</v>
      </c>
      <c r="U3517">
        <f t="shared" si="328"/>
        <v>2012</v>
      </c>
      <c r="V3517" s="15" t="str">
        <f t="shared" si="329"/>
        <v>Jun</v>
      </c>
    </row>
    <row r="3518" spans="1:22" ht="32">
      <c r="A3518">
        <v>1620</v>
      </c>
      <c r="B3518" s="3" t="s">
        <v>1621</v>
      </c>
      <c r="C3518" s="3" t="s">
        <v>5730</v>
      </c>
      <c r="D3518">
        <v>1000</v>
      </c>
      <c r="E351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8275</v>
      </c>
      <c r="O3518" s="6">
        <f>KickstarterTable[[#This Row],[pledged]]/KickstarterTable[[#This Row],[goal]]</f>
        <v>1.1299999999999999</v>
      </c>
      <c r="P3518" s="8">
        <f>KickstarterTable[[#This Row],[pledged]]/KickstarterTable[[#This Row],[backers_count]]</f>
        <v>66.470588235294116</v>
      </c>
      <c r="Q3518" t="str">
        <f t="shared" si="324"/>
        <v>music</v>
      </c>
      <c r="R3518" t="str">
        <f t="shared" si="325"/>
        <v>rock</v>
      </c>
      <c r="S3518" s="13">
        <f t="shared" si="326"/>
        <v>41321.006249999999</v>
      </c>
      <c r="T3518" s="13">
        <f t="shared" si="327"/>
        <v>41325.92291666667</v>
      </c>
      <c r="U3518">
        <f t="shared" si="328"/>
        <v>2013</v>
      </c>
      <c r="V3518" s="15" t="str">
        <f t="shared" si="329"/>
        <v>Feb</v>
      </c>
    </row>
    <row r="3519" spans="1:22" ht="32">
      <c r="A3519">
        <v>1624</v>
      </c>
      <c r="B3519" s="3" t="s">
        <v>1625</v>
      </c>
      <c r="C3519" s="3" t="s">
        <v>5734</v>
      </c>
      <c r="D3519">
        <v>1000</v>
      </c>
      <c r="E3519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8275</v>
      </c>
      <c r="O3519" s="6">
        <f>KickstarterTable[[#This Row],[pledged]]/KickstarterTable[[#This Row],[goal]]</f>
        <v>1.18</v>
      </c>
      <c r="P3519" s="8">
        <f>KickstarterTable[[#This Row],[pledged]]/KickstarterTable[[#This Row],[backers_count]]</f>
        <v>47.2</v>
      </c>
      <c r="Q3519" t="str">
        <f t="shared" si="324"/>
        <v>music</v>
      </c>
      <c r="R3519" t="str">
        <f t="shared" si="325"/>
        <v>rock</v>
      </c>
      <c r="S3519" s="13">
        <f t="shared" si="326"/>
        <v>41243.033969907403</v>
      </c>
      <c r="T3519" s="13">
        <f t="shared" si="327"/>
        <v>41280.950636574074</v>
      </c>
      <c r="U3519">
        <f t="shared" si="328"/>
        <v>2013</v>
      </c>
      <c r="V3519" s="15" t="str">
        <f t="shared" si="329"/>
        <v>Nov</v>
      </c>
    </row>
    <row r="3520" spans="1:22" ht="32">
      <c r="A3520">
        <v>1638</v>
      </c>
      <c r="B3520" s="3" t="s">
        <v>1639</v>
      </c>
      <c r="C3520" s="3" t="s">
        <v>5748</v>
      </c>
      <c r="D3520">
        <v>1000</v>
      </c>
      <c r="E3520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8275</v>
      </c>
      <c r="O3520" s="6">
        <f>KickstarterTable[[#This Row],[pledged]]/KickstarterTable[[#This Row],[goal]]</f>
        <v>1.05</v>
      </c>
      <c r="P3520" s="8">
        <f>KickstarterTable[[#This Row],[pledged]]/KickstarterTable[[#This Row],[backers_count]]</f>
        <v>38.888888888888886</v>
      </c>
      <c r="Q3520" t="str">
        <f t="shared" si="324"/>
        <v>music</v>
      </c>
      <c r="R3520" t="str">
        <f t="shared" si="325"/>
        <v>rock</v>
      </c>
      <c r="S3520" s="13">
        <f t="shared" si="326"/>
        <v>41288.353796296295</v>
      </c>
      <c r="T3520" s="13">
        <f t="shared" si="327"/>
        <v>41331.475694444445</v>
      </c>
      <c r="U3520">
        <f t="shared" si="328"/>
        <v>2013</v>
      </c>
      <c r="V3520" s="15" t="str">
        <f t="shared" si="329"/>
        <v>Jan</v>
      </c>
    </row>
    <row r="3521" spans="1:22" ht="32">
      <c r="A3521">
        <v>1663</v>
      </c>
      <c r="B3521" s="3" t="s">
        <v>1664</v>
      </c>
      <c r="C3521" s="3" t="s">
        <v>5773</v>
      </c>
      <c r="D3521">
        <v>1000</v>
      </c>
      <c r="E3521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8291</v>
      </c>
      <c r="O3521" s="6">
        <f>KickstarterTable[[#This Row],[pledged]]/KickstarterTable[[#This Row],[goal]]</f>
        <v>1.08</v>
      </c>
      <c r="P3521" s="8">
        <f>KickstarterTable[[#This Row],[pledged]]/KickstarterTable[[#This Row],[backers_count]]</f>
        <v>33.75</v>
      </c>
      <c r="Q3521" t="str">
        <f t="shared" si="324"/>
        <v>music</v>
      </c>
      <c r="R3521" t="str">
        <f t="shared" si="325"/>
        <v>pop</v>
      </c>
      <c r="S3521" s="13">
        <f t="shared" si="326"/>
        <v>42005.688738425924</v>
      </c>
      <c r="T3521" s="13">
        <f t="shared" si="327"/>
        <v>42033.605405092596</v>
      </c>
      <c r="U3521">
        <f t="shared" si="328"/>
        <v>2015</v>
      </c>
      <c r="V3521" s="15" t="str">
        <f t="shared" si="329"/>
        <v>Jan</v>
      </c>
    </row>
    <row r="3522" spans="1:22" ht="64">
      <c r="A3522">
        <v>1670</v>
      </c>
      <c r="B3522" s="3" t="s">
        <v>1671</v>
      </c>
      <c r="C3522" s="3" t="s">
        <v>5780</v>
      </c>
      <c r="D3522">
        <v>1000</v>
      </c>
      <c r="E3522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8291</v>
      </c>
      <c r="O3522" s="6">
        <f>KickstarterTable[[#This Row],[pledged]]/KickstarterTable[[#This Row],[goal]]</f>
        <v>1.026</v>
      </c>
      <c r="P3522" s="8">
        <f>KickstarterTable[[#This Row],[pledged]]/KickstarterTable[[#This Row],[backers_count]]</f>
        <v>44.608695652173914</v>
      </c>
      <c r="Q3522" t="str">
        <f t="shared" ref="Q3522:Q3585" si="330">LEFT(N3522, SEARCH("/",N3522,1) -1)</f>
        <v>music</v>
      </c>
      <c r="R3522" t="str">
        <f t="shared" ref="R3522:R3585" si="331">MID(N3522,FIND("/",N3522)+1,LEN(N3522))</f>
        <v>pop</v>
      </c>
      <c r="S3522" s="13">
        <f t="shared" ref="S3522:S3585" si="332">(J3522/86400)+25569+(-8/24)</f>
        <v>40313.597210648142</v>
      </c>
      <c r="T3522" s="13">
        <f t="shared" ref="T3522:T3585" si="333">(((I3522/60)/60)/24)+DATE(1970,1,1)+(-58/24)</f>
        <v>40361.75</v>
      </c>
      <c r="U3522">
        <f t="shared" ref="U3522:U3585" si="334">YEAR(T3522)</f>
        <v>2010</v>
      </c>
      <c r="V3522" s="15" t="str">
        <f t="shared" ref="V3522:V3585" si="335">TEXT(S3522,"mmm")</f>
        <v>May</v>
      </c>
    </row>
    <row r="3523" spans="1:22" ht="32">
      <c r="A3523">
        <v>1675</v>
      </c>
      <c r="B3523" s="3" t="s">
        <v>1676</v>
      </c>
      <c r="C3523" s="3" t="s">
        <v>5785</v>
      </c>
      <c r="D3523">
        <v>1000</v>
      </c>
      <c r="E3523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8291</v>
      </c>
      <c r="O3523" s="6">
        <f>KickstarterTable[[#This Row],[pledged]]/KickstarterTable[[#This Row],[goal]]</f>
        <v>1.37416</v>
      </c>
      <c r="P3523" s="8">
        <f>KickstarterTable[[#This Row],[pledged]]/KickstarterTable[[#This Row],[backers_count]]</f>
        <v>40.416470588235299</v>
      </c>
      <c r="Q3523" t="str">
        <f t="shared" si="330"/>
        <v>music</v>
      </c>
      <c r="R3523" t="str">
        <f t="shared" si="331"/>
        <v>pop</v>
      </c>
      <c r="S3523" s="13">
        <f t="shared" si="332"/>
        <v>40802.399768518517</v>
      </c>
      <c r="T3523" s="13">
        <f t="shared" si="333"/>
        <v>40830.502083333333</v>
      </c>
      <c r="U3523">
        <f t="shared" si="334"/>
        <v>2011</v>
      </c>
      <c r="V3523" s="15" t="str">
        <f t="shared" si="335"/>
        <v>Sep</v>
      </c>
    </row>
    <row r="3524" spans="1:22" ht="32">
      <c r="A3524">
        <v>1680</v>
      </c>
      <c r="B3524" s="3" t="s">
        <v>1681</v>
      </c>
      <c r="C3524" s="3" t="s">
        <v>5790</v>
      </c>
      <c r="D3524">
        <v>1000</v>
      </c>
      <c r="E3524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8291</v>
      </c>
      <c r="O3524" s="6">
        <f>KickstarterTable[[#This Row],[pledged]]/KickstarterTable[[#This Row],[goal]]</f>
        <v>1.175</v>
      </c>
      <c r="P3524" s="8">
        <f>KickstarterTable[[#This Row],[pledged]]/KickstarterTable[[#This Row],[backers_count]]</f>
        <v>47</v>
      </c>
      <c r="Q3524" t="str">
        <f t="shared" si="330"/>
        <v>music</v>
      </c>
      <c r="R3524" t="str">
        <f t="shared" si="331"/>
        <v>pop</v>
      </c>
      <c r="S3524" s="13">
        <f t="shared" si="332"/>
        <v>41802.424386574072</v>
      </c>
      <c r="T3524" s="13">
        <f t="shared" si="333"/>
        <v>41830.341053240743</v>
      </c>
      <c r="U3524">
        <f t="shared" si="334"/>
        <v>2014</v>
      </c>
      <c r="V3524" s="15" t="str">
        <f t="shared" si="335"/>
        <v>Jun</v>
      </c>
    </row>
    <row r="3525" spans="1:22" ht="32">
      <c r="A3525">
        <v>1731</v>
      </c>
      <c r="B3525" s="3" t="s">
        <v>1732</v>
      </c>
      <c r="C3525" s="3" t="s">
        <v>5841</v>
      </c>
      <c r="D3525">
        <v>1000</v>
      </c>
      <c r="E3525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8292</v>
      </c>
      <c r="O3525" s="6">
        <f>KickstarterTable[[#This Row],[pledged]]/KickstarterTable[[#This Row],[goal]]</f>
        <v>0</v>
      </c>
      <c r="P3525" s="8" t="e">
        <f>KickstarterTable[[#This Row],[pledged]]/KickstarterTable[[#This Row],[backers_count]]</f>
        <v>#DIV/0!</v>
      </c>
      <c r="Q3525" t="str">
        <f t="shared" si="330"/>
        <v>music</v>
      </c>
      <c r="R3525" t="str">
        <f t="shared" si="331"/>
        <v>faith</v>
      </c>
      <c r="S3525" s="13">
        <f t="shared" si="332"/>
        <v>42152.573518518511</v>
      </c>
      <c r="T3525" s="13">
        <f t="shared" si="333"/>
        <v>42164.208333333336</v>
      </c>
      <c r="U3525">
        <f t="shared" si="334"/>
        <v>2015</v>
      </c>
      <c r="V3525" s="15" t="str">
        <f t="shared" si="335"/>
        <v>May</v>
      </c>
    </row>
    <row r="3526" spans="1:22" ht="48">
      <c r="A3526">
        <v>1735</v>
      </c>
      <c r="B3526" s="3" t="s">
        <v>1736</v>
      </c>
      <c r="C3526" s="3" t="s">
        <v>5845</v>
      </c>
      <c r="D3526">
        <v>1000</v>
      </c>
      <c r="E3526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8292</v>
      </c>
      <c r="O3526" s="6">
        <f>KickstarterTable[[#This Row],[pledged]]/KickstarterTable[[#This Row],[goal]]</f>
        <v>0.11</v>
      </c>
      <c r="P3526" s="8">
        <f>KickstarterTable[[#This Row],[pledged]]/KickstarterTable[[#This Row],[backers_count]]</f>
        <v>55</v>
      </c>
      <c r="Q3526" t="str">
        <f t="shared" si="330"/>
        <v>music</v>
      </c>
      <c r="R3526" t="str">
        <f t="shared" si="331"/>
        <v>faith</v>
      </c>
      <c r="S3526" s="13">
        <f t="shared" si="332"/>
        <v>42559.480844907404</v>
      </c>
      <c r="T3526" s="13">
        <f t="shared" si="333"/>
        <v>42587.397511574083</v>
      </c>
      <c r="U3526">
        <f t="shared" si="334"/>
        <v>2016</v>
      </c>
      <c r="V3526" s="15" t="str">
        <f t="shared" si="335"/>
        <v>Jul</v>
      </c>
    </row>
    <row r="3527" spans="1:22" ht="48">
      <c r="A3527">
        <v>1739</v>
      </c>
      <c r="B3527" s="3" t="s">
        <v>1740</v>
      </c>
      <c r="C3527" s="3" t="s">
        <v>5849</v>
      </c>
      <c r="D3527">
        <v>1000</v>
      </c>
      <c r="E352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8292</v>
      </c>
      <c r="O3527" s="6">
        <f>KickstarterTable[[#This Row],[pledged]]/KickstarterTable[[#This Row],[goal]]</f>
        <v>1E-3</v>
      </c>
      <c r="P3527" s="8">
        <f>KickstarterTable[[#This Row],[pledged]]/KickstarterTable[[#This Row],[backers_count]]</f>
        <v>1</v>
      </c>
      <c r="Q3527" t="str">
        <f t="shared" si="330"/>
        <v>music</v>
      </c>
      <c r="R3527" t="str">
        <f t="shared" si="331"/>
        <v>faith</v>
      </c>
      <c r="S3527" s="13">
        <f t="shared" si="332"/>
        <v>42435.540879629632</v>
      </c>
      <c r="T3527" s="13">
        <f t="shared" si="333"/>
        <v>42492.415879629632</v>
      </c>
      <c r="U3527">
        <f t="shared" si="334"/>
        <v>2016</v>
      </c>
      <c r="V3527" s="15" t="str">
        <f t="shared" si="335"/>
        <v>Mar</v>
      </c>
    </row>
    <row r="3528" spans="1:22" ht="48">
      <c r="A3528">
        <v>1758</v>
      </c>
      <c r="B3528" s="3" t="s">
        <v>1759</v>
      </c>
      <c r="C3528" s="3" t="s">
        <v>5868</v>
      </c>
      <c r="D3528">
        <v>1000</v>
      </c>
      <c r="E352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8284</v>
      </c>
      <c r="O3528" s="6">
        <f>KickstarterTable[[#This Row],[pledged]]/KickstarterTable[[#This Row],[goal]]</f>
        <v>1.147</v>
      </c>
      <c r="P3528" s="8">
        <f>KickstarterTable[[#This Row],[pledged]]/KickstarterTable[[#This Row],[backers_count]]</f>
        <v>42.481481481481481</v>
      </c>
      <c r="Q3528" t="str">
        <f t="shared" si="330"/>
        <v>photography</v>
      </c>
      <c r="R3528" t="str">
        <f t="shared" si="331"/>
        <v>photobooks</v>
      </c>
      <c r="S3528" s="13">
        <f t="shared" si="332"/>
        <v>42505.62259259259</v>
      </c>
      <c r="T3528" s="13">
        <f t="shared" si="333"/>
        <v>42563.539259259262</v>
      </c>
      <c r="U3528">
        <f t="shared" si="334"/>
        <v>2016</v>
      </c>
      <c r="V3528" s="15" t="str">
        <f t="shared" si="335"/>
        <v>May</v>
      </c>
    </row>
    <row r="3529" spans="1:22" ht="48">
      <c r="A3529">
        <v>1831</v>
      </c>
      <c r="B3529" s="3" t="s">
        <v>1832</v>
      </c>
      <c r="C3529" s="3" t="s">
        <v>5941</v>
      </c>
      <c r="D3529">
        <v>1000</v>
      </c>
      <c r="E3529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8275</v>
      </c>
      <c r="O3529" s="6">
        <f>KickstarterTable[[#This Row],[pledged]]/KickstarterTable[[#This Row],[goal]]</f>
        <v>1.03</v>
      </c>
      <c r="P3529" s="8">
        <f>KickstarterTable[[#This Row],[pledged]]/KickstarterTable[[#This Row],[backers_count]]</f>
        <v>73.571428571428569</v>
      </c>
      <c r="Q3529" t="str">
        <f t="shared" si="330"/>
        <v>music</v>
      </c>
      <c r="R3529" t="str">
        <f t="shared" si="331"/>
        <v>rock</v>
      </c>
      <c r="S3529" s="13">
        <f t="shared" si="332"/>
        <v>41026.662766203699</v>
      </c>
      <c r="T3529" s="13">
        <f t="shared" si="333"/>
        <v>41039.579432870371</v>
      </c>
      <c r="U3529">
        <f t="shared" si="334"/>
        <v>2012</v>
      </c>
      <c r="V3529" s="15" t="str">
        <f t="shared" si="335"/>
        <v>Apr</v>
      </c>
    </row>
    <row r="3530" spans="1:22" ht="48">
      <c r="A3530">
        <v>1838</v>
      </c>
      <c r="B3530" s="3" t="s">
        <v>1839</v>
      </c>
      <c r="C3530" s="3" t="s">
        <v>5948</v>
      </c>
      <c r="D3530">
        <v>1000</v>
      </c>
      <c r="E3530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8275</v>
      </c>
      <c r="O3530" s="6">
        <f>KickstarterTable[[#This Row],[pledged]]/KickstarterTable[[#This Row],[goal]]</f>
        <v>1.00149</v>
      </c>
      <c r="P3530" s="8">
        <f>KickstarterTable[[#This Row],[pledged]]/KickstarterTable[[#This Row],[backers_count]]</f>
        <v>35.767499999999998</v>
      </c>
      <c r="Q3530" t="str">
        <f t="shared" si="330"/>
        <v>music</v>
      </c>
      <c r="R3530" t="str">
        <f t="shared" si="331"/>
        <v>rock</v>
      </c>
      <c r="S3530" s="13">
        <f t="shared" si="332"/>
        <v>40788.453206018516</v>
      </c>
      <c r="T3530" s="13">
        <f t="shared" si="333"/>
        <v>40814.708333333336</v>
      </c>
      <c r="U3530">
        <f t="shared" si="334"/>
        <v>2011</v>
      </c>
      <c r="V3530" s="15" t="str">
        <f t="shared" si="335"/>
        <v>Sep</v>
      </c>
    </row>
    <row r="3531" spans="1:22" ht="48">
      <c r="A3531">
        <v>1839</v>
      </c>
      <c r="B3531" s="3" t="s">
        <v>1840</v>
      </c>
      <c r="C3531" s="3" t="s">
        <v>5949</v>
      </c>
      <c r="D3531">
        <v>1000</v>
      </c>
      <c r="E3531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8275</v>
      </c>
      <c r="O3531" s="6">
        <f>KickstarterTable[[#This Row],[pledged]]/KickstarterTable[[#This Row],[goal]]</f>
        <v>2.0529999999999999</v>
      </c>
      <c r="P3531" s="8">
        <f>KickstarterTable[[#This Row],[pledged]]/KickstarterTable[[#This Row],[backers_count]]</f>
        <v>45.62222222222222</v>
      </c>
      <c r="Q3531" t="str">
        <f t="shared" si="330"/>
        <v>music</v>
      </c>
      <c r="R3531" t="str">
        <f t="shared" si="331"/>
        <v>rock</v>
      </c>
      <c r="S3531" s="13">
        <f t="shared" si="332"/>
        <v>42614.388680555552</v>
      </c>
      <c r="T3531" s="13">
        <f t="shared" si="333"/>
        <v>42642.305347222224</v>
      </c>
      <c r="U3531">
        <f t="shared" si="334"/>
        <v>2016</v>
      </c>
      <c r="V3531" s="15" t="str">
        <f t="shared" si="335"/>
        <v>Sep</v>
      </c>
    </row>
    <row r="3532" spans="1:22" ht="96">
      <c r="A3532">
        <v>1845</v>
      </c>
      <c r="B3532" s="3" t="s">
        <v>1846</v>
      </c>
      <c r="C3532" s="3" t="s">
        <v>5955</v>
      </c>
      <c r="D3532">
        <v>1000</v>
      </c>
      <c r="E3532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8275</v>
      </c>
      <c r="O3532" s="6">
        <f>KickstarterTable[[#This Row],[pledged]]/KickstarterTable[[#This Row],[goal]]</f>
        <v>1</v>
      </c>
      <c r="P3532" s="8">
        <f>KickstarterTable[[#This Row],[pledged]]/KickstarterTable[[#This Row],[backers_count]]</f>
        <v>52.631578947368418</v>
      </c>
      <c r="Q3532" t="str">
        <f t="shared" si="330"/>
        <v>music</v>
      </c>
      <c r="R3532" t="str">
        <f t="shared" si="331"/>
        <v>rock</v>
      </c>
      <c r="S3532" s="13">
        <f t="shared" si="332"/>
        <v>42522.999976851854</v>
      </c>
      <c r="T3532" s="13">
        <f t="shared" si="333"/>
        <v>42535.788194444445</v>
      </c>
      <c r="U3532">
        <f t="shared" si="334"/>
        <v>2016</v>
      </c>
      <c r="V3532" s="15" t="str">
        <f t="shared" si="335"/>
        <v>Jun</v>
      </c>
    </row>
    <row r="3533" spans="1:22" ht="48">
      <c r="A3533">
        <v>1884</v>
      </c>
      <c r="B3533" s="3" t="s">
        <v>1885</v>
      </c>
      <c r="C3533" s="3" t="s">
        <v>5994</v>
      </c>
      <c r="D3533">
        <v>1000</v>
      </c>
      <c r="E3533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8278</v>
      </c>
      <c r="O3533" s="6">
        <f>KickstarterTable[[#This Row],[pledged]]/KickstarterTable[[#This Row],[goal]]</f>
        <v>1.351</v>
      </c>
      <c r="P3533" s="8">
        <f>KickstarterTable[[#This Row],[pledged]]/KickstarterTable[[#This Row],[backers_count]]</f>
        <v>51.96153846153846</v>
      </c>
      <c r="Q3533" t="str">
        <f t="shared" si="330"/>
        <v>music</v>
      </c>
      <c r="R3533" t="str">
        <f t="shared" si="331"/>
        <v>indie rock</v>
      </c>
      <c r="S3533" s="13">
        <f t="shared" si="332"/>
        <v>41204.864988425921</v>
      </c>
      <c r="T3533" s="13">
        <f t="shared" si="333"/>
        <v>41238.083333333336</v>
      </c>
      <c r="U3533">
        <f t="shared" si="334"/>
        <v>2012</v>
      </c>
      <c r="V3533" s="15" t="str">
        <f t="shared" si="335"/>
        <v>Oct</v>
      </c>
    </row>
    <row r="3534" spans="1:22" ht="16">
      <c r="A3534">
        <v>1894</v>
      </c>
      <c r="B3534" s="3" t="s">
        <v>1895</v>
      </c>
      <c r="C3534" s="3" t="s">
        <v>6004</v>
      </c>
      <c r="D3534">
        <v>1000</v>
      </c>
      <c r="E3534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8278</v>
      </c>
      <c r="O3534" s="6">
        <f>KickstarterTable[[#This Row],[pledged]]/KickstarterTable[[#This Row],[goal]]</f>
        <v>1.145</v>
      </c>
      <c r="P3534" s="8">
        <f>KickstarterTable[[#This Row],[pledged]]/KickstarterTable[[#This Row],[backers_count]]</f>
        <v>57.25</v>
      </c>
      <c r="Q3534" t="str">
        <f t="shared" si="330"/>
        <v>music</v>
      </c>
      <c r="R3534" t="str">
        <f t="shared" si="331"/>
        <v>indie rock</v>
      </c>
      <c r="S3534" s="13">
        <f t="shared" si="332"/>
        <v>40920.571562499994</v>
      </c>
      <c r="T3534" s="13">
        <f t="shared" si="333"/>
        <v>40949.488229166673</v>
      </c>
      <c r="U3534">
        <f t="shared" si="334"/>
        <v>2012</v>
      </c>
      <c r="V3534" s="15" t="str">
        <f t="shared" si="335"/>
        <v>Jan</v>
      </c>
    </row>
    <row r="3535" spans="1:22" ht="48">
      <c r="A3535">
        <v>1898</v>
      </c>
      <c r="B3535" s="3" t="s">
        <v>1899</v>
      </c>
      <c r="C3535" s="3" t="s">
        <v>6008</v>
      </c>
      <c r="D3535">
        <v>1000</v>
      </c>
      <c r="E3535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8278</v>
      </c>
      <c r="O3535" s="6">
        <f>KickstarterTable[[#This Row],[pledged]]/KickstarterTable[[#This Row],[goal]]</f>
        <v>1.4450000000000001</v>
      </c>
      <c r="P3535" s="8">
        <f>KickstarterTable[[#This Row],[pledged]]/KickstarterTable[[#This Row],[backers_count]]</f>
        <v>68.80952380952381</v>
      </c>
      <c r="Q3535" t="str">
        <f t="shared" si="330"/>
        <v>music</v>
      </c>
      <c r="R3535" t="str">
        <f t="shared" si="331"/>
        <v>indie rock</v>
      </c>
      <c r="S3535" s="13">
        <f t="shared" si="332"/>
        <v>42365.8596412037</v>
      </c>
      <c r="T3535" s="13">
        <f t="shared" si="333"/>
        <v>42399.333333333336</v>
      </c>
      <c r="U3535">
        <f t="shared" si="334"/>
        <v>2016</v>
      </c>
      <c r="V3535" s="15" t="str">
        <f t="shared" si="335"/>
        <v>Dec</v>
      </c>
    </row>
    <row r="3536" spans="1:22" ht="48">
      <c r="A3536">
        <v>1902</v>
      </c>
      <c r="B3536" s="3" t="s">
        <v>1903</v>
      </c>
      <c r="C3536" s="3" t="s">
        <v>6012</v>
      </c>
      <c r="D3536">
        <v>1000</v>
      </c>
      <c r="E3536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8293</v>
      </c>
      <c r="O3536" s="6">
        <f>KickstarterTable[[#This Row],[pledged]]/KickstarterTable[[#This Row],[goal]]</f>
        <v>1.2E-2</v>
      </c>
      <c r="P3536" s="8">
        <f>KickstarterTable[[#This Row],[pledged]]/KickstarterTable[[#This Row],[backers_count]]</f>
        <v>4</v>
      </c>
      <c r="Q3536" t="str">
        <f t="shared" si="330"/>
        <v>technology</v>
      </c>
      <c r="R3536" t="str">
        <f t="shared" si="331"/>
        <v>gadgets</v>
      </c>
      <c r="S3536" s="13">
        <f t="shared" si="332"/>
        <v>42037.456562499996</v>
      </c>
      <c r="T3536" s="13">
        <f t="shared" si="333"/>
        <v>42065.373229166667</v>
      </c>
      <c r="U3536">
        <f t="shared" si="334"/>
        <v>2015</v>
      </c>
      <c r="V3536" s="15" t="str">
        <f t="shared" si="335"/>
        <v>Feb</v>
      </c>
    </row>
    <row r="3537" spans="1:22" ht="32">
      <c r="A3537">
        <v>1930</v>
      </c>
      <c r="B3537" s="3" t="s">
        <v>1931</v>
      </c>
      <c r="C3537" s="3" t="s">
        <v>6040</v>
      </c>
      <c r="D3537">
        <v>1000</v>
      </c>
      <c r="E353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8278</v>
      </c>
      <c r="O3537" s="6">
        <f>KickstarterTable[[#This Row],[pledged]]/KickstarterTable[[#This Row],[goal]]</f>
        <v>1.27</v>
      </c>
      <c r="P3537" s="8">
        <f>KickstarterTable[[#This Row],[pledged]]/KickstarterTable[[#This Row],[backers_count]]</f>
        <v>48.846153846153847</v>
      </c>
      <c r="Q3537" t="str">
        <f t="shared" si="330"/>
        <v>music</v>
      </c>
      <c r="R3537" t="str">
        <f t="shared" si="331"/>
        <v>indie rock</v>
      </c>
      <c r="S3537" s="13">
        <f t="shared" si="332"/>
        <v>41402.225486111107</v>
      </c>
      <c r="T3537" s="13">
        <f t="shared" si="333"/>
        <v>41460.142152777778</v>
      </c>
      <c r="U3537">
        <f t="shared" si="334"/>
        <v>2013</v>
      </c>
      <c r="V3537" s="15" t="str">
        <f t="shared" si="335"/>
        <v>May</v>
      </c>
    </row>
    <row r="3538" spans="1:22" ht="48">
      <c r="A3538">
        <v>1995</v>
      </c>
      <c r="B3538" s="3" t="s">
        <v>1996</v>
      </c>
      <c r="C3538" s="3" t="s">
        <v>6105</v>
      </c>
      <c r="D3538">
        <v>1000</v>
      </c>
      <c r="E353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8295</v>
      </c>
      <c r="O3538" s="6">
        <f>KickstarterTable[[#This Row],[pledged]]/KickstarterTable[[#This Row],[goal]]</f>
        <v>7.8E-2</v>
      </c>
      <c r="P3538" s="8">
        <f>KickstarterTable[[#This Row],[pledged]]/KickstarterTable[[#This Row],[backers_count]]</f>
        <v>26</v>
      </c>
      <c r="Q3538" t="str">
        <f t="shared" si="330"/>
        <v>photography</v>
      </c>
      <c r="R3538" t="str">
        <f t="shared" si="331"/>
        <v>people</v>
      </c>
      <c r="S3538" s="13">
        <f t="shared" si="332"/>
        <v>42181.568703703706</v>
      </c>
      <c r="T3538" s="13">
        <f t="shared" si="333"/>
        <v>42199.485370370377</v>
      </c>
      <c r="U3538">
        <f t="shared" si="334"/>
        <v>2015</v>
      </c>
      <c r="V3538" s="15" t="str">
        <f t="shared" si="335"/>
        <v>Jun</v>
      </c>
    </row>
    <row r="3539" spans="1:22" ht="48">
      <c r="A3539">
        <v>2080</v>
      </c>
      <c r="B3539" s="3" t="s">
        <v>2081</v>
      </c>
      <c r="C3539" s="3" t="s">
        <v>6190</v>
      </c>
      <c r="D3539">
        <v>1000</v>
      </c>
      <c r="E3539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8294</v>
      </c>
      <c r="O3539" s="6">
        <f>KickstarterTable[[#This Row],[pledged]]/KickstarterTable[[#This Row],[goal]]</f>
        <v>5.0780000000000003</v>
      </c>
      <c r="P3539" s="8">
        <f>KickstarterTable[[#This Row],[pledged]]/KickstarterTable[[#This Row],[backers_count]]</f>
        <v>101.56</v>
      </c>
      <c r="Q3539" t="str">
        <f t="shared" si="330"/>
        <v>technology</v>
      </c>
      <c r="R3539" t="str">
        <f t="shared" si="331"/>
        <v>hardware</v>
      </c>
      <c r="S3539" s="13">
        <f t="shared" si="332"/>
        <v>42289.623842592591</v>
      </c>
      <c r="T3539" s="13">
        <f t="shared" si="333"/>
        <v>42317.582175925927</v>
      </c>
      <c r="U3539">
        <f t="shared" si="334"/>
        <v>2015</v>
      </c>
      <c r="V3539" s="15" t="str">
        <f t="shared" si="335"/>
        <v>Oct</v>
      </c>
    </row>
    <row r="3540" spans="1:22" ht="48">
      <c r="A3540">
        <v>2102</v>
      </c>
      <c r="B3540" s="3" t="s">
        <v>2103</v>
      </c>
      <c r="C3540" s="3" t="s">
        <v>6212</v>
      </c>
      <c r="D3540">
        <v>1000</v>
      </c>
      <c r="E3540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8278</v>
      </c>
      <c r="O3540" s="6">
        <f>KickstarterTable[[#This Row],[pledged]]/KickstarterTable[[#This Row],[goal]]</f>
        <v>1.36</v>
      </c>
      <c r="P3540" s="8">
        <f>KickstarterTable[[#This Row],[pledged]]/KickstarterTable[[#This Row],[backers_count]]</f>
        <v>35.789473684210527</v>
      </c>
      <c r="Q3540" t="str">
        <f t="shared" si="330"/>
        <v>music</v>
      </c>
      <c r="R3540" t="str">
        <f t="shared" si="331"/>
        <v>indie rock</v>
      </c>
      <c r="S3540" s="13">
        <f t="shared" si="332"/>
        <v>40638.535277777773</v>
      </c>
      <c r="T3540" s="13">
        <f t="shared" si="333"/>
        <v>40666.451944444445</v>
      </c>
      <c r="U3540">
        <f t="shared" si="334"/>
        <v>2011</v>
      </c>
      <c r="V3540" s="15" t="str">
        <f t="shared" si="335"/>
        <v>Apr</v>
      </c>
    </row>
    <row r="3541" spans="1:22" ht="32">
      <c r="A3541">
        <v>2118</v>
      </c>
      <c r="B3541" s="3" t="s">
        <v>2119</v>
      </c>
      <c r="C3541" s="3" t="s">
        <v>6228</v>
      </c>
      <c r="D3541">
        <v>1000</v>
      </c>
      <c r="E3541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8278</v>
      </c>
      <c r="O3541" s="6">
        <f>KickstarterTable[[#This Row],[pledged]]/KickstarterTable[[#This Row],[goal]]</f>
        <v>1.3461099999999999</v>
      </c>
      <c r="P3541" s="8">
        <f>KickstarterTable[[#This Row],[pledged]]/KickstarterTable[[#This Row],[backers_count]]</f>
        <v>79.182941176470578</v>
      </c>
      <c r="Q3541" t="str">
        <f t="shared" si="330"/>
        <v>music</v>
      </c>
      <c r="R3541" t="str">
        <f t="shared" si="331"/>
        <v>indie rock</v>
      </c>
      <c r="S3541" s="13">
        <f t="shared" si="332"/>
        <v>40718.506203703699</v>
      </c>
      <c r="T3541" s="13">
        <f t="shared" si="333"/>
        <v>40746.42287037037</v>
      </c>
      <c r="U3541">
        <f t="shared" si="334"/>
        <v>2011</v>
      </c>
      <c r="V3541" s="15" t="str">
        <f t="shared" si="335"/>
        <v>Jun</v>
      </c>
    </row>
    <row r="3542" spans="1:22" ht="48">
      <c r="A3542">
        <v>2133</v>
      </c>
      <c r="B3542" s="3" t="s">
        <v>2134</v>
      </c>
      <c r="C3542" s="3" t="s">
        <v>6243</v>
      </c>
      <c r="D3542">
        <v>1000</v>
      </c>
      <c r="E3542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8281</v>
      </c>
      <c r="O3542" s="6">
        <f>KickstarterTable[[#This Row],[pledged]]/KickstarterTable[[#This Row],[goal]]</f>
        <v>1.6E-2</v>
      </c>
      <c r="P3542" s="8">
        <f>KickstarterTable[[#This Row],[pledged]]/KickstarterTable[[#This Row],[backers_count]]</f>
        <v>5.333333333333333</v>
      </c>
      <c r="Q3542" t="str">
        <f t="shared" si="330"/>
        <v>games</v>
      </c>
      <c r="R3542" t="str">
        <f t="shared" si="331"/>
        <v>video games</v>
      </c>
      <c r="S3542" s="13">
        <f t="shared" si="332"/>
        <v>40618.763877314814</v>
      </c>
      <c r="T3542" s="13">
        <f t="shared" si="333"/>
        <v>40654.874305555561</v>
      </c>
      <c r="U3542">
        <f t="shared" si="334"/>
        <v>2011</v>
      </c>
      <c r="V3542" s="15" t="str">
        <f t="shared" si="335"/>
        <v>Mar</v>
      </c>
    </row>
    <row r="3543" spans="1:22" ht="32">
      <c r="A3543">
        <v>2138</v>
      </c>
      <c r="B3543" s="3" t="s">
        <v>2139</v>
      </c>
      <c r="C3543" s="3" t="s">
        <v>6248</v>
      </c>
      <c r="D3543">
        <v>1000</v>
      </c>
      <c r="E3543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8281</v>
      </c>
      <c r="O3543" s="6">
        <f>KickstarterTable[[#This Row],[pledged]]/KickstarterTable[[#This Row],[goal]]</f>
        <v>0.128</v>
      </c>
      <c r="P3543" s="8">
        <f>KickstarterTable[[#This Row],[pledged]]/KickstarterTable[[#This Row],[backers_count]]</f>
        <v>10.666666666666666</v>
      </c>
      <c r="Q3543" t="str">
        <f t="shared" si="330"/>
        <v>games</v>
      </c>
      <c r="R3543" t="str">
        <f t="shared" si="331"/>
        <v>video games</v>
      </c>
      <c r="S3543" s="13">
        <f t="shared" si="332"/>
        <v>41556.679849537039</v>
      </c>
      <c r="T3543" s="13">
        <f t="shared" si="333"/>
        <v>41584.638182870374</v>
      </c>
      <c r="U3543">
        <f t="shared" si="334"/>
        <v>2013</v>
      </c>
      <c r="V3543" s="15" t="str">
        <f t="shared" si="335"/>
        <v>Oct</v>
      </c>
    </row>
    <row r="3544" spans="1:22" ht="48">
      <c r="A3544">
        <v>2172</v>
      </c>
      <c r="B3544" s="3" t="s">
        <v>2173</v>
      </c>
      <c r="C3544" s="3" t="s">
        <v>6282</v>
      </c>
      <c r="D3544">
        <v>1000</v>
      </c>
      <c r="E3544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8275</v>
      </c>
      <c r="O3544" s="6">
        <f>KickstarterTable[[#This Row],[pledged]]/KickstarterTable[[#This Row],[goal]]</f>
        <v>1</v>
      </c>
      <c r="P3544" s="8">
        <f>KickstarterTable[[#This Row],[pledged]]/KickstarterTable[[#This Row],[backers_count]]</f>
        <v>76.92307692307692</v>
      </c>
      <c r="Q3544" t="str">
        <f t="shared" si="330"/>
        <v>music</v>
      </c>
      <c r="R3544" t="str">
        <f t="shared" si="331"/>
        <v>rock</v>
      </c>
      <c r="S3544" s="13">
        <f t="shared" si="332"/>
        <v>42082.246759259258</v>
      </c>
      <c r="T3544" s="13">
        <f t="shared" si="333"/>
        <v>42110.163425925923</v>
      </c>
      <c r="U3544">
        <f t="shared" si="334"/>
        <v>2015</v>
      </c>
      <c r="V3544" s="15" t="str">
        <f t="shared" si="335"/>
        <v>Mar</v>
      </c>
    </row>
    <row r="3545" spans="1:22" ht="32">
      <c r="A3545">
        <v>2179</v>
      </c>
      <c r="B3545" s="3" t="s">
        <v>2180</v>
      </c>
      <c r="C3545" s="3" t="s">
        <v>6289</v>
      </c>
      <c r="D3545">
        <v>1000</v>
      </c>
      <c r="E3545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8275</v>
      </c>
      <c r="O3545" s="6">
        <f>KickstarterTable[[#This Row],[pledged]]/KickstarterTable[[#This Row],[goal]]</f>
        <v>1.6140000000000001</v>
      </c>
      <c r="P3545" s="8">
        <f>KickstarterTable[[#This Row],[pledged]]/KickstarterTable[[#This Row],[backers_count]]</f>
        <v>76.857142857142861</v>
      </c>
      <c r="Q3545" t="str">
        <f t="shared" si="330"/>
        <v>music</v>
      </c>
      <c r="R3545" t="str">
        <f t="shared" si="331"/>
        <v>rock</v>
      </c>
      <c r="S3545" s="13">
        <f t="shared" si="332"/>
        <v>42074.837870370371</v>
      </c>
      <c r="T3545" s="13">
        <f t="shared" si="333"/>
        <v>42102.754537037043</v>
      </c>
      <c r="U3545">
        <f t="shared" si="334"/>
        <v>2015</v>
      </c>
      <c r="V3545" s="15" t="str">
        <f t="shared" si="335"/>
        <v>Mar</v>
      </c>
    </row>
    <row r="3546" spans="1:22" ht="48">
      <c r="A3546">
        <v>2208</v>
      </c>
      <c r="B3546" s="3" t="s">
        <v>2209</v>
      </c>
      <c r="C3546" s="3" t="s">
        <v>6318</v>
      </c>
      <c r="D3546">
        <v>1000</v>
      </c>
      <c r="E3546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8279</v>
      </c>
      <c r="O3546" s="6">
        <f>KickstarterTable[[#This Row],[pledged]]/KickstarterTable[[#This Row],[goal]]</f>
        <v>1.016</v>
      </c>
      <c r="P3546" s="8">
        <f>KickstarterTable[[#This Row],[pledged]]/KickstarterTable[[#This Row],[backers_count]]</f>
        <v>42.333333333333336</v>
      </c>
      <c r="Q3546" t="str">
        <f t="shared" si="330"/>
        <v>music</v>
      </c>
      <c r="R3546" t="str">
        <f t="shared" si="331"/>
        <v>electronic music</v>
      </c>
      <c r="S3546" s="13">
        <f t="shared" si="332"/>
        <v>40946.548912037033</v>
      </c>
      <c r="T3546" s="13">
        <f t="shared" si="333"/>
        <v>41003.75</v>
      </c>
      <c r="U3546">
        <f t="shared" si="334"/>
        <v>2012</v>
      </c>
      <c r="V3546" s="15" t="str">
        <f t="shared" si="335"/>
        <v>Feb</v>
      </c>
    </row>
    <row r="3547" spans="1:22" ht="48">
      <c r="A3547">
        <v>2219</v>
      </c>
      <c r="B3547" s="3" t="s">
        <v>2220</v>
      </c>
      <c r="C3547" s="3" t="s">
        <v>6329</v>
      </c>
      <c r="D3547">
        <v>1000</v>
      </c>
      <c r="E354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8279</v>
      </c>
      <c r="O3547" s="6">
        <f>KickstarterTable[[#This Row],[pledged]]/KickstarterTable[[#This Row],[goal]]</f>
        <v>1.0149999999999999</v>
      </c>
      <c r="P3547" s="8">
        <f>KickstarterTable[[#This Row],[pledged]]/KickstarterTable[[#This Row],[backers_count]]</f>
        <v>53.421052631578945</v>
      </c>
      <c r="Q3547" t="str">
        <f t="shared" si="330"/>
        <v>music</v>
      </c>
      <c r="R3547" t="str">
        <f t="shared" si="331"/>
        <v>electronic music</v>
      </c>
      <c r="S3547" s="13">
        <f t="shared" si="332"/>
        <v>42205.385555555556</v>
      </c>
      <c r="T3547" s="13">
        <f t="shared" si="333"/>
        <v>42233.302222222228</v>
      </c>
      <c r="U3547">
        <f t="shared" si="334"/>
        <v>2015</v>
      </c>
      <c r="V3547" s="15" t="str">
        <f t="shared" si="335"/>
        <v>Jul</v>
      </c>
    </row>
    <row r="3548" spans="1:22" ht="48">
      <c r="A3548">
        <v>2228</v>
      </c>
      <c r="B3548" s="3" t="s">
        <v>2229</v>
      </c>
      <c r="C3548" s="3" t="s">
        <v>6338</v>
      </c>
      <c r="D3548">
        <v>1000</v>
      </c>
      <c r="E354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8296</v>
      </c>
      <c r="O3548" s="6">
        <f>KickstarterTable[[#This Row],[pledged]]/KickstarterTable[[#This Row],[goal]]</f>
        <v>11.744899999999999</v>
      </c>
      <c r="P3548" s="8">
        <f>KickstarterTable[[#This Row],[pledged]]/KickstarterTable[[#This Row],[backers_count]]</f>
        <v>81.561805555555551</v>
      </c>
      <c r="Q3548" t="str">
        <f t="shared" si="330"/>
        <v>games</v>
      </c>
      <c r="R3548" t="str">
        <f t="shared" si="331"/>
        <v>tabletop games</v>
      </c>
      <c r="S3548" s="13">
        <f t="shared" si="332"/>
        <v>42201.944861111107</v>
      </c>
      <c r="T3548" s="13">
        <f t="shared" si="333"/>
        <v>42229.861527777779</v>
      </c>
      <c r="U3548">
        <f t="shared" si="334"/>
        <v>2015</v>
      </c>
      <c r="V3548" s="15" t="str">
        <f t="shared" si="335"/>
        <v>Jul</v>
      </c>
    </row>
    <row r="3549" spans="1:22" ht="48">
      <c r="A3549">
        <v>2241</v>
      </c>
      <c r="B3549" s="3" t="s">
        <v>2242</v>
      </c>
      <c r="C3549" s="3" t="s">
        <v>6351</v>
      </c>
      <c r="D3549">
        <v>1000</v>
      </c>
      <c r="E3549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8296</v>
      </c>
      <c r="O3549" s="6">
        <f>KickstarterTable[[#This Row],[pledged]]/KickstarterTable[[#This Row],[goal]]</f>
        <v>8.0640000000000001</v>
      </c>
      <c r="P3549" s="8">
        <f>KickstarterTable[[#This Row],[pledged]]/KickstarterTable[[#This Row],[backers_count]]</f>
        <v>49.472392638036808</v>
      </c>
      <c r="Q3549" t="str">
        <f t="shared" si="330"/>
        <v>games</v>
      </c>
      <c r="R3549" t="str">
        <f t="shared" si="331"/>
        <v>tabletop games</v>
      </c>
      <c r="S3549" s="13">
        <f t="shared" si="332"/>
        <v>42766.494212962956</v>
      </c>
      <c r="T3549" s="13">
        <f t="shared" si="333"/>
        <v>42794.410879629628</v>
      </c>
      <c r="U3549">
        <f t="shared" si="334"/>
        <v>2017</v>
      </c>
      <c r="V3549" s="15" t="str">
        <f t="shared" si="335"/>
        <v>Jan</v>
      </c>
    </row>
    <row r="3550" spans="1:22" ht="48">
      <c r="A3550">
        <v>2259</v>
      </c>
      <c r="B3550" s="3" t="s">
        <v>2260</v>
      </c>
      <c r="C3550" s="3" t="s">
        <v>6369</v>
      </c>
      <c r="D3550">
        <v>1000</v>
      </c>
      <c r="E3550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8296</v>
      </c>
      <c r="O3550" s="6">
        <f>KickstarterTable[[#This Row],[pledged]]/KickstarterTable[[#This Row],[goal]]</f>
        <v>18.670999999999999</v>
      </c>
      <c r="P3550" s="8">
        <f>KickstarterTable[[#This Row],[pledged]]/KickstarterTable[[#This Row],[backers_count]]</f>
        <v>90.635922330097088</v>
      </c>
      <c r="Q3550" t="str">
        <f t="shared" si="330"/>
        <v>games</v>
      </c>
      <c r="R3550" t="str">
        <f t="shared" si="331"/>
        <v>tabletop games</v>
      </c>
      <c r="S3550" s="13">
        <f t="shared" si="332"/>
        <v>42702.47148148148</v>
      </c>
      <c r="T3550" s="13">
        <f t="shared" si="333"/>
        <v>42710.388148148151</v>
      </c>
      <c r="U3550">
        <f t="shared" si="334"/>
        <v>2016</v>
      </c>
      <c r="V3550" s="15" t="str">
        <f t="shared" si="335"/>
        <v>Nov</v>
      </c>
    </row>
    <row r="3551" spans="1:22" ht="48">
      <c r="A3551">
        <v>2261</v>
      </c>
      <c r="B3551" s="3" t="s">
        <v>2262</v>
      </c>
      <c r="C3551" s="3" t="s">
        <v>6371</v>
      </c>
      <c r="D3551">
        <v>1000</v>
      </c>
      <c r="E3551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8296</v>
      </c>
      <c r="O3551" s="6">
        <f>KickstarterTable[[#This Row],[pledged]]/KickstarterTable[[#This Row],[goal]]</f>
        <v>7.7949999999999999</v>
      </c>
      <c r="P3551" s="8">
        <f>KickstarterTable[[#This Row],[pledged]]/KickstarterTable[[#This Row],[backers_count]]</f>
        <v>37.11904761904762</v>
      </c>
      <c r="Q3551" t="str">
        <f t="shared" si="330"/>
        <v>games</v>
      </c>
      <c r="R3551" t="str">
        <f t="shared" si="331"/>
        <v>tabletop games</v>
      </c>
      <c r="S3551" s="13">
        <f t="shared" si="332"/>
        <v>42759.391435185178</v>
      </c>
      <c r="T3551" s="13">
        <f t="shared" si="333"/>
        <v>42778.30810185185</v>
      </c>
      <c r="U3551">
        <f t="shared" si="334"/>
        <v>2017</v>
      </c>
      <c r="V3551" s="15" t="str">
        <f t="shared" si="335"/>
        <v>Jan</v>
      </c>
    </row>
    <row r="3552" spans="1:22" ht="48">
      <c r="A3552">
        <v>2272</v>
      </c>
      <c r="B3552" s="3" t="s">
        <v>2273</v>
      </c>
      <c r="C3552" s="3" t="s">
        <v>6382</v>
      </c>
      <c r="D3552">
        <v>1000</v>
      </c>
      <c r="E3552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8296</v>
      </c>
      <c r="O3552" s="6">
        <f>KickstarterTable[[#This Row],[pledged]]/KickstarterTable[[#This Row],[goal]]</f>
        <v>13.566000000000001</v>
      </c>
      <c r="P3552" s="8">
        <f>KickstarterTable[[#This Row],[pledged]]/KickstarterTable[[#This Row],[backers_count]]</f>
        <v>14.370762711864407</v>
      </c>
      <c r="Q3552" t="str">
        <f t="shared" si="330"/>
        <v>games</v>
      </c>
      <c r="R3552" t="str">
        <f t="shared" si="331"/>
        <v>tabletop games</v>
      </c>
      <c r="S3552" s="13">
        <f t="shared" si="332"/>
        <v>42315.366157407407</v>
      </c>
      <c r="T3552" s="13">
        <f t="shared" si="333"/>
        <v>42343.282824074071</v>
      </c>
      <c r="U3552">
        <f t="shared" si="334"/>
        <v>2015</v>
      </c>
      <c r="V3552" s="15" t="str">
        <f t="shared" si="335"/>
        <v>Nov</v>
      </c>
    </row>
    <row r="3553" spans="1:22" ht="48">
      <c r="A3553">
        <v>2279</v>
      </c>
      <c r="B3553" s="3" t="s">
        <v>2280</v>
      </c>
      <c r="C3553" s="3" t="s">
        <v>6389</v>
      </c>
      <c r="D3553">
        <v>1000</v>
      </c>
      <c r="E3553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8296</v>
      </c>
      <c r="O3553" s="6">
        <f>KickstarterTable[[#This Row],[pledged]]/KickstarterTable[[#This Row],[goal]]</f>
        <v>1.538</v>
      </c>
      <c r="P3553" s="8">
        <f>KickstarterTable[[#This Row],[pledged]]/KickstarterTable[[#This Row],[backers_count]]</f>
        <v>48.0625</v>
      </c>
      <c r="Q3553" t="str">
        <f t="shared" si="330"/>
        <v>games</v>
      </c>
      <c r="R3553" t="str">
        <f t="shared" si="331"/>
        <v>tabletop games</v>
      </c>
      <c r="S3553" s="13">
        <f t="shared" si="332"/>
        <v>42020.473368055558</v>
      </c>
      <c r="T3553" s="13">
        <f t="shared" si="333"/>
        <v>42036.750000000007</v>
      </c>
      <c r="U3553">
        <f t="shared" si="334"/>
        <v>2015</v>
      </c>
      <c r="V3553" s="15" t="str">
        <f t="shared" si="335"/>
        <v>Jan</v>
      </c>
    </row>
    <row r="3554" spans="1:22" ht="48">
      <c r="A3554">
        <v>2288</v>
      </c>
      <c r="B3554" s="3" t="s">
        <v>2289</v>
      </c>
      <c r="C3554" s="3" t="s">
        <v>6398</v>
      </c>
      <c r="D3554">
        <v>1000</v>
      </c>
      <c r="E3554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8275</v>
      </c>
      <c r="O3554" s="6">
        <f>KickstarterTable[[#This Row],[pledged]]/KickstarterTable[[#This Row],[goal]]</f>
        <v>1.0009999999999999</v>
      </c>
      <c r="P3554" s="8">
        <f>KickstarterTable[[#This Row],[pledged]]/KickstarterTable[[#This Row],[backers_count]]</f>
        <v>40.04</v>
      </c>
      <c r="Q3554" t="str">
        <f t="shared" si="330"/>
        <v>music</v>
      </c>
      <c r="R3554" t="str">
        <f t="shared" si="331"/>
        <v>rock</v>
      </c>
      <c r="S3554" s="13">
        <f t="shared" si="332"/>
        <v>41067.494085648148</v>
      </c>
      <c r="T3554" s="13">
        <f t="shared" si="333"/>
        <v>41084.333333333336</v>
      </c>
      <c r="U3554">
        <f t="shared" si="334"/>
        <v>2012</v>
      </c>
      <c r="V3554" s="15" t="str">
        <f t="shared" si="335"/>
        <v>Jun</v>
      </c>
    </row>
    <row r="3555" spans="1:22" ht="32">
      <c r="A3555">
        <v>2297</v>
      </c>
      <c r="B3555" s="3" t="s">
        <v>2298</v>
      </c>
      <c r="C3555" s="3" t="s">
        <v>6407</v>
      </c>
      <c r="D3555">
        <v>1000</v>
      </c>
      <c r="E3555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8275</v>
      </c>
      <c r="O3555" s="6">
        <f>KickstarterTable[[#This Row],[pledged]]/KickstarterTable[[#This Row],[goal]]</f>
        <v>1.006</v>
      </c>
      <c r="P3555" s="8">
        <f>KickstarterTable[[#This Row],[pledged]]/KickstarterTable[[#This Row],[backers_count]]</f>
        <v>52.94736842105263</v>
      </c>
      <c r="Q3555" t="str">
        <f t="shared" si="330"/>
        <v>music</v>
      </c>
      <c r="R3555" t="str">
        <f t="shared" si="331"/>
        <v>rock</v>
      </c>
      <c r="S3555" s="13">
        <f t="shared" si="332"/>
        <v>40947.70890046296</v>
      </c>
      <c r="T3555" s="13">
        <f t="shared" si="333"/>
        <v>40979.749305555561</v>
      </c>
      <c r="U3555">
        <f t="shared" si="334"/>
        <v>2012</v>
      </c>
      <c r="V3555" s="15" t="str">
        <f t="shared" si="335"/>
        <v>Feb</v>
      </c>
    </row>
    <row r="3556" spans="1:22" ht="48">
      <c r="A3556">
        <v>2325</v>
      </c>
      <c r="B3556" s="3" t="s">
        <v>2326</v>
      </c>
      <c r="C3556" s="3" t="s">
        <v>6435</v>
      </c>
      <c r="D3556">
        <v>1000</v>
      </c>
      <c r="E3556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8297</v>
      </c>
      <c r="O3556" s="6">
        <f>KickstarterTable[[#This Row],[pledged]]/KickstarterTable[[#This Row],[goal]]</f>
        <v>0.08</v>
      </c>
      <c r="P3556" s="8">
        <f>KickstarterTable[[#This Row],[pledged]]/KickstarterTable[[#This Row],[backers_count]]</f>
        <v>11.428571428571429</v>
      </c>
      <c r="Q3556" t="str">
        <f t="shared" si="330"/>
        <v>food</v>
      </c>
      <c r="R3556" t="str">
        <f t="shared" si="331"/>
        <v>small batch</v>
      </c>
      <c r="S3556" s="13">
        <f t="shared" si="332"/>
        <v>42793.689016203702</v>
      </c>
      <c r="T3556" s="13">
        <f t="shared" si="333"/>
        <v>42821.564016203709</v>
      </c>
      <c r="U3556">
        <f t="shared" si="334"/>
        <v>2017</v>
      </c>
      <c r="V3556" s="15" t="str">
        <f t="shared" si="335"/>
        <v>Feb</v>
      </c>
    </row>
    <row r="3557" spans="1:22" ht="48">
      <c r="A3557">
        <v>2344</v>
      </c>
      <c r="B3557" s="3" t="s">
        <v>2345</v>
      </c>
      <c r="C3557" s="3" t="s">
        <v>6454</v>
      </c>
      <c r="D3557">
        <v>1000</v>
      </c>
      <c r="E355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8271</v>
      </c>
      <c r="O3557" s="6">
        <f>KickstarterTable[[#This Row],[pledged]]/KickstarterTable[[#This Row],[goal]]</f>
        <v>1E-3</v>
      </c>
      <c r="P3557" s="8">
        <f>KickstarterTable[[#This Row],[pledged]]/KickstarterTable[[#This Row],[backers_count]]</f>
        <v>1</v>
      </c>
      <c r="Q3557" t="str">
        <f t="shared" si="330"/>
        <v>technology</v>
      </c>
      <c r="R3557" t="str">
        <f t="shared" si="331"/>
        <v>web</v>
      </c>
      <c r="S3557" s="13">
        <f t="shared" si="332"/>
        <v>42515.394317129627</v>
      </c>
      <c r="T3557" s="13">
        <f t="shared" si="333"/>
        <v>42543.310983796298</v>
      </c>
      <c r="U3557">
        <f t="shared" si="334"/>
        <v>2016</v>
      </c>
      <c r="V3557" s="15" t="str">
        <f t="shared" si="335"/>
        <v>May</v>
      </c>
    </row>
    <row r="3558" spans="1:22" ht="48">
      <c r="A3558">
        <v>2347</v>
      </c>
      <c r="B3558" s="3" t="s">
        <v>2348</v>
      </c>
      <c r="C3558" s="3" t="s">
        <v>6457</v>
      </c>
      <c r="D3558">
        <v>1000</v>
      </c>
      <c r="E355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8271</v>
      </c>
      <c r="O3558" s="6">
        <f>KickstarterTable[[#This Row],[pledged]]/KickstarterTable[[#This Row],[goal]]</f>
        <v>1.4999999999999999E-2</v>
      </c>
      <c r="P3558" s="8">
        <f>KickstarterTable[[#This Row],[pledged]]/KickstarterTable[[#This Row],[backers_count]]</f>
        <v>15</v>
      </c>
      <c r="Q3558" t="str">
        <f t="shared" si="330"/>
        <v>technology</v>
      </c>
      <c r="R3558" t="str">
        <f t="shared" si="331"/>
        <v>web</v>
      </c>
      <c r="S3558" s="13">
        <f t="shared" si="332"/>
        <v>42577.27402777777</v>
      </c>
      <c r="T3558" s="13">
        <f t="shared" si="333"/>
        <v>42605.190694444449</v>
      </c>
      <c r="U3558">
        <f t="shared" si="334"/>
        <v>2016</v>
      </c>
      <c r="V3558" s="15" t="str">
        <f t="shared" si="335"/>
        <v>Jul</v>
      </c>
    </row>
    <row r="3559" spans="1:22" ht="48">
      <c r="A3559">
        <v>2353</v>
      </c>
      <c r="B3559" s="3" t="s">
        <v>2354</v>
      </c>
      <c r="C3559" s="3" t="s">
        <v>6463</v>
      </c>
      <c r="D3559">
        <v>1000</v>
      </c>
      <c r="E3559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8271</v>
      </c>
      <c r="O3559" s="6">
        <f>KickstarterTable[[#This Row],[pledged]]/KickstarterTable[[#This Row],[goal]]</f>
        <v>0</v>
      </c>
      <c r="P3559" s="8" t="e">
        <f>KickstarterTable[[#This Row],[pledged]]/KickstarterTable[[#This Row],[backers_count]]</f>
        <v>#DIV/0!</v>
      </c>
      <c r="Q3559" t="str">
        <f t="shared" si="330"/>
        <v>technology</v>
      </c>
      <c r="R3559" t="str">
        <f t="shared" si="331"/>
        <v>web</v>
      </c>
      <c r="S3559" s="13">
        <f t="shared" si="332"/>
        <v>42103.342847222222</v>
      </c>
      <c r="T3559" s="13">
        <f t="shared" si="333"/>
        <v>42113.259513888894</v>
      </c>
      <c r="U3559">
        <f t="shared" si="334"/>
        <v>2015</v>
      </c>
      <c r="V3559" s="15" t="str">
        <f t="shared" si="335"/>
        <v>Apr</v>
      </c>
    </row>
    <row r="3560" spans="1:22" ht="48">
      <c r="A3560">
        <v>2365</v>
      </c>
      <c r="B3560" s="3" t="s">
        <v>2366</v>
      </c>
      <c r="C3560" s="3" t="s">
        <v>6475</v>
      </c>
      <c r="D3560">
        <v>1000</v>
      </c>
      <c r="E3560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8271</v>
      </c>
      <c r="O3560" s="6">
        <f>KickstarterTable[[#This Row],[pledged]]/KickstarterTable[[#This Row],[goal]]</f>
        <v>0</v>
      </c>
      <c r="P3560" s="8" t="e">
        <f>KickstarterTable[[#This Row],[pledged]]/KickstarterTable[[#This Row],[backers_count]]</f>
        <v>#DIV/0!</v>
      </c>
      <c r="Q3560" t="str">
        <f t="shared" si="330"/>
        <v>technology</v>
      </c>
      <c r="R3560" t="str">
        <f t="shared" si="331"/>
        <v>web</v>
      </c>
      <c r="S3560" s="13">
        <f t="shared" si="332"/>
        <v>42346.403067129628</v>
      </c>
      <c r="T3560" s="13">
        <f t="shared" si="333"/>
        <v>42384.541666666664</v>
      </c>
      <c r="U3560">
        <f t="shared" si="334"/>
        <v>2016</v>
      </c>
      <c r="V3560" s="15" t="str">
        <f t="shared" si="335"/>
        <v>Dec</v>
      </c>
    </row>
    <row r="3561" spans="1:22" ht="48">
      <c r="A3561">
        <v>2384</v>
      </c>
      <c r="B3561" s="3" t="s">
        <v>2385</v>
      </c>
      <c r="C3561" s="3" t="s">
        <v>6494</v>
      </c>
      <c r="D3561">
        <v>1000</v>
      </c>
      <c r="E3561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8271</v>
      </c>
      <c r="O3561" s="6">
        <f>KickstarterTable[[#This Row],[pledged]]/KickstarterTable[[#This Row],[goal]]</f>
        <v>8.0000000000000002E-3</v>
      </c>
      <c r="P3561" s="8">
        <f>KickstarterTable[[#This Row],[pledged]]/KickstarterTable[[#This Row],[backers_count]]</f>
        <v>1</v>
      </c>
      <c r="Q3561" t="str">
        <f t="shared" si="330"/>
        <v>technology</v>
      </c>
      <c r="R3561" t="str">
        <f t="shared" si="331"/>
        <v>web</v>
      </c>
      <c r="S3561" s="13">
        <f t="shared" si="332"/>
        <v>41926.734293981477</v>
      </c>
      <c r="T3561" s="13">
        <f t="shared" si="333"/>
        <v>41954.69262731482</v>
      </c>
      <c r="U3561">
        <f t="shared" si="334"/>
        <v>2014</v>
      </c>
      <c r="V3561" s="15" t="str">
        <f t="shared" si="335"/>
        <v>Oct</v>
      </c>
    </row>
    <row r="3562" spans="1:22" ht="48">
      <c r="A3562">
        <v>2417</v>
      </c>
      <c r="B3562" s="3" t="s">
        <v>2418</v>
      </c>
      <c r="C3562" s="3" t="s">
        <v>6527</v>
      </c>
      <c r="D3562">
        <v>1000</v>
      </c>
      <c r="E3562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8283</v>
      </c>
      <c r="O3562" s="6">
        <f>KickstarterTable[[#This Row],[pledged]]/KickstarterTable[[#This Row],[goal]]</f>
        <v>0</v>
      </c>
      <c r="P3562" s="8" t="e">
        <f>KickstarterTable[[#This Row],[pledged]]/KickstarterTable[[#This Row],[backers_count]]</f>
        <v>#DIV/0!</v>
      </c>
      <c r="Q3562" t="str">
        <f t="shared" si="330"/>
        <v>food</v>
      </c>
      <c r="R3562" t="str">
        <f t="shared" si="331"/>
        <v>food trucks</v>
      </c>
      <c r="S3562" s="13">
        <f t="shared" si="332"/>
        <v>41831.550775462958</v>
      </c>
      <c r="T3562" s="13">
        <f t="shared" si="333"/>
        <v>41859.467442129629</v>
      </c>
      <c r="U3562">
        <f t="shared" si="334"/>
        <v>2014</v>
      </c>
      <c r="V3562" s="15" t="str">
        <f t="shared" si="335"/>
        <v>Jul</v>
      </c>
    </row>
    <row r="3563" spans="1:22" ht="48">
      <c r="A3563">
        <v>2467</v>
      </c>
      <c r="B3563" s="3" t="s">
        <v>2468</v>
      </c>
      <c r="C3563" s="3" t="s">
        <v>6577</v>
      </c>
      <c r="D3563">
        <v>1000</v>
      </c>
      <c r="E3563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8278</v>
      </c>
      <c r="O3563" s="6">
        <f>KickstarterTable[[#This Row],[pledged]]/KickstarterTable[[#This Row],[goal]]</f>
        <v>1.1850000000000001</v>
      </c>
      <c r="P3563" s="8">
        <f>KickstarterTable[[#This Row],[pledged]]/KickstarterTable[[#This Row],[backers_count]]</f>
        <v>27.558139534883722</v>
      </c>
      <c r="Q3563" t="str">
        <f t="shared" si="330"/>
        <v>music</v>
      </c>
      <c r="R3563" t="str">
        <f t="shared" si="331"/>
        <v>indie rock</v>
      </c>
      <c r="S3563" s="13">
        <f t="shared" si="332"/>
        <v>41025.540868055556</v>
      </c>
      <c r="T3563" s="13">
        <f t="shared" si="333"/>
        <v>41037.291666666672</v>
      </c>
      <c r="U3563">
        <f t="shared" si="334"/>
        <v>2012</v>
      </c>
      <c r="V3563" s="15" t="str">
        <f t="shared" si="335"/>
        <v>Apr</v>
      </c>
    </row>
    <row r="3564" spans="1:22" ht="48">
      <c r="A3564">
        <v>2470</v>
      </c>
      <c r="B3564" s="3" t="s">
        <v>2471</v>
      </c>
      <c r="C3564" s="3" t="s">
        <v>6580</v>
      </c>
      <c r="D3564">
        <v>1000</v>
      </c>
      <c r="E3564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8278</v>
      </c>
      <c r="O3564" s="6">
        <f>KickstarterTable[[#This Row],[pledged]]/KickstarterTable[[#This Row],[goal]]</f>
        <v>1.0316400000000001</v>
      </c>
      <c r="P3564" s="8">
        <f>KickstarterTable[[#This Row],[pledged]]/KickstarterTable[[#This Row],[backers_count]]</f>
        <v>28.65666666666667</v>
      </c>
      <c r="Q3564" t="str">
        <f t="shared" si="330"/>
        <v>music</v>
      </c>
      <c r="R3564" t="str">
        <f t="shared" si="331"/>
        <v>indie rock</v>
      </c>
      <c r="S3564" s="13">
        <f t="shared" si="332"/>
        <v>41022.741377314815</v>
      </c>
      <c r="T3564" s="13">
        <f t="shared" si="333"/>
        <v>41050.658043981486</v>
      </c>
      <c r="U3564">
        <f t="shared" si="334"/>
        <v>2012</v>
      </c>
      <c r="V3564" s="15" t="str">
        <f t="shared" si="335"/>
        <v>Apr</v>
      </c>
    </row>
    <row r="3565" spans="1:22" ht="48">
      <c r="A3565">
        <v>2482</v>
      </c>
      <c r="B3565" s="3" t="s">
        <v>2482</v>
      </c>
      <c r="C3565" s="3" t="s">
        <v>6592</v>
      </c>
      <c r="D3565">
        <v>1000</v>
      </c>
      <c r="E3565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8278</v>
      </c>
      <c r="O3565" s="6">
        <f>KickstarterTable[[#This Row],[pledged]]/KickstarterTable[[#This Row],[goal]]</f>
        <v>1.0009999999999999</v>
      </c>
      <c r="P3565" s="8">
        <f>KickstarterTable[[#This Row],[pledged]]/KickstarterTable[[#This Row],[backers_count]]</f>
        <v>40.04</v>
      </c>
      <c r="Q3565" t="str">
        <f t="shared" si="330"/>
        <v>music</v>
      </c>
      <c r="R3565" t="str">
        <f t="shared" si="331"/>
        <v>indie rock</v>
      </c>
      <c r="S3565" s="13">
        <f t="shared" si="332"/>
        <v>40711.448877314811</v>
      </c>
      <c r="T3565" s="13">
        <f t="shared" si="333"/>
        <v>40754.365543981483</v>
      </c>
      <c r="U3565">
        <f t="shared" si="334"/>
        <v>2011</v>
      </c>
      <c r="V3565" s="15" t="str">
        <f t="shared" si="335"/>
        <v>Jun</v>
      </c>
    </row>
    <row r="3566" spans="1:22" ht="48">
      <c r="A3566">
        <v>2498</v>
      </c>
      <c r="B3566" s="3" t="s">
        <v>2498</v>
      </c>
      <c r="C3566" s="3" t="s">
        <v>6608</v>
      </c>
      <c r="D3566">
        <v>1000</v>
      </c>
      <c r="E3566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8278</v>
      </c>
      <c r="O3566" s="6">
        <f>KickstarterTable[[#This Row],[pledged]]/KickstarterTable[[#This Row],[goal]]</f>
        <v>1.056</v>
      </c>
      <c r="P3566" s="8">
        <f>KickstarterTable[[#This Row],[pledged]]/KickstarterTable[[#This Row],[backers_count]]</f>
        <v>52.8</v>
      </c>
      <c r="Q3566" t="str">
        <f t="shared" si="330"/>
        <v>music</v>
      </c>
      <c r="R3566" t="str">
        <f t="shared" si="331"/>
        <v>indie rock</v>
      </c>
      <c r="S3566" s="13">
        <f t="shared" si="332"/>
        <v>42017.634108796294</v>
      </c>
      <c r="T3566" s="13">
        <f t="shared" si="333"/>
        <v>42029.550775462965</v>
      </c>
      <c r="U3566">
        <f t="shared" si="334"/>
        <v>2015</v>
      </c>
      <c r="V3566" s="15" t="str">
        <f t="shared" si="335"/>
        <v>Jan</v>
      </c>
    </row>
    <row r="3567" spans="1:22" ht="48">
      <c r="A3567">
        <v>2537</v>
      </c>
      <c r="B3567" s="3" t="s">
        <v>2537</v>
      </c>
      <c r="C3567" s="3" t="s">
        <v>6647</v>
      </c>
      <c r="D3567">
        <v>1000</v>
      </c>
      <c r="E356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8299</v>
      </c>
      <c r="O3567" s="6">
        <f>KickstarterTable[[#This Row],[pledged]]/KickstarterTable[[#This Row],[goal]]</f>
        <v>1.1000000000000001</v>
      </c>
      <c r="P3567" s="8">
        <f>KickstarterTable[[#This Row],[pledged]]/KickstarterTable[[#This Row],[backers_count]]</f>
        <v>100</v>
      </c>
      <c r="Q3567" t="str">
        <f t="shared" si="330"/>
        <v>music</v>
      </c>
      <c r="R3567" t="str">
        <f t="shared" si="331"/>
        <v>classical music</v>
      </c>
      <c r="S3567" s="13">
        <f t="shared" si="332"/>
        <v>40696.315451388888</v>
      </c>
      <c r="T3567" s="13">
        <f t="shared" si="333"/>
        <v>40754.232118055559</v>
      </c>
      <c r="U3567">
        <f t="shared" si="334"/>
        <v>2011</v>
      </c>
      <c r="V3567" s="15" t="str">
        <f t="shared" si="335"/>
        <v>Jun</v>
      </c>
    </row>
    <row r="3568" spans="1:22" ht="32">
      <c r="A3568">
        <v>2583</v>
      </c>
      <c r="B3568" s="3" t="s">
        <v>2583</v>
      </c>
      <c r="C3568" s="3" t="s">
        <v>6693</v>
      </c>
      <c r="D3568">
        <v>1000</v>
      </c>
      <c r="E356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8283</v>
      </c>
      <c r="O3568" s="6">
        <f>KickstarterTable[[#This Row],[pledged]]/KickstarterTable[[#This Row],[goal]]</f>
        <v>5.0000000000000001E-3</v>
      </c>
      <c r="P3568" s="8">
        <f>KickstarterTable[[#This Row],[pledged]]/KickstarterTable[[#This Row],[backers_count]]</f>
        <v>1</v>
      </c>
      <c r="Q3568" t="str">
        <f t="shared" si="330"/>
        <v>food</v>
      </c>
      <c r="R3568" t="str">
        <f t="shared" si="331"/>
        <v>food trucks</v>
      </c>
      <c r="S3568" s="13">
        <f t="shared" si="332"/>
        <v>42019.436111111114</v>
      </c>
      <c r="T3568" s="13">
        <f t="shared" si="333"/>
        <v>42077.311111111114</v>
      </c>
      <c r="U3568">
        <f t="shared" si="334"/>
        <v>2015</v>
      </c>
      <c r="V3568" s="15" t="str">
        <f t="shared" si="335"/>
        <v>Jan</v>
      </c>
    </row>
    <row r="3569" spans="1:22" ht="48">
      <c r="A3569">
        <v>2619</v>
      </c>
      <c r="B3569" s="3" t="s">
        <v>2619</v>
      </c>
      <c r="C3569" s="3" t="s">
        <v>6729</v>
      </c>
      <c r="D3569">
        <v>1000</v>
      </c>
      <c r="E3569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8300</v>
      </c>
      <c r="O3569" s="6">
        <f>KickstarterTable[[#This Row],[pledged]]/KickstarterTable[[#This Row],[goal]]</f>
        <v>1.8839999999999999</v>
      </c>
      <c r="P3569" s="8">
        <f>KickstarterTable[[#This Row],[pledged]]/KickstarterTable[[#This Row],[backers_count]]</f>
        <v>35.547169811320757</v>
      </c>
      <c r="Q3569" t="str">
        <f t="shared" si="330"/>
        <v>technology</v>
      </c>
      <c r="R3569" t="str">
        <f t="shared" si="331"/>
        <v>space exploration</v>
      </c>
      <c r="S3569" s="13">
        <f t="shared" si="332"/>
        <v>42273.55097222222</v>
      </c>
      <c r="T3569" s="13">
        <f t="shared" si="333"/>
        <v>42298.041666666664</v>
      </c>
      <c r="U3569">
        <f t="shared" si="334"/>
        <v>2015</v>
      </c>
      <c r="V3569" s="15" t="str">
        <f t="shared" si="335"/>
        <v>Sep</v>
      </c>
    </row>
    <row r="3570" spans="1:22" ht="48">
      <c r="A3570">
        <v>2636</v>
      </c>
      <c r="B3570" s="3" t="s">
        <v>2636</v>
      </c>
      <c r="C3570" s="3" t="s">
        <v>6746</v>
      </c>
      <c r="D3570">
        <v>1000</v>
      </c>
      <c r="E3570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8300</v>
      </c>
      <c r="O3570" s="6">
        <f>KickstarterTable[[#This Row],[pledged]]/KickstarterTable[[#This Row],[goal]]</f>
        <v>1.873</v>
      </c>
      <c r="P3570" s="8">
        <f>KickstarterTable[[#This Row],[pledged]]/KickstarterTable[[#This Row],[backers_count]]</f>
        <v>37.46</v>
      </c>
      <c r="Q3570" t="str">
        <f t="shared" si="330"/>
        <v>technology</v>
      </c>
      <c r="R3570" t="str">
        <f t="shared" si="331"/>
        <v>space exploration</v>
      </c>
      <c r="S3570" s="13">
        <f t="shared" si="332"/>
        <v>42636.281412037039</v>
      </c>
      <c r="T3570" s="13">
        <f t="shared" si="333"/>
        <v>42656.625000000007</v>
      </c>
      <c r="U3570">
        <f t="shared" si="334"/>
        <v>2016</v>
      </c>
      <c r="V3570" s="15" t="str">
        <f t="shared" si="335"/>
        <v>Sep</v>
      </c>
    </row>
    <row r="3571" spans="1:22" ht="32">
      <c r="A3571">
        <v>2668</v>
      </c>
      <c r="B3571" s="3" t="s">
        <v>2668</v>
      </c>
      <c r="C3571" s="3" t="s">
        <v>6778</v>
      </c>
      <c r="D3571">
        <v>1000</v>
      </c>
      <c r="E3571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8301</v>
      </c>
      <c r="O3571" s="6">
        <f>KickstarterTable[[#This Row],[pledged]]/KickstarterTable[[#This Row],[goal]]</f>
        <v>1.7070000000000001</v>
      </c>
      <c r="P3571" s="8">
        <f>KickstarterTable[[#This Row],[pledged]]/KickstarterTable[[#This Row],[backers_count]]</f>
        <v>60.964285714285715</v>
      </c>
      <c r="Q3571" t="str">
        <f t="shared" si="330"/>
        <v>technology</v>
      </c>
      <c r="R3571" t="str">
        <f t="shared" si="331"/>
        <v>makerspaces</v>
      </c>
      <c r="S3571" s="13">
        <f t="shared" si="332"/>
        <v>42275.255381944444</v>
      </c>
      <c r="T3571" s="13">
        <f t="shared" si="333"/>
        <v>42315.188888888886</v>
      </c>
      <c r="U3571">
        <f t="shared" si="334"/>
        <v>2015</v>
      </c>
      <c r="V3571" s="15" t="str">
        <f t="shared" si="335"/>
        <v>Sep</v>
      </c>
    </row>
    <row r="3572" spans="1:22" ht="48">
      <c r="A3572">
        <v>2759</v>
      </c>
      <c r="B3572" s="3" t="s">
        <v>2759</v>
      </c>
      <c r="C3572" s="3" t="s">
        <v>6869</v>
      </c>
      <c r="D3572">
        <v>1000</v>
      </c>
      <c r="E3572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8303</v>
      </c>
      <c r="O3572" s="6">
        <f>KickstarterTable[[#This Row],[pledged]]/KickstarterTable[[#This Row],[goal]]</f>
        <v>0.105</v>
      </c>
      <c r="P3572" s="8">
        <f>KickstarterTable[[#This Row],[pledged]]/KickstarterTable[[#This Row],[backers_count]]</f>
        <v>52.5</v>
      </c>
      <c r="Q3572" t="str">
        <f t="shared" si="330"/>
        <v>publishing</v>
      </c>
      <c r="R3572" t="str">
        <f t="shared" si="331"/>
        <v>children's books</v>
      </c>
      <c r="S3572" s="13">
        <f t="shared" si="332"/>
        <v>42524.033171296294</v>
      </c>
      <c r="T3572" s="13">
        <f t="shared" si="333"/>
        <v>42564.949837962966</v>
      </c>
      <c r="U3572">
        <f t="shared" si="334"/>
        <v>2016</v>
      </c>
      <c r="V3572" s="15" t="str">
        <f t="shared" si="335"/>
        <v>Jun</v>
      </c>
    </row>
    <row r="3573" spans="1:22" ht="32">
      <c r="A3573">
        <v>2782</v>
      </c>
      <c r="B3573" s="3" t="s">
        <v>2782</v>
      </c>
      <c r="C3573" s="3" t="s">
        <v>6892</v>
      </c>
      <c r="D3573">
        <v>1000</v>
      </c>
      <c r="E3573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8270</v>
      </c>
      <c r="O3573" s="6">
        <f>KickstarterTable[[#This Row],[pledged]]/KickstarterTable[[#This Row],[goal]]</f>
        <v>1.2</v>
      </c>
      <c r="P3573" s="8">
        <f>KickstarterTable[[#This Row],[pledged]]/KickstarterTable[[#This Row],[backers_count]]</f>
        <v>66.666666666666671</v>
      </c>
      <c r="Q3573" t="str">
        <f t="shared" si="330"/>
        <v>theater</v>
      </c>
      <c r="R3573" t="str">
        <f t="shared" si="331"/>
        <v>plays</v>
      </c>
      <c r="S3573" s="13">
        <f t="shared" si="332"/>
        <v>42026.591643518514</v>
      </c>
      <c r="T3573" s="13">
        <f t="shared" si="333"/>
        <v>42049.790972222225</v>
      </c>
      <c r="U3573">
        <f t="shared" si="334"/>
        <v>2015</v>
      </c>
      <c r="V3573" s="15" t="str">
        <f t="shared" si="335"/>
        <v>Jan</v>
      </c>
    </row>
    <row r="3574" spans="1:22" ht="48">
      <c r="A3574">
        <v>2783</v>
      </c>
      <c r="B3574" s="3" t="s">
        <v>2783</v>
      </c>
      <c r="C3574" s="3" t="s">
        <v>6893</v>
      </c>
      <c r="D3574">
        <v>1000</v>
      </c>
      <c r="E3574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8270</v>
      </c>
      <c r="O3574" s="6">
        <f>KickstarterTable[[#This Row],[pledged]]/KickstarterTable[[#This Row],[goal]]</f>
        <v>1.145</v>
      </c>
      <c r="P3574" s="8">
        <f>KickstarterTable[[#This Row],[pledged]]/KickstarterTable[[#This Row],[backers_count]]</f>
        <v>18.770491803278688</v>
      </c>
      <c r="Q3574" t="str">
        <f t="shared" si="330"/>
        <v>theater</v>
      </c>
      <c r="R3574" t="str">
        <f t="shared" si="331"/>
        <v>plays</v>
      </c>
      <c r="S3574" s="13">
        <f t="shared" si="332"/>
        <v>42103.201921296299</v>
      </c>
      <c r="T3574" s="13">
        <f t="shared" si="333"/>
        <v>42115.11858796297</v>
      </c>
      <c r="U3574">
        <f t="shared" si="334"/>
        <v>2015</v>
      </c>
      <c r="V3574" s="15" t="str">
        <f t="shared" si="335"/>
        <v>Apr</v>
      </c>
    </row>
    <row r="3575" spans="1:22" ht="48">
      <c r="A3575">
        <v>2787</v>
      </c>
      <c r="B3575" s="3" t="s">
        <v>2787</v>
      </c>
      <c r="C3575" s="3" t="s">
        <v>6897</v>
      </c>
      <c r="D3575">
        <v>1000</v>
      </c>
      <c r="E3575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8270</v>
      </c>
      <c r="O3575" s="6">
        <f>KickstarterTable[[#This Row],[pledged]]/KickstarterTable[[#This Row],[goal]]</f>
        <v>1.1970000000000001</v>
      </c>
      <c r="P3575" s="8">
        <f>KickstarterTable[[#This Row],[pledged]]/KickstarterTable[[#This Row],[backers_count]]</f>
        <v>31.5</v>
      </c>
      <c r="Q3575" t="str">
        <f t="shared" si="330"/>
        <v>theater</v>
      </c>
      <c r="R3575" t="str">
        <f t="shared" si="331"/>
        <v>plays</v>
      </c>
      <c r="S3575" s="13">
        <f t="shared" si="332"/>
        <v>41807.865185185183</v>
      </c>
      <c r="T3575" s="13">
        <f t="shared" si="333"/>
        <v>41835.781851851854</v>
      </c>
      <c r="U3575">
        <f t="shared" si="334"/>
        <v>2014</v>
      </c>
      <c r="V3575" s="15" t="str">
        <f t="shared" si="335"/>
        <v>Jun</v>
      </c>
    </row>
    <row r="3576" spans="1:22" ht="48">
      <c r="A3576">
        <v>2800</v>
      </c>
      <c r="B3576" s="3" t="s">
        <v>2800</v>
      </c>
      <c r="C3576" s="3" t="s">
        <v>6910</v>
      </c>
      <c r="D3576">
        <v>1000</v>
      </c>
      <c r="E3576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8270</v>
      </c>
      <c r="O3576" s="6">
        <f>KickstarterTable[[#This Row],[pledged]]/KickstarterTable[[#This Row],[goal]]</f>
        <v>1.33</v>
      </c>
      <c r="P3576" s="8">
        <f>KickstarterTable[[#This Row],[pledged]]/KickstarterTable[[#This Row],[backers_count]]</f>
        <v>42.903225806451616</v>
      </c>
      <c r="Q3576" t="str">
        <f t="shared" si="330"/>
        <v>theater</v>
      </c>
      <c r="R3576" t="str">
        <f t="shared" si="331"/>
        <v>plays</v>
      </c>
      <c r="S3576" s="13">
        <f t="shared" si="332"/>
        <v>41948.219513888886</v>
      </c>
      <c r="T3576" s="13">
        <f t="shared" si="333"/>
        <v>42006.136180555557</v>
      </c>
      <c r="U3576">
        <f t="shared" si="334"/>
        <v>2015</v>
      </c>
      <c r="V3576" s="15" t="str">
        <f t="shared" si="335"/>
        <v>Nov</v>
      </c>
    </row>
    <row r="3577" spans="1:22" ht="48">
      <c r="A3577">
        <v>2804</v>
      </c>
      <c r="B3577" s="3" t="s">
        <v>2804</v>
      </c>
      <c r="C3577" s="3" t="s">
        <v>6914</v>
      </c>
      <c r="D3577">
        <v>1000</v>
      </c>
      <c r="E357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8270</v>
      </c>
      <c r="O3577" s="6">
        <f>KickstarterTable[[#This Row],[pledged]]/KickstarterTable[[#This Row],[goal]]</f>
        <v>1.1499999999999999</v>
      </c>
      <c r="P3577" s="8">
        <f>KickstarterTable[[#This Row],[pledged]]/KickstarterTable[[#This Row],[backers_count]]</f>
        <v>50</v>
      </c>
      <c r="Q3577" t="str">
        <f t="shared" si="330"/>
        <v>theater</v>
      </c>
      <c r="R3577" t="str">
        <f t="shared" si="331"/>
        <v>plays</v>
      </c>
      <c r="S3577" s="13">
        <f t="shared" si="332"/>
        <v>41881.120254629626</v>
      </c>
      <c r="T3577" s="13">
        <f t="shared" si="333"/>
        <v>41909.036921296298</v>
      </c>
      <c r="U3577">
        <f t="shared" si="334"/>
        <v>2014</v>
      </c>
      <c r="V3577" s="15" t="str">
        <f t="shared" si="335"/>
        <v>Aug</v>
      </c>
    </row>
    <row r="3578" spans="1:22" ht="48">
      <c r="A3578">
        <v>2821</v>
      </c>
      <c r="B3578" s="3" t="s">
        <v>2821</v>
      </c>
      <c r="C3578" s="3" t="s">
        <v>6931</v>
      </c>
      <c r="D3578">
        <v>1000</v>
      </c>
      <c r="E357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8270</v>
      </c>
      <c r="O3578" s="6">
        <f>KickstarterTable[[#This Row],[pledged]]/KickstarterTable[[#This Row],[goal]]</f>
        <v>1</v>
      </c>
      <c r="P3578" s="8">
        <f>KickstarterTable[[#This Row],[pledged]]/KickstarterTable[[#This Row],[backers_count]]</f>
        <v>28.571428571428573</v>
      </c>
      <c r="Q3578" t="str">
        <f t="shared" si="330"/>
        <v>theater</v>
      </c>
      <c r="R3578" t="str">
        <f t="shared" si="331"/>
        <v>plays</v>
      </c>
      <c r="S3578" s="13">
        <f t="shared" si="332"/>
        <v>41875.589525462965</v>
      </c>
      <c r="T3578" s="13">
        <f t="shared" si="333"/>
        <v>41903.506192129636</v>
      </c>
      <c r="U3578">
        <f t="shared" si="334"/>
        <v>2014</v>
      </c>
      <c r="V3578" s="15" t="str">
        <f t="shared" si="335"/>
        <v>Aug</v>
      </c>
    </row>
    <row r="3579" spans="1:22" ht="48">
      <c r="A3579">
        <v>2835</v>
      </c>
      <c r="B3579" s="3" t="s">
        <v>2835</v>
      </c>
      <c r="C3579" s="3" t="s">
        <v>6945</v>
      </c>
      <c r="D3579">
        <v>1000</v>
      </c>
      <c r="E3579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8270</v>
      </c>
      <c r="O3579" s="6">
        <f>KickstarterTable[[#This Row],[pledged]]/KickstarterTable[[#This Row],[goal]]</f>
        <v>1.8709899999999999</v>
      </c>
      <c r="P3579" s="8">
        <f>KickstarterTable[[#This Row],[pledged]]/KickstarterTable[[#This Row],[backers_count]]</f>
        <v>20.118172043010752</v>
      </c>
      <c r="Q3579" t="str">
        <f t="shared" si="330"/>
        <v>theater</v>
      </c>
      <c r="R3579" t="str">
        <f t="shared" si="331"/>
        <v>plays</v>
      </c>
      <c r="S3579" s="13">
        <f t="shared" si="332"/>
        <v>42313.370567129627</v>
      </c>
      <c r="T3579" s="13">
        <f t="shared" si="333"/>
        <v>42340.583333333336</v>
      </c>
      <c r="U3579">
        <f t="shared" si="334"/>
        <v>2015</v>
      </c>
      <c r="V3579" s="15" t="str">
        <f t="shared" si="335"/>
        <v>Nov</v>
      </c>
    </row>
    <row r="3580" spans="1:22" ht="48">
      <c r="A3580">
        <v>2841</v>
      </c>
      <c r="B3580" s="3" t="s">
        <v>2841</v>
      </c>
      <c r="C3580" s="3" t="s">
        <v>6951</v>
      </c>
      <c r="D3580">
        <v>1000</v>
      </c>
      <c r="E3580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8270</v>
      </c>
      <c r="O3580" s="6">
        <f>KickstarterTable[[#This Row],[pledged]]/KickstarterTable[[#This Row],[goal]]</f>
        <v>0.01</v>
      </c>
      <c r="P3580" s="8">
        <f>KickstarterTable[[#This Row],[pledged]]/KickstarterTable[[#This Row],[backers_count]]</f>
        <v>10</v>
      </c>
      <c r="Q3580" t="str">
        <f t="shared" si="330"/>
        <v>theater</v>
      </c>
      <c r="R3580" t="str">
        <f t="shared" si="331"/>
        <v>plays</v>
      </c>
      <c r="S3580" s="13">
        <f t="shared" si="332"/>
        <v>42291.406215277777</v>
      </c>
      <c r="T3580" s="13">
        <f t="shared" si="333"/>
        <v>42349.364548611113</v>
      </c>
      <c r="U3580">
        <f t="shared" si="334"/>
        <v>2015</v>
      </c>
      <c r="V3580" s="15" t="str">
        <f t="shared" si="335"/>
        <v>Oct</v>
      </c>
    </row>
    <row r="3581" spans="1:22" ht="48">
      <c r="A3581">
        <v>2854</v>
      </c>
      <c r="B3581" s="3" t="s">
        <v>2854</v>
      </c>
      <c r="C3581" s="3" t="s">
        <v>6964</v>
      </c>
      <c r="D3581">
        <v>1000</v>
      </c>
      <c r="E3581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8270</v>
      </c>
      <c r="O3581" s="6">
        <f>KickstarterTable[[#This Row],[pledged]]/KickstarterTable[[#This Row],[goal]]</f>
        <v>0.41699999999999998</v>
      </c>
      <c r="P3581" s="8">
        <f>KickstarterTable[[#This Row],[pledged]]/KickstarterTable[[#This Row],[backers_count]]</f>
        <v>29.785714285714285</v>
      </c>
      <c r="Q3581" t="str">
        <f t="shared" si="330"/>
        <v>theater</v>
      </c>
      <c r="R3581" t="str">
        <f t="shared" si="331"/>
        <v>plays</v>
      </c>
      <c r="S3581" s="13">
        <f t="shared" si="332"/>
        <v>42111.383321759255</v>
      </c>
      <c r="T3581" s="13">
        <f t="shared" si="333"/>
        <v>42129.299988425926</v>
      </c>
      <c r="U3581">
        <f t="shared" si="334"/>
        <v>2015</v>
      </c>
      <c r="V3581" s="15" t="str">
        <f t="shared" si="335"/>
        <v>Apr</v>
      </c>
    </row>
    <row r="3582" spans="1:22" ht="48">
      <c r="A3582">
        <v>2858</v>
      </c>
      <c r="B3582" s="3" t="s">
        <v>2858</v>
      </c>
      <c r="C3582" s="3" t="s">
        <v>6968</v>
      </c>
      <c r="D3582">
        <v>1000</v>
      </c>
      <c r="E3582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8270</v>
      </c>
      <c r="O3582" s="6">
        <f>KickstarterTable[[#This Row],[pledged]]/KickstarterTable[[#This Row],[goal]]</f>
        <v>0</v>
      </c>
      <c r="P3582" s="8" t="e">
        <f>KickstarterTable[[#This Row],[pledged]]/KickstarterTable[[#This Row],[backers_count]]</f>
        <v>#DIV/0!</v>
      </c>
      <c r="Q3582" t="str">
        <f t="shared" si="330"/>
        <v>theater</v>
      </c>
      <c r="R3582" t="str">
        <f t="shared" si="331"/>
        <v>plays</v>
      </c>
      <c r="S3582" s="13">
        <f t="shared" si="332"/>
        <v>41954.211747685178</v>
      </c>
      <c r="T3582" s="13">
        <f t="shared" si="333"/>
        <v>41976.061111111114</v>
      </c>
      <c r="U3582">
        <f t="shared" si="334"/>
        <v>2014</v>
      </c>
      <c r="V3582" s="15" t="str">
        <f t="shared" si="335"/>
        <v>Nov</v>
      </c>
    </row>
    <row r="3583" spans="1:22" ht="48">
      <c r="A3583">
        <v>2915</v>
      </c>
      <c r="B3583" s="3" t="s">
        <v>2915</v>
      </c>
      <c r="C3583" s="3" t="s">
        <v>7025</v>
      </c>
      <c r="D3583">
        <v>1000</v>
      </c>
      <c r="E3583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8270</v>
      </c>
      <c r="O3583" s="6">
        <f>KickstarterTable[[#This Row],[pledged]]/KickstarterTable[[#This Row],[goal]]</f>
        <v>0.61099999999999999</v>
      </c>
      <c r="P3583" s="8">
        <f>KickstarterTable[[#This Row],[pledged]]/KickstarterTable[[#This Row],[backers_count]]</f>
        <v>203.66666666666666</v>
      </c>
      <c r="Q3583" t="str">
        <f t="shared" si="330"/>
        <v>theater</v>
      </c>
      <c r="R3583" t="str">
        <f t="shared" si="331"/>
        <v>plays</v>
      </c>
      <c r="S3583" s="13">
        <f t="shared" si="332"/>
        <v>42415.064699074072</v>
      </c>
      <c r="T3583" s="13">
        <f t="shared" si="333"/>
        <v>42442.939699074072</v>
      </c>
      <c r="U3583">
        <f t="shared" si="334"/>
        <v>2016</v>
      </c>
      <c r="V3583" s="15" t="str">
        <f t="shared" si="335"/>
        <v>Feb</v>
      </c>
    </row>
    <row r="3584" spans="1:22" ht="32">
      <c r="A3584">
        <v>2928</v>
      </c>
      <c r="B3584" s="3" t="s">
        <v>2928</v>
      </c>
      <c r="C3584" s="3" t="s">
        <v>7038</v>
      </c>
      <c r="D3584">
        <v>1000</v>
      </c>
      <c r="E3584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8304</v>
      </c>
      <c r="O3584" s="6">
        <f>KickstarterTable[[#This Row],[pledged]]/KickstarterTable[[#This Row],[goal]]</f>
        <v>1</v>
      </c>
      <c r="P3584" s="8">
        <f>KickstarterTable[[#This Row],[pledged]]/KickstarterTable[[#This Row],[backers_count]]</f>
        <v>41.666666666666664</v>
      </c>
      <c r="Q3584" t="str">
        <f t="shared" si="330"/>
        <v>theater</v>
      </c>
      <c r="R3584" t="str">
        <f t="shared" si="331"/>
        <v>musical</v>
      </c>
      <c r="S3584" s="13">
        <f t="shared" si="332"/>
        <v>42403.664884259262</v>
      </c>
      <c r="T3584" s="13">
        <f t="shared" si="333"/>
        <v>42431.581550925934</v>
      </c>
      <c r="U3584">
        <f t="shared" si="334"/>
        <v>2016</v>
      </c>
      <c r="V3584" s="15" t="str">
        <f t="shared" si="335"/>
        <v>Feb</v>
      </c>
    </row>
    <row r="3585" spans="1:22" ht="48">
      <c r="A3585">
        <v>2936</v>
      </c>
      <c r="B3585" s="3" t="s">
        <v>2936</v>
      </c>
      <c r="C3585" s="3" t="s">
        <v>7046</v>
      </c>
      <c r="D3585">
        <v>1000</v>
      </c>
      <c r="E3585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8304</v>
      </c>
      <c r="O3585" s="6">
        <f>KickstarterTable[[#This Row],[pledged]]/KickstarterTable[[#This Row],[goal]]</f>
        <v>1.28</v>
      </c>
      <c r="P3585" s="8">
        <f>KickstarterTable[[#This Row],[pledged]]/KickstarterTable[[#This Row],[backers_count]]</f>
        <v>37.647058823529413</v>
      </c>
      <c r="Q3585" t="str">
        <f t="shared" si="330"/>
        <v>theater</v>
      </c>
      <c r="R3585" t="str">
        <f t="shared" si="331"/>
        <v>musical</v>
      </c>
      <c r="S3585" s="13">
        <f t="shared" si="332"/>
        <v>41912.317395833328</v>
      </c>
      <c r="T3585" s="13">
        <f t="shared" si="333"/>
        <v>41922.790972222225</v>
      </c>
      <c r="U3585">
        <f t="shared" si="334"/>
        <v>2014</v>
      </c>
      <c r="V3585" s="15" t="str">
        <f t="shared" si="335"/>
        <v>Sep</v>
      </c>
    </row>
    <row r="3586" spans="1:22" ht="48">
      <c r="A3586">
        <v>2949</v>
      </c>
      <c r="B3586" s="3" t="s">
        <v>2949</v>
      </c>
      <c r="C3586" s="3" t="s">
        <v>7059</v>
      </c>
      <c r="D3586">
        <v>1000</v>
      </c>
      <c r="E3586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8302</v>
      </c>
      <c r="O3586" s="6">
        <f>KickstarterTable[[#This Row],[pledged]]/KickstarterTable[[#This Row],[goal]]</f>
        <v>2.5000000000000001E-2</v>
      </c>
      <c r="P3586" s="8">
        <f>KickstarterTable[[#This Row],[pledged]]/KickstarterTable[[#This Row],[backers_count]]</f>
        <v>12.5</v>
      </c>
      <c r="Q3586" t="str">
        <f t="shared" ref="Q3586:Q3649" si="336">LEFT(N3586, SEARCH("/",N3586,1) -1)</f>
        <v>theater</v>
      </c>
      <c r="R3586" t="str">
        <f t="shared" ref="R3586:R3649" si="337">MID(N3586,FIND("/",N3586)+1,LEN(N3586))</f>
        <v>spaces</v>
      </c>
      <c r="S3586" s="13">
        <f t="shared" ref="S3586:S3649" si="338">(J3586/86400)+25569+(-8/24)</f>
        <v>42297.48978009259</v>
      </c>
      <c r="T3586" s="13">
        <f t="shared" ref="T3586:T3649" si="339">(((I3586/60)/60)/24)+DATE(1970,1,1)+(-58/24)</f>
        <v>42325.448113425933</v>
      </c>
      <c r="U3586">
        <f t="shared" ref="U3586:U3649" si="340">YEAR(T3586)</f>
        <v>2015</v>
      </c>
      <c r="V3586" s="15" t="str">
        <f t="shared" ref="V3586:V3649" si="341">TEXT(S3586,"mmm")</f>
        <v>Oct</v>
      </c>
    </row>
    <row r="3587" spans="1:22" ht="48">
      <c r="A3587">
        <v>2962</v>
      </c>
      <c r="B3587" s="3" t="s">
        <v>2962</v>
      </c>
      <c r="C3587" s="3" t="s">
        <v>7072</v>
      </c>
      <c r="D3587">
        <v>1000</v>
      </c>
      <c r="E358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8270</v>
      </c>
      <c r="O3587" s="6">
        <f>KickstarterTable[[#This Row],[pledged]]/KickstarterTable[[#This Row],[goal]]</f>
        <v>1.218</v>
      </c>
      <c r="P3587" s="8">
        <f>KickstarterTable[[#This Row],[pledged]]/KickstarterTable[[#This Row],[backers_count]]</f>
        <v>60.9</v>
      </c>
      <c r="Q3587" t="str">
        <f t="shared" si="336"/>
        <v>theater</v>
      </c>
      <c r="R3587" t="str">
        <f t="shared" si="337"/>
        <v>plays</v>
      </c>
      <c r="S3587" s="13">
        <f t="shared" si="338"/>
        <v>42035.910949074074</v>
      </c>
      <c r="T3587" s="13">
        <f t="shared" si="339"/>
        <v>42061.874305555561</v>
      </c>
      <c r="U3587">
        <f t="shared" si="340"/>
        <v>2015</v>
      </c>
      <c r="V3587" s="15" t="str">
        <f t="shared" si="341"/>
        <v>Jan</v>
      </c>
    </row>
    <row r="3588" spans="1:22" ht="48">
      <c r="A3588">
        <v>2969</v>
      </c>
      <c r="B3588" s="3" t="s">
        <v>2969</v>
      </c>
      <c r="C3588" s="3" t="s">
        <v>7079</v>
      </c>
      <c r="D3588">
        <v>1000</v>
      </c>
      <c r="E358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8270</v>
      </c>
      <c r="O3588" s="6">
        <f>KickstarterTable[[#This Row],[pledged]]/KickstarterTable[[#This Row],[goal]]</f>
        <v>1.625</v>
      </c>
      <c r="P3588" s="8">
        <f>KickstarterTable[[#This Row],[pledged]]/KickstarterTable[[#This Row],[backers_count]]</f>
        <v>95.588235294117652</v>
      </c>
      <c r="Q3588" t="str">
        <f t="shared" si="336"/>
        <v>theater</v>
      </c>
      <c r="R3588" t="str">
        <f t="shared" si="337"/>
        <v>plays</v>
      </c>
      <c r="S3588" s="13">
        <f t="shared" si="338"/>
        <v>42097.453159722216</v>
      </c>
      <c r="T3588" s="13">
        <f t="shared" si="339"/>
        <v>42125.535416666673</v>
      </c>
      <c r="U3588">
        <f t="shared" si="340"/>
        <v>2015</v>
      </c>
      <c r="V3588" s="15" t="str">
        <f t="shared" si="341"/>
        <v>Apr</v>
      </c>
    </row>
    <row r="3589" spans="1:22" ht="48">
      <c r="A3589">
        <v>2988</v>
      </c>
      <c r="B3589" s="3" t="s">
        <v>2988</v>
      </c>
      <c r="C3589" s="3" t="s">
        <v>7098</v>
      </c>
      <c r="D3589">
        <v>1000</v>
      </c>
      <c r="E3589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8302</v>
      </c>
      <c r="O3589" s="6">
        <f>KickstarterTable[[#This Row],[pledged]]/KickstarterTable[[#This Row],[goal]]</f>
        <v>1</v>
      </c>
      <c r="P3589" s="8">
        <f>KickstarterTable[[#This Row],[pledged]]/KickstarterTable[[#This Row],[backers_count]]</f>
        <v>35.714285714285715</v>
      </c>
      <c r="Q3589" t="str">
        <f t="shared" si="336"/>
        <v>theater</v>
      </c>
      <c r="R3589" t="str">
        <f t="shared" si="337"/>
        <v>spaces</v>
      </c>
      <c r="S3589" s="13">
        <f t="shared" si="338"/>
        <v>42511.028715277775</v>
      </c>
      <c r="T3589" s="13">
        <f t="shared" si="339"/>
        <v>42538.945381944453</v>
      </c>
      <c r="U3589">
        <f t="shared" si="340"/>
        <v>2016</v>
      </c>
      <c r="V3589" s="15" t="str">
        <f t="shared" si="341"/>
        <v>May</v>
      </c>
    </row>
    <row r="3590" spans="1:22" ht="16">
      <c r="A3590">
        <v>2993</v>
      </c>
      <c r="B3590" s="3" t="s">
        <v>2993</v>
      </c>
      <c r="C3590" s="3" t="s">
        <v>7103</v>
      </c>
      <c r="D3590">
        <v>1000</v>
      </c>
      <c r="E3590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8302</v>
      </c>
      <c r="O3590" s="6">
        <f>KickstarterTable[[#This Row],[pledged]]/KickstarterTable[[#This Row],[goal]]</f>
        <v>1.0029999999999999</v>
      </c>
      <c r="P3590" s="8">
        <f>KickstarterTable[[#This Row],[pledged]]/KickstarterTable[[#This Row],[backers_count]]</f>
        <v>45.590909090909093</v>
      </c>
      <c r="Q3590" t="str">
        <f t="shared" si="336"/>
        <v>theater</v>
      </c>
      <c r="R3590" t="str">
        <f t="shared" si="337"/>
        <v>spaces</v>
      </c>
      <c r="S3590" s="13">
        <f t="shared" si="338"/>
        <v>42390.50540509259</v>
      </c>
      <c r="T3590" s="13">
        <f t="shared" si="339"/>
        <v>42418.422071759262</v>
      </c>
      <c r="U3590">
        <f t="shared" si="340"/>
        <v>2016</v>
      </c>
      <c r="V3590" s="15" t="str">
        <f t="shared" si="341"/>
        <v>Jan</v>
      </c>
    </row>
    <row r="3591" spans="1:22" ht="48">
      <c r="A3591">
        <v>3032</v>
      </c>
      <c r="B3591" s="3" t="s">
        <v>3032</v>
      </c>
      <c r="C3591" s="3" t="s">
        <v>7142</v>
      </c>
      <c r="D3591">
        <v>1000</v>
      </c>
      <c r="E3591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8302</v>
      </c>
      <c r="O3591" s="6">
        <f>KickstarterTable[[#This Row],[pledged]]/KickstarterTable[[#This Row],[goal]]</f>
        <v>1.272</v>
      </c>
      <c r="P3591" s="8">
        <f>KickstarterTable[[#This Row],[pledged]]/KickstarterTable[[#This Row],[backers_count]]</f>
        <v>50.88</v>
      </c>
      <c r="Q3591" t="str">
        <f t="shared" si="336"/>
        <v>theater</v>
      </c>
      <c r="R3591" t="str">
        <f t="shared" si="337"/>
        <v>spaces</v>
      </c>
      <c r="S3591" s="13">
        <f t="shared" si="338"/>
        <v>42227.711331018516</v>
      </c>
      <c r="T3591" s="13">
        <f t="shared" si="339"/>
        <v>42255.627997685187</v>
      </c>
      <c r="U3591">
        <f t="shared" si="340"/>
        <v>2015</v>
      </c>
      <c r="V3591" s="15" t="str">
        <f t="shared" si="341"/>
        <v>Aug</v>
      </c>
    </row>
    <row r="3592" spans="1:22" ht="48">
      <c r="A3592">
        <v>3038</v>
      </c>
      <c r="B3592" s="3" t="s">
        <v>3038</v>
      </c>
      <c r="C3592" s="3" t="s">
        <v>7148</v>
      </c>
      <c r="D3592">
        <v>1000</v>
      </c>
      <c r="E3592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8302</v>
      </c>
      <c r="O3592" s="6">
        <f>KickstarterTable[[#This Row],[pledged]]/KickstarterTable[[#This Row],[goal]]</f>
        <v>1.0049999999999999</v>
      </c>
      <c r="P3592" s="8">
        <f>KickstarterTable[[#This Row],[pledged]]/KickstarterTable[[#This Row],[backers_count]]</f>
        <v>37.222222222222221</v>
      </c>
      <c r="Q3592" t="str">
        <f t="shared" si="336"/>
        <v>theater</v>
      </c>
      <c r="R3592" t="str">
        <f t="shared" si="337"/>
        <v>spaces</v>
      </c>
      <c r="S3592" s="13">
        <f t="shared" si="338"/>
        <v>42372.918946759259</v>
      </c>
      <c r="T3592" s="13">
        <f t="shared" si="339"/>
        <v>42430.83561342593</v>
      </c>
      <c r="U3592">
        <f t="shared" si="340"/>
        <v>2016</v>
      </c>
      <c r="V3592" s="15" t="str">
        <f t="shared" si="341"/>
        <v>Jan</v>
      </c>
    </row>
    <row r="3593" spans="1:22" ht="48">
      <c r="A3593">
        <v>3069</v>
      </c>
      <c r="B3593" s="3" t="s">
        <v>3069</v>
      </c>
      <c r="C3593" s="3" t="s">
        <v>7179</v>
      </c>
      <c r="D3593">
        <v>1000</v>
      </c>
      <c r="E3593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8302</v>
      </c>
      <c r="O3593" s="6">
        <f>KickstarterTable[[#This Row],[pledged]]/KickstarterTable[[#This Row],[goal]]</f>
        <v>0.14099999999999999</v>
      </c>
      <c r="P3593" s="8">
        <f>KickstarterTable[[#This Row],[pledged]]/KickstarterTable[[#This Row],[backers_count]]</f>
        <v>20.142857142857142</v>
      </c>
      <c r="Q3593" t="str">
        <f t="shared" si="336"/>
        <v>theater</v>
      </c>
      <c r="R3593" t="str">
        <f t="shared" si="337"/>
        <v>spaces</v>
      </c>
      <c r="S3593" s="13">
        <f t="shared" si="338"/>
        <v>41957.500393518516</v>
      </c>
      <c r="T3593" s="13">
        <f t="shared" si="339"/>
        <v>41985.417060185187</v>
      </c>
      <c r="U3593">
        <f t="shared" si="340"/>
        <v>2014</v>
      </c>
      <c r="V3593" s="15" t="str">
        <f t="shared" si="341"/>
        <v>Nov</v>
      </c>
    </row>
    <row r="3594" spans="1:22" ht="48">
      <c r="A3594">
        <v>3106</v>
      </c>
      <c r="B3594" s="3" t="s">
        <v>3106</v>
      </c>
      <c r="C3594" s="3" t="s">
        <v>7216</v>
      </c>
      <c r="D3594">
        <v>1000</v>
      </c>
      <c r="E3594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8302</v>
      </c>
      <c r="O3594" s="6">
        <f>KickstarterTable[[#This Row],[pledged]]/KickstarterTable[[#This Row],[goal]]</f>
        <v>4.1000000000000002E-2</v>
      </c>
      <c r="P3594" s="8">
        <f>KickstarterTable[[#This Row],[pledged]]/KickstarterTable[[#This Row],[backers_count]]</f>
        <v>10.25</v>
      </c>
      <c r="Q3594" t="str">
        <f t="shared" si="336"/>
        <v>theater</v>
      </c>
      <c r="R3594" t="str">
        <f t="shared" si="337"/>
        <v>spaces</v>
      </c>
      <c r="S3594" s="13">
        <f t="shared" si="338"/>
        <v>42241.095787037033</v>
      </c>
      <c r="T3594" s="13">
        <f t="shared" si="339"/>
        <v>42261.500000000007</v>
      </c>
      <c r="U3594">
        <f t="shared" si="340"/>
        <v>2015</v>
      </c>
      <c r="V3594" s="15" t="str">
        <f t="shared" si="341"/>
        <v>Aug</v>
      </c>
    </row>
    <row r="3595" spans="1:22" ht="48">
      <c r="A3595">
        <v>3117</v>
      </c>
      <c r="B3595" s="3" t="s">
        <v>3117</v>
      </c>
      <c r="C3595" s="3" t="s">
        <v>7227</v>
      </c>
      <c r="D3595">
        <v>1000</v>
      </c>
      <c r="E3595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8302</v>
      </c>
      <c r="O3595" s="6">
        <f>KickstarterTable[[#This Row],[pledged]]/KickstarterTable[[#This Row],[goal]]</f>
        <v>1E-3</v>
      </c>
      <c r="P3595" s="8">
        <f>KickstarterTable[[#This Row],[pledged]]/KickstarterTable[[#This Row],[backers_count]]</f>
        <v>1</v>
      </c>
      <c r="Q3595" t="str">
        <f t="shared" si="336"/>
        <v>theater</v>
      </c>
      <c r="R3595" t="str">
        <f t="shared" si="337"/>
        <v>spaces</v>
      </c>
      <c r="S3595" s="13">
        <f t="shared" si="338"/>
        <v>42509.041203703702</v>
      </c>
      <c r="T3595" s="13">
        <f t="shared" si="339"/>
        <v>42515.133333333339</v>
      </c>
      <c r="U3595">
        <f t="shared" si="340"/>
        <v>2016</v>
      </c>
      <c r="V3595" s="15" t="str">
        <f t="shared" si="341"/>
        <v>May</v>
      </c>
    </row>
    <row r="3596" spans="1:22" ht="48">
      <c r="A3596">
        <v>3134</v>
      </c>
      <c r="B3596" s="3" t="s">
        <v>3134</v>
      </c>
      <c r="C3596" s="3" t="s">
        <v>7244</v>
      </c>
      <c r="D3596">
        <v>1000</v>
      </c>
      <c r="E3596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8270</v>
      </c>
      <c r="O3596" s="6">
        <f>KickstarterTable[[#This Row],[pledged]]/KickstarterTable[[#This Row],[goal]]</f>
        <v>0.22500000000000001</v>
      </c>
      <c r="P3596" s="8">
        <f>KickstarterTable[[#This Row],[pledged]]/KickstarterTable[[#This Row],[backers_count]]</f>
        <v>18.75</v>
      </c>
      <c r="Q3596" t="str">
        <f t="shared" si="336"/>
        <v>theater</v>
      </c>
      <c r="R3596" t="str">
        <f t="shared" si="337"/>
        <v>plays</v>
      </c>
      <c r="S3596" s="13">
        <f t="shared" si="338"/>
        <v>42800.386793981474</v>
      </c>
      <c r="T3596" s="13">
        <f t="shared" si="339"/>
        <v>42819.261793981488</v>
      </c>
      <c r="U3596">
        <f t="shared" si="340"/>
        <v>2017</v>
      </c>
      <c r="V3596" s="15" t="str">
        <f t="shared" si="341"/>
        <v>Mar</v>
      </c>
    </row>
    <row r="3597" spans="1:22" ht="48">
      <c r="A3597">
        <v>3185</v>
      </c>
      <c r="B3597" s="3" t="s">
        <v>3185</v>
      </c>
      <c r="C3597" s="3" t="s">
        <v>7295</v>
      </c>
      <c r="D3597">
        <v>1000</v>
      </c>
      <c r="E359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8270</v>
      </c>
      <c r="O3597" s="6">
        <f>KickstarterTable[[#This Row],[pledged]]/KickstarterTable[[#This Row],[goal]]</f>
        <v>1</v>
      </c>
      <c r="P3597" s="8">
        <f>KickstarterTable[[#This Row],[pledged]]/KickstarterTable[[#This Row],[backers_count]]</f>
        <v>41.666666666666664</v>
      </c>
      <c r="Q3597" t="str">
        <f t="shared" si="336"/>
        <v>theater</v>
      </c>
      <c r="R3597" t="str">
        <f t="shared" si="337"/>
        <v>plays</v>
      </c>
      <c r="S3597" s="13">
        <f t="shared" si="338"/>
        <v>41829.643993055557</v>
      </c>
      <c r="T3597" s="13">
        <f t="shared" si="339"/>
        <v>41834.560659722229</v>
      </c>
      <c r="U3597">
        <f t="shared" si="340"/>
        <v>2014</v>
      </c>
      <c r="V3597" s="15" t="str">
        <f t="shared" si="341"/>
        <v>Jul</v>
      </c>
    </row>
    <row r="3598" spans="1:22" ht="32">
      <c r="A3598">
        <v>3203</v>
      </c>
      <c r="B3598" s="3" t="s">
        <v>3203</v>
      </c>
      <c r="C3598" s="3" t="s">
        <v>7313</v>
      </c>
      <c r="D3598">
        <v>1000</v>
      </c>
      <c r="E359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8304</v>
      </c>
      <c r="O3598" s="6">
        <f>KickstarterTable[[#This Row],[pledged]]/KickstarterTable[[#This Row],[goal]]</f>
        <v>0.25</v>
      </c>
      <c r="P3598" s="8">
        <f>KickstarterTable[[#This Row],[pledged]]/KickstarterTable[[#This Row],[backers_count]]</f>
        <v>41.666666666666664</v>
      </c>
      <c r="Q3598" t="str">
        <f t="shared" si="336"/>
        <v>theater</v>
      </c>
      <c r="R3598" t="str">
        <f t="shared" si="337"/>
        <v>musical</v>
      </c>
      <c r="S3598" s="13">
        <f t="shared" si="338"/>
        <v>42242.655347222222</v>
      </c>
      <c r="T3598" s="13">
        <f t="shared" si="339"/>
        <v>42270.572013888894</v>
      </c>
      <c r="U3598">
        <f t="shared" si="340"/>
        <v>2015</v>
      </c>
      <c r="V3598" s="15" t="str">
        <f t="shared" si="341"/>
        <v>Aug</v>
      </c>
    </row>
    <row r="3599" spans="1:22" ht="48">
      <c r="A3599">
        <v>3231</v>
      </c>
      <c r="B3599" s="3" t="s">
        <v>3231</v>
      </c>
      <c r="C3599" s="3" t="s">
        <v>7341</v>
      </c>
      <c r="D3599">
        <v>1000</v>
      </c>
      <c r="E3599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8270</v>
      </c>
      <c r="O3599" s="6">
        <f>KickstarterTable[[#This Row],[pledged]]/KickstarterTable[[#This Row],[goal]]</f>
        <v>1.61</v>
      </c>
      <c r="P3599" s="8">
        <f>KickstarterTable[[#This Row],[pledged]]/KickstarterTable[[#This Row],[backers_count]]</f>
        <v>57.5</v>
      </c>
      <c r="Q3599" t="str">
        <f t="shared" si="336"/>
        <v>theater</v>
      </c>
      <c r="R3599" t="str">
        <f t="shared" si="337"/>
        <v>plays</v>
      </c>
      <c r="S3599" s="13">
        <f t="shared" si="338"/>
        <v>42446.610497685186</v>
      </c>
      <c r="T3599" s="13">
        <f t="shared" si="339"/>
        <v>42474.527164351857</v>
      </c>
      <c r="U3599">
        <f t="shared" si="340"/>
        <v>2016</v>
      </c>
      <c r="V3599" s="15" t="str">
        <f t="shared" si="341"/>
        <v>Mar</v>
      </c>
    </row>
    <row r="3600" spans="1:22" ht="48">
      <c r="A3600">
        <v>3232</v>
      </c>
      <c r="B3600" s="3" t="s">
        <v>3232</v>
      </c>
      <c r="C3600" s="3" t="s">
        <v>7342</v>
      </c>
      <c r="D3600">
        <v>1000</v>
      </c>
      <c r="E3600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8270</v>
      </c>
      <c r="O3600" s="6">
        <f>KickstarterTable[[#This Row],[pledged]]/KickstarterTable[[#This Row],[goal]]</f>
        <v>1.3120000000000001</v>
      </c>
      <c r="P3600" s="8">
        <f>KickstarterTable[[#This Row],[pledged]]/KickstarterTable[[#This Row],[backers_count]]</f>
        <v>50.46153846153846</v>
      </c>
      <c r="Q3600" t="str">
        <f t="shared" si="336"/>
        <v>theater</v>
      </c>
      <c r="R3600" t="str">
        <f t="shared" si="337"/>
        <v>plays</v>
      </c>
      <c r="S3600" s="13">
        <f t="shared" si="338"/>
        <v>42463.480520833335</v>
      </c>
      <c r="T3600" s="13">
        <f t="shared" si="339"/>
        <v>42491.749305555561</v>
      </c>
      <c r="U3600">
        <f t="shared" si="340"/>
        <v>2016</v>
      </c>
      <c r="V3600" s="15" t="str">
        <f t="shared" si="341"/>
        <v>Apr</v>
      </c>
    </row>
    <row r="3601" spans="1:22" ht="48">
      <c r="A3601">
        <v>3307</v>
      </c>
      <c r="B3601" s="3" t="s">
        <v>3307</v>
      </c>
      <c r="C3601" s="3" t="s">
        <v>7417</v>
      </c>
      <c r="D3601">
        <v>1000</v>
      </c>
      <c r="E3601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8270</v>
      </c>
      <c r="O3601" s="6">
        <f>KickstarterTable[[#This Row],[pledged]]/KickstarterTable[[#This Row],[goal]]</f>
        <v>1.0668</v>
      </c>
      <c r="P3601" s="8">
        <f>KickstarterTable[[#This Row],[pledged]]/KickstarterTable[[#This Row],[backers_count]]</f>
        <v>53.339999999999996</v>
      </c>
      <c r="Q3601" t="str">
        <f t="shared" si="336"/>
        <v>theater</v>
      </c>
      <c r="R3601" t="str">
        <f t="shared" si="337"/>
        <v>plays</v>
      </c>
      <c r="S3601" s="13">
        <f t="shared" si="338"/>
        <v>42474.723831018513</v>
      </c>
      <c r="T3601" s="13">
        <f t="shared" si="339"/>
        <v>42502.640497685185</v>
      </c>
      <c r="U3601">
        <f t="shared" si="340"/>
        <v>2016</v>
      </c>
      <c r="V3601" s="15" t="str">
        <f t="shared" si="341"/>
        <v>Apr</v>
      </c>
    </row>
    <row r="3602" spans="1:22" ht="48">
      <c r="A3602">
        <v>3323</v>
      </c>
      <c r="B3602" s="3" t="s">
        <v>3323</v>
      </c>
      <c r="C3602" s="3" t="s">
        <v>7433</v>
      </c>
      <c r="D3602">
        <v>1000</v>
      </c>
      <c r="E3602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8270</v>
      </c>
      <c r="O3602" s="6">
        <f>KickstarterTable[[#This Row],[pledged]]/KickstarterTable[[#This Row],[goal]]</f>
        <v>1.2589999999999999</v>
      </c>
      <c r="P3602" s="8">
        <f>KickstarterTable[[#This Row],[pledged]]/KickstarterTable[[#This Row],[backers_count]]</f>
        <v>25.693877551020407</v>
      </c>
      <c r="Q3602" t="str">
        <f t="shared" si="336"/>
        <v>theater</v>
      </c>
      <c r="R3602" t="str">
        <f t="shared" si="337"/>
        <v>plays</v>
      </c>
      <c r="S3602" s="13">
        <f t="shared" si="338"/>
        <v>42608.032499999994</v>
      </c>
      <c r="T3602" s="13">
        <f t="shared" si="339"/>
        <v>42635.949166666665</v>
      </c>
      <c r="U3602">
        <f t="shared" si="340"/>
        <v>2016</v>
      </c>
      <c r="V3602" s="15" t="str">
        <f t="shared" si="341"/>
        <v>Aug</v>
      </c>
    </row>
    <row r="3603" spans="1:22" ht="48">
      <c r="A3603">
        <v>3329</v>
      </c>
      <c r="B3603" s="3" t="s">
        <v>3329</v>
      </c>
      <c r="C3603" s="3" t="s">
        <v>7439</v>
      </c>
      <c r="D3603">
        <v>1000</v>
      </c>
      <c r="E3603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8270</v>
      </c>
      <c r="O3603" s="6">
        <f>KickstarterTable[[#This Row],[pledged]]/KickstarterTable[[#This Row],[goal]]</f>
        <v>1.1679999999999999</v>
      </c>
      <c r="P3603" s="8">
        <f>KickstarterTable[[#This Row],[pledged]]/KickstarterTable[[#This Row],[backers_count]]</f>
        <v>44.92307692307692</v>
      </c>
      <c r="Q3603" t="str">
        <f t="shared" si="336"/>
        <v>theater</v>
      </c>
      <c r="R3603" t="str">
        <f t="shared" si="337"/>
        <v>plays</v>
      </c>
      <c r="S3603" s="13">
        <f t="shared" si="338"/>
        <v>41836.989675925921</v>
      </c>
      <c r="T3603" s="13">
        <f t="shared" si="339"/>
        <v>41845.541666666672</v>
      </c>
      <c r="U3603">
        <f t="shared" si="340"/>
        <v>2014</v>
      </c>
      <c r="V3603" s="15" t="str">
        <f t="shared" si="341"/>
        <v>Jul</v>
      </c>
    </row>
    <row r="3604" spans="1:22" ht="48">
      <c r="A3604">
        <v>3349</v>
      </c>
      <c r="B3604" s="3" t="s">
        <v>3348</v>
      </c>
      <c r="C3604" s="3" t="s">
        <v>7459</v>
      </c>
      <c r="D3604">
        <v>1000</v>
      </c>
      <c r="E3604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8270</v>
      </c>
      <c r="O3604" s="6">
        <f>KickstarterTable[[#This Row],[pledged]]/KickstarterTable[[#This Row],[goal]]</f>
        <v>1.534</v>
      </c>
      <c r="P3604" s="8">
        <f>KickstarterTable[[#This Row],[pledged]]/KickstarterTable[[#This Row],[backers_count]]</f>
        <v>109.57142857142857</v>
      </c>
      <c r="Q3604" t="str">
        <f t="shared" si="336"/>
        <v>theater</v>
      </c>
      <c r="R3604" t="str">
        <f t="shared" si="337"/>
        <v>plays</v>
      </c>
      <c r="S3604" s="13">
        <f t="shared" si="338"/>
        <v>42512.777453703697</v>
      </c>
      <c r="T3604" s="13">
        <f t="shared" si="339"/>
        <v>42532.291666666664</v>
      </c>
      <c r="U3604">
        <f t="shared" si="340"/>
        <v>2016</v>
      </c>
      <c r="V3604" s="15" t="str">
        <f t="shared" si="341"/>
        <v>May</v>
      </c>
    </row>
    <row r="3605" spans="1:22" ht="48">
      <c r="A3605">
        <v>3368</v>
      </c>
      <c r="B3605" s="3" t="s">
        <v>3367</v>
      </c>
      <c r="C3605" s="3" t="s">
        <v>7478</v>
      </c>
      <c r="D3605">
        <v>1000</v>
      </c>
      <c r="E3605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8270</v>
      </c>
      <c r="O3605" s="6">
        <f>KickstarterTable[[#This Row],[pledged]]/KickstarterTable[[#This Row],[goal]]</f>
        <v>1.046</v>
      </c>
      <c r="P3605" s="8">
        <f>KickstarterTable[[#This Row],[pledged]]/KickstarterTable[[#This Row],[backers_count]]</f>
        <v>45.478260869565219</v>
      </c>
      <c r="Q3605" t="str">
        <f t="shared" si="336"/>
        <v>theater</v>
      </c>
      <c r="R3605" t="str">
        <f t="shared" si="337"/>
        <v>plays</v>
      </c>
      <c r="S3605" s="13">
        <f t="shared" si="338"/>
        <v>41968.866423611107</v>
      </c>
      <c r="T3605" s="13">
        <f t="shared" si="339"/>
        <v>42002.791666666664</v>
      </c>
      <c r="U3605">
        <f t="shared" si="340"/>
        <v>2014</v>
      </c>
      <c r="V3605" s="15" t="str">
        <f t="shared" si="341"/>
        <v>Nov</v>
      </c>
    </row>
    <row r="3606" spans="1:22" ht="48">
      <c r="A3606">
        <v>3372</v>
      </c>
      <c r="B3606" s="3" t="s">
        <v>3371</v>
      </c>
      <c r="C3606" s="3" t="s">
        <v>7482</v>
      </c>
      <c r="D3606">
        <v>1000</v>
      </c>
      <c r="E3606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8270</v>
      </c>
      <c r="O3606" s="6">
        <f>KickstarterTable[[#This Row],[pledged]]/KickstarterTable[[#This Row],[goal]]</f>
        <v>1.0349999999999999</v>
      </c>
      <c r="P3606" s="8">
        <f>KickstarterTable[[#This Row],[pledged]]/KickstarterTable[[#This Row],[backers_count]]</f>
        <v>38.333333333333336</v>
      </c>
      <c r="Q3606" t="str">
        <f t="shared" si="336"/>
        <v>theater</v>
      </c>
      <c r="R3606" t="str">
        <f t="shared" si="337"/>
        <v>plays</v>
      </c>
      <c r="S3606" s="13">
        <f t="shared" si="338"/>
        <v>41855.214768518512</v>
      </c>
      <c r="T3606" s="13">
        <f t="shared" si="339"/>
        <v>41873.790972222225</v>
      </c>
      <c r="U3606">
        <f t="shared" si="340"/>
        <v>2014</v>
      </c>
      <c r="V3606" s="15" t="str">
        <f t="shared" si="341"/>
        <v>Aug</v>
      </c>
    </row>
    <row r="3607" spans="1:22" ht="48">
      <c r="A3607">
        <v>3435</v>
      </c>
      <c r="B3607" s="3" t="s">
        <v>3434</v>
      </c>
      <c r="C3607" s="3" t="s">
        <v>7545</v>
      </c>
      <c r="D3607">
        <v>1000</v>
      </c>
      <c r="E360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8270</v>
      </c>
      <c r="O3607" s="6">
        <f>KickstarterTable[[#This Row],[pledged]]/KickstarterTable[[#This Row],[goal]]</f>
        <v>1.1200000000000001</v>
      </c>
      <c r="P3607" s="8">
        <f>KickstarterTable[[#This Row],[pledged]]/KickstarterTable[[#This Row],[backers_count]]</f>
        <v>58.94736842105263</v>
      </c>
      <c r="Q3607" t="str">
        <f t="shared" si="336"/>
        <v>theater</v>
      </c>
      <c r="R3607" t="str">
        <f t="shared" si="337"/>
        <v>plays</v>
      </c>
      <c r="S3607" s="13">
        <f t="shared" si="338"/>
        <v>42572.283483796295</v>
      </c>
      <c r="T3607" s="13">
        <f t="shared" si="339"/>
        <v>42586.708333333336</v>
      </c>
      <c r="U3607">
        <f t="shared" si="340"/>
        <v>2016</v>
      </c>
      <c r="V3607" s="15" t="str">
        <f t="shared" si="341"/>
        <v>Jul</v>
      </c>
    </row>
    <row r="3608" spans="1:22" ht="48">
      <c r="A3608">
        <v>3443</v>
      </c>
      <c r="B3608" s="3" t="s">
        <v>3442</v>
      </c>
      <c r="C3608" s="3" t="s">
        <v>7553</v>
      </c>
      <c r="D3608">
        <v>1000</v>
      </c>
      <c r="E360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8270</v>
      </c>
      <c r="O3608" s="6">
        <f>KickstarterTable[[#This Row],[pledged]]/KickstarterTable[[#This Row],[goal]]</f>
        <v>1.855</v>
      </c>
      <c r="P3608" s="8">
        <f>KickstarterTable[[#This Row],[pledged]]/KickstarterTable[[#This Row],[backers_count]]</f>
        <v>41.222222222222221</v>
      </c>
      <c r="Q3608" t="str">
        <f t="shared" si="336"/>
        <v>theater</v>
      </c>
      <c r="R3608" t="str">
        <f t="shared" si="337"/>
        <v>plays</v>
      </c>
      <c r="S3608" s="13">
        <f t="shared" si="338"/>
        <v>41861.191504629627</v>
      </c>
      <c r="T3608" s="13">
        <f t="shared" si="339"/>
        <v>41889.108171296299</v>
      </c>
      <c r="U3608">
        <f t="shared" si="340"/>
        <v>2014</v>
      </c>
      <c r="V3608" s="15" t="str">
        <f t="shared" si="341"/>
        <v>Aug</v>
      </c>
    </row>
    <row r="3609" spans="1:22" ht="48">
      <c r="A3609">
        <v>3446</v>
      </c>
      <c r="B3609" s="3" t="s">
        <v>3445</v>
      </c>
      <c r="C3609" s="3" t="s">
        <v>7556</v>
      </c>
      <c r="D3609">
        <v>1000</v>
      </c>
      <c r="E3609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8270</v>
      </c>
      <c r="O3609" s="6">
        <f>KickstarterTable[[#This Row],[pledged]]/KickstarterTable[[#This Row],[goal]]</f>
        <v>1.0820000000000001</v>
      </c>
      <c r="P3609" s="8">
        <f>KickstarterTable[[#This Row],[pledged]]/KickstarterTable[[#This Row],[backers_count]]</f>
        <v>43.28</v>
      </c>
      <c r="Q3609" t="str">
        <f t="shared" si="336"/>
        <v>theater</v>
      </c>
      <c r="R3609" t="str">
        <f t="shared" si="337"/>
        <v>plays</v>
      </c>
      <c r="S3609" s="13">
        <f t="shared" si="338"/>
        <v>42016.499131944445</v>
      </c>
      <c r="T3609" s="13">
        <f t="shared" si="339"/>
        <v>42038.097222222226</v>
      </c>
      <c r="U3609">
        <f t="shared" si="340"/>
        <v>2015</v>
      </c>
      <c r="V3609" s="15" t="str">
        <f t="shared" si="341"/>
        <v>Jan</v>
      </c>
    </row>
    <row r="3610" spans="1:22" ht="32">
      <c r="A3610">
        <v>3447</v>
      </c>
      <c r="B3610" s="3" t="s">
        <v>3446</v>
      </c>
      <c r="C3610" s="3" t="s">
        <v>7557</v>
      </c>
      <c r="D3610">
        <v>1000</v>
      </c>
      <c r="E3610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8270</v>
      </c>
      <c r="O3610" s="6">
        <f>KickstarterTable[[#This Row],[pledged]]/KickstarterTable[[#This Row],[goal]]</f>
        <v>1.0780000000000001</v>
      </c>
      <c r="P3610" s="8">
        <f>KickstarterTable[[#This Row],[pledged]]/KickstarterTable[[#This Row],[backers_count]]</f>
        <v>77</v>
      </c>
      <c r="Q3610" t="str">
        <f t="shared" si="336"/>
        <v>theater</v>
      </c>
      <c r="R3610" t="str">
        <f t="shared" si="337"/>
        <v>plays</v>
      </c>
      <c r="S3610" s="13">
        <f t="shared" si="338"/>
        <v>42402.555694444447</v>
      </c>
      <c r="T3610" s="13">
        <f t="shared" si="339"/>
        <v>42445.430694444447</v>
      </c>
      <c r="U3610">
        <f t="shared" si="340"/>
        <v>2016</v>
      </c>
      <c r="V3610" s="15" t="str">
        <f t="shared" si="341"/>
        <v>Feb</v>
      </c>
    </row>
    <row r="3611" spans="1:22" ht="48">
      <c r="A3611">
        <v>3452</v>
      </c>
      <c r="B3611" s="3" t="s">
        <v>3451</v>
      </c>
      <c r="C3611" s="3" t="s">
        <v>7562</v>
      </c>
      <c r="D3611">
        <v>1000</v>
      </c>
      <c r="E3611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8270</v>
      </c>
      <c r="O3611" s="6">
        <f>KickstarterTable[[#This Row],[pledged]]/KickstarterTable[[#This Row],[goal]]</f>
        <v>1.532</v>
      </c>
      <c r="P3611" s="8">
        <f>KickstarterTable[[#This Row],[pledged]]/KickstarterTable[[#This Row],[backers_count]]</f>
        <v>41.405405405405403</v>
      </c>
      <c r="Q3611" t="str">
        <f t="shared" si="336"/>
        <v>theater</v>
      </c>
      <c r="R3611" t="str">
        <f t="shared" si="337"/>
        <v>plays</v>
      </c>
      <c r="S3611" s="13">
        <f t="shared" si="338"/>
        <v>41820.305856481478</v>
      </c>
      <c r="T3611" s="13">
        <f t="shared" si="339"/>
        <v>41840.749305555561</v>
      </c>
      <c r="U3611">
        <f t="shared" si="340"/>
        <v>2014</v>
      </c>
      <c r="V3611" s="15" t="str">
        <f t="shared" si="341"/>
        <v>Jun</v>
      </c>
    </row>
    <row r="3612" spans="1:22" ht="48">
      <c r="A3612">
        <v>3490</v>
      </c>
      <c r="B3612" s="3" t="s">
        <v>3489</v>
      </c>
      <c r="C3612" s="3" t="s">
        <v>7600</v>
      </c>
      <c r="D3612">
        <v>1000</v>
      </c>
      <c r="E3612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8270</v>
      </c>
      <c r="O3612" s="6">
        <f>KickstarterTable[[#This Row],[pledged]]/KickstarterTable[[#This Row],[goal]]</f>
        <v>1.2749999999999999</v>
      </c>
      <c r="P3612" s="8">
        <f>KickstarterTable[[#This Row],[pledged]]/KickstarterTable[[#This Row],[backers_count]]</f>
        <v>47.222222222222221</v>
      </c>
      <c r="Q3612" t="str">
        <f t="shared" si="336"/>
        <v>theater</v>
      </c>
      <c r="R3612" t="str">
        <f t="shared" si="337"/>
        <v>plays</v>
      </c>
      <c r="S3612" s="13">
        <f t="shared" si="338"/>
        <v>42443.469027777777</v>
      </c>
      <c r="T3612" s="13">
        <f t="shared" si="339"/>
        <v>42471.385694444449</v>
      </c>
      <c r="U3612">
        <f t="shared" si="340"/>
        <v>2016</v>
      </c>
      <c r="V3612" s="15" t="str">
        <f t="shared" si="341"/>
        <v>Mar</v>
      </c>
    </row>
    <row r="3613" spans="1:22" ht="48">
      <c r="A3613">
        <v>3500</v>
      </c>
      <c r="B3613" s="3" t="s">
        <v>3499</v>
      </c>
      <c r="C3613" s="3" t="s">
        <v>7610</v>
      </c>
      <c r="D3613">
        <v>1000</v>
      </c>
      <c r="E3613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8270</v>
      </c>
      <c r="O3613" s="6">
        <f>KickstarterTable[[#This Row],[pledged]]/KickstarterTable[[#This Row],[goal]]</f>
        <v>1.0629999999999999</v>
      </c>
      <c r="P3613" s="8">
        <f>KickstarterTable[[#This Row],[pledged]]/KickstarterTable[[#This Row],[backers_count]]</f>
        <v>25.30952380952381</v>
      </c>
      <c r="Q3613" t="str">
        <f t="shared" si="336"/>
        <v>theater</v>
      </c>
      <c r="R3613" t="str">
        <f t="shared" si="337"/>
        <v>plays</v>
      </c>
      <c r="S3613" s="13">
        <f t="shared" si="338"/>
        <v>42419.586087962962</v>
      </c>
      <c r="T3613" s="13">
        <f t="shared" si="339"/>
        <v>42433.790972222225</v>
      </c>
      <c r="U3613">
        <f t="shared" si="340"/>
        <v>2016</v>
      </c>
      <c r="V3613" s="15" t="str">
        <f t="shared" si="341"/>
        <v>Feb</v>
      </c>
    </row>
    <row r="3614" spans="1:22" ht="48">
      <c r="A3614">
        <v>3504</v>
      </c>
      <c r="B3614" s="3" t="s">
        <v>3503</v>
      </c>
      <c r="C3614" s="3" t="s">
        <v>7614</v>
      </c>
      <c r="D3614">
        <v>1000</v>
      </c>
      <c r="E3614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8270</v>
      </c>
      <c r="O3614" s="6">
        <f>KickstarterTable[[#This Row],[pledged]]/KickstarterTable[[#This Row],[goal]]</f>
        <v>1</v>
      </c>
      <c r="P3614" s="8">
        <f>KickstarterTable[[#This Row],[pledged]]/KickstarterTable[[#This Row],[backers_count]]</f>
        <v>125</v>
      </c>
      <c r="Q3614" t="str">
        <f t="shared" si="336"/>
        <v>theater</v>
      </c>
      <c r="R3614" t="str">
        <f t="shared" si="337"/>
        <v>plays</v>
      </c>
      <c r="S3614" s="13">
        <f t="shared" si="338"/>
        <v>42297.415405092594</v>
      </c>
      <c r="T3614" s="13">
        <f t="shared" si="339"/>
        <v>42325.373738425929</v>
      </c>
      <c r="U3614">
        <f t="shared" si="340"/>
        <v>2015</v>
      </c>
      <c r="V3614" s="15" t="str">
        <f t="shared" si="341"/>
        <v>Oct</v>
      </c>
    </row>
    <row r="3615" spans="1:22" ht="48">
      <c r="A3615">
        <v>3512</v>
      </c>
      <c r="B3615" s="3" t="s">
        <v>3511</v>
      </c>
      <c r="C3615" s="3" t="s">
        <v>7622</v>
      </c>
      <c r="D3615">
        <v>1000</v>
      </c>
      <c r="E3615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8270</v>
      </c>
      <c r="O3615" s="6">
        <f>KickstarterTable[[#This Row],[pledged]]/KickstarterTable[[#This Row],[goal]]</f>
        <v>1</v>
      </c>
      <c r="P3615" s="8">
        <f>KickstarterTable[[#This Row],[pledged]]/KickstarterTable[[#This Row],[backers_count]]</f>
        <v>58.823529411764703</v>
      </c>
      <c r="Q3615" t="str">
        <f t="shared" si="336"/>
        <v>theater</v>
      </c>
      <c r="R3615" t="str">
        <f t="shared" si="337"/>
        <v>plays</v>
      </c>
      <c r="S3615" s="13">
        <f t="shared" si="338"/>
        <v>42057.203611111108</v>
      </c>
      <c r="T3615" s="13">
        <f t="shared" si="339"/>
        <v>42115.078611111116</v>
      </c>
      <c r="U3615">
        <f t="shared" si="340"/>
        <v>2015</v>
      </c>
      <c r="V3615" s="15" t="str">
        <f t="shared" si="341"/>
        <v>Feb</v>
      </c>
    </row>
    <row r="3616" spans="1:22" ht="16">
      <c r="A3616">
        <v>3531</v>
      </c>
      <c r="B3616" s="3" t="s">
        <v>3530</v>
      </c>
      <c r="C3616" s="3" t="s">
        <v>7641</v>
      </c>
      <c r="D3616">
        <v>1000</v>
      </c>
      <c r="E3616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8270</v>
      </c>
      <c r="O3616" s="6">
        <f>KickstarterTable[[#This Row],[pledged]]/KickstarterTable[[#This Row],[goal]]</f>
        <v>1.28</v>
      </c>
      <c r="P3616" s="8">
        <f>KickstarterTable[[#This Row],[pledged]]/KickstarterTable[[#This Row],[backers_count]]</f>
        <v>49.230769230769234</v>
      </c>
      <c r="Q3616" t="str">
        <f t="shared" si="336"/>
        <v>theater</v>
      </c>
      <c r="R3616" t="str">
        <f t="shared" si="337"/>
        <v>plays</v>
      </c>
      <c r="S3616" s="13">
        <f t="shared" si="338"/>
        <v>42521.32099537037</v>
      </c>
      <c r="T3616" s="13">
        <f t="shared" si="339"/>
        <v>42549.237662037041</v>
      </c>
      <c r="U3616">
        <f t="shared" si="340"/>
        <v>2016</v>
      </c>
      <c r="V3616" s="15" t="str">
        <f t="shared" si="341"/>
        <v>May</v>
      </c>
    </row>
    <row r="3617" spans="1:22" ht="48">
      <c r="A3617">
        <v>3549</v>
      </c>
      <c r="B3617" s="3" t="s">
        <v>3548</v>
      </c>
      <c r="C3617" s="3" t="s">
        <v>7659</v>
      </c>
      <c r="D3617">
        <v>1000</v>
      </c>
      <c r="E361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8270</v>
      </c>
      <c r="O3617" s="6">
        <f>KickstarterTable[[#This Row],[pledged]]/KickstarterTable[[#This Row],[goal]]</f>
        <v>1.02</v>
      </c>
      <c r="P3617" s="8">
        <f>KickstarterTable[[#This Row],[pledged]]/KickstarterTable[[#This Row],[backers_count]]</f>
        <v>24.285714285714285</v>
      </c>
      <c r="Q3617" t="str">
        <f t="shared" si="336"/>
        <v>theater</v>
      </c>
      <c r="R3617" t="str">
        <f t="shared" si="337"/>
        <v>plays</v>
      </c>
      <c r="S3617" s="13">
        <f t="shared" si="338"/>
        <v>42223.061030092591</v>
      </c>
      <c r="T3617" s="13">
        <f t="shared" si="339"/>
        <v>42248.977696759262</v>
      </c>
      <c r="U3617">
        <f t="shared" si="340"/>
        <v>2015</v>
      </c>
      <c r="V3617" s="15" t="str">
        <f t="shared" si="341"/>
        <v>Aug</v>
      </c>
    </row>
    <row r="3618" spans="1:22" ht="48">
      <c r="A3618">
        <v>3559</v>
      </c>
      <c r="B3618" s="3" t="s">
        <v>3558</v>
      </c>
      <c r="C3618" s="3" t="s">
        <v>7669</v>
      </c>
      <c r="D3618">
        <v>1000</v>
      </c>
      <c r="E361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8270</v>
      </c>
      <c r="O3618" s="6">
        <f>KickstarterTable[[#This Row],[pledged]]/KickstarterTable[[#This Row],[goal]]</f>
        <v>1.0349999999999999</v>
      </c>
      <c r="P3618" s="8">
        <f>KickstarterTable[[#This Row],[pledged]]/KickstarterTable[[#This Row],[backers_count]]</f>
        <v>43.125</v>
      </c>
      <c r="Q3618" t="str">
        <f t="shared" si="336"/>
        <v>theater</v>
      </c>
      <c r="R3618" t="str">
        <f t="shared" si="337"/>
        <v>plays</v>
      </c>
      <c r="S3618" s="13">
        <f t="shared" si="338"/>
        <v>42193.762824074067</v>
      </c>
      <c r="T3618" s="13">
        <f t="shared" si="339"/>
        <v>42213.956944444442</v>
      </c>
      <c r="U3618">
        <f t="shared" si="340"/>
        <v>2015</v>
      </c>
      <c r="V3618" s="15" t="str">
        <f t="shared" si="341"/>
        <v>Jul</v>
      </c>
    </row>
    <row r="3619" spans="1:22" ht="32">
      <c r="A3619">
        <v>3564</v>
      </c>
      <c r="B3619" s="3" t="s">
        <v>3563</v>
      </c>
      <c r="C3619" s="3" t="s">
        <v>7674</v>
      </c>
      <c r="D3619">
        <v>1000</v>
      </c>
      <c r="E3619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8270</v>
      </c>
      <c r="O3619" s="6">
        <f>KickstarterTable[[#This Row],[pledged]]/KickstarterTable[[#This Row],[goal]]</f>
        <v>1.0049999999999999</v>
      </c>
      <c r="P3619" s="8">
        <f>KickstarterTable[[#This Row],[pledged]]/KickstarterTable[[#This Row],[backers_count]]</f>
        <v>59.117647058823529</v>
      </c>
      <c r="Q3619" t="str">
        <f t="shared" si="336"/>
        <v>theater</v>
      </c>
      <c r="R3619" t="str">
        <f t="shared" si="337"/>
        <v>plays</v>
      </c>
      <c r="S3619" s="13">
        <f t="shared" si="338"/>
        <v>42236.289918981478</v>
      </c>
      <c r="T3619" s="13">
        <f t="shared" si="339"/>
        <v>42280.250000000007</v>
      </c>
      <c r="U3619">
        <f t="shared" si="340"/>
        <v>2015</v>
      </c>
      <c r="V3619" s="15" t="str">
        <f t="shared" si="341"/>
        <v>Aug</v>
      </c>
    </row>
    <row r="3620" spans="1:22" ht="48">
      <c r="A3620">
        <v>3567</v>
      </c>
      <c r="B3620" s="3" t="s">
        <v>3566</v>
      </c>
      <c r="C3620" s="3" t="s">
        <v>7677</v>
      </c>
      <c r="D3620">
        <v>1000</v>
      </c>
      <c r="E3620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8270</v>
      </c>
      <c r="O3620" s="6">
        <f>KickstarterTable[[#This Row],[pledged]]/KickstarterTable[[#This Row],[goal]]</f>
        <v>1.0880000000000001</v>
      </c>
      <c r="P3620" s="8">
        <f>KickstarterTable[[#This Row],[pledged]]/KickstarterTable[[#This Row],[backers_count]]</f>
        <v>26.536585365853657</v>
      </c>
      <c r="Q3620" t="str">
        <f t="shared" si="336"/>
        <v>theater</v>
      </c>
      <c r="R3620" t="str">
        <f t="shared" si="337"/>
        <v>plays</v>
      </c>
      <c r="S3620" s="13">
        <f t="shared" si="338"/>
        <v>42135.477361111109</v>
      </c>
      <c r="T3620" s="13">
        <f t="shared" si="339"/>
        <v>42163.39402777778</v>
      </c>
      <c r="U3620">
        <f t="shared" si="340"/>
        <v>2015</v>
      </c>
      <c r="V3620" s="15" t="str">
        <f t="shared" si="341"/>
        <v>May</v>
      </c>
    </row>
    <row r="3621" spans="1:22" ht="48">
      <c r="A3621">
        <v>3568</v>
      </c>
      <c r="B3621" s="3" t="s">
        <v>3567</v>
      </c>
      <c r="C3621" s="3" t="s">
        <v>7678</v>
      </c>
      <c r="D3621">
        <v>1000</v>
      </c>
      <c r="E3621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8270</v>
      </c>
      <c r="O3621" s="6">
        <f>KickstarterTable[[#This Row],[pledged]]/KickstarterTable[[#This Row],[goal]]</f>
        <v>1.1100000000000001</v>
      </c>
      <c r="P3621" s="8">
        <f>KickstarterTable[[#This Row],[pledged]]/KickstarterTable[[#This Row],[backers_count]]</f>
        <v>58.421052631578945</v>
      </c>
      <c r="Q3621" t="str">
        <f t="shared" si="336"/>
        <v>theater</v>
      </c>
      <c r="R3621" t="str">
        <f t="shared" si="337"/>
        <v>plays</v>
      </c>
      <c r="S3621" s="13">
        <f t="shared" si="338"/>
        <v>41869.407337962963</v>
      </c>
      <c r="T3621" s="13">
        <f t="shared" si="339"/>
        <v>41897.324004629634</v>
      </c>
      <c r="U3621">
        <f t="shared" si="340"/>
        <v>2014</v>
      </c>
      <c r="V3621" s="15" t="str">
        <f t="shared" si="341"/>
        <v>Aug</v>
      </c>
    </row>
    <row r="3622" spans="1:22" ht="48">
      <c r="A3622">
        <v>3582</v>
      </c>
      <c r="B3622" s="3" t="s">
        <v>3581</v>
      </c>
      <c r="C3622" s="3" t="s">
        <v>7692</v>
      </c>
      <c r="D3622">
        <v>1000</v>
      </c>
      <c r="E3622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8270</v>
      </c>
      <c r="O3622" s="6">
        <f>KickstarterTable[[#This Row],[pledged]]/KickstarterTable[[#This Row],[goal]]</f>
        <v>2.87</v>
      </c>
      <c r="P3622" s="8">
        <f>KickstarterTable[[#This Row],[pledged]]/KickstarterTable[[#This Row],[backers_count]]</f>
        <v>58.571428571428569</v>
      </c>
      <c r="Q3622" t="str">
        <f t="shared" si="336"/>
        <v>theater</v>
      </c>
      <c r="R3622" t="str">
        <f t="shared" si="337"/>
        <v>plays</v>
      </c>
      <c r="S3622" s="13">
        <f t="shared" si="338"/>
        <v>42450.762523148143</v>
      </c>
      <c r="T3622" s="13">
        <f t="shared" si="339"/>
        <v>42462.679189814815</v>
      </c>
      <c r="U3622">
        <f t="shared" si="340"/>
        <v>2016</v>
      </c>
      <c r="V3622" s="15" t="str">
        <f t="shared" si="341"/>
        <v>Mar</v>
      </c>
    </row>
    <row r="3623" spans="1:22" ht="48">
      <c r="A3623">
        <v>3598</v>
      </c>
      <c r="B3623" s="3" t="s">
        <v>3597</v>
      </c>
      <c r="C3623" s="3" t="s">
        <v>7708</v>
      </c>
      <c r="D3623">
        <v>1000</v>
      </c>
      <c r="E3623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8270</v>
      </c>
      <c r="O3623" s="6">
        <f>KickstarterTable[[#This Row],[pledged]]/KickstarterTable[[#This Row],[goal]]</f>
        <v>1.101</v>
      </c>
      <c r="P3623" s="8">
        <f>KickstarterTable[[#This Row],[pledged]]/KickstarterTable[[#This Row],[backers_count]]</f>
        <v>40.777777777777779</v>
      </c>
      <c r="Q3623" t="str">
        <f t="shared" si="336"/>
        <v>theater</v>
      </c>
      <c r="R3623" t="str">
        <f t="shared" si="337"/>
        <v>plays</v>
      </c>
      <c r="S3623" s="13">
        <f t="shared" si="338"/>
        <v>41866.465532407405</v>
      </c>
      <c r="T3623" s="13">
        <f t="shared" si="339"/>
        <v>41882.790972222225</v>
      </c>
      <c r="U3623">
        <f t="shared" si="340"/>
        <v>2014</v>
      </c>
      <c r="V3623" s="15" t="str">
        <f t="shared" si="341"/>
        <v>Aug</v>
      </c>
    </row>
    <row r="3624" spans="1:22" ht="48">
      <c r="A3624">
        <v>3610</v>
      </c>
      <c r="B3624" s="3" t="s">
        <v>3609</v>
      </c>
      <c r="C3624" s="3" t="s">
        <v>7720</v>
      </c>
      <c r="D3624">
        <v>1000</v>
      </c>
      <c r="E3624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8270</v>
      </c>
      <c r="O3624" s="6">
        <f>KickstarterTable[[#This Row],[pledged]]/KickstarterTable[[#This Row],[goal]]</f>
        <v>1.623</v>
      </c>
      <c r="P3624" s="8">
        <f>KickstarterTable[[#This Row],[pledged]]/KickstarterTable[[#This Row],[backers_count]]</f>
        <v>52.354838709677416</v>
      </c>
      <c r="Q3624" t="str">
        <f t="shared" si="336"/>
        <v>theater</v>
      </c>
      <c r="R3624" t="str">
        <f t="shared" si="337"/>
        <v>plays</v>
      </c>
      <c r="S3624" s="13">
        <f t="shared" si="338"/>
        <v>42203.09879629629</v>
      </c>
      <c r="T3624" s="13">
        <f t="shared" si="339"/>
        <v>42231.015462962961</v>
      </c>
      <c r="U3624">
        <f t="shared" si="340"/>
        <v>2015</v>
      </c>
      <c r="V3624" s="15" t="str">
        <f t="shared" si="341"/>
        <v>Jul</v>
      </c>
    </row>
    <row r="3625" spans="1:22" ht="48">
      <c r="A3625">
        <v>3619</v>
      </c>
      <c r="B3625" s="3" t="s">
        <v>3617</v>
      </c>
      <c r="C3625" s="3" t="s">
        <v>7729</v>
      </c>
      <c r="D3625">
        <v>1000</v>
      </c>
      <c r="E3625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8270</v>
      </c>
      <c r="O3625" s="6">
        <f>KickstarterTable[[#This Row],[pledged]]/KickstarterTable[[#This Row],[goal]]</f>
        <v>1.1299999999999999</v>
      </c>
      <c r="P3625" s="8">
        <f>KickstarterTable[[#This Row],[pledged]]/KickstarterTable[[#This Row],[backers_count]]</f>
        <v>66.470588235294116</v>
      </c>
      <c r="Q3625" t="str">
        <f t="shared" si="336"/>
        <v>theater</v>
      </c>
      <c r="R3625" t="str">
        <f t="shared" si="337"/>
        <v>plays</v>
      </c>
      <c r="S3625" s="13">
        <f t="shared" si="338"/>
        <v>42660.798912037033</v>
      </c>
      <c r="T3625" s="13">
        <f t="shared" si="339"/>
        <v>42691.500000000007</v>
      </c>
      <c r="U3625">
        <f t="shared" si="340"/>
        <v>2016</v>
      </c>
      <c r="V3625" s="15" t="str">
        <f t="shared" si="341"/>
        <v>Oct</v>
      </c>
    </row>
    <row r="3626" spans="1:22" ht="32">
      <c r="A3626">
        <v>3622</v>
      </c>
      <c r="B3626" s="3" t="s">
        <v>3620</v>
      </c>
      <c r="C3626" s="3" t="s">
        <v>7732</v>
      </c>
      <c r="D3626">
        <v>1000</v>
      </c>
      <c r="E3626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8270</v>
      </c>
      <c r="O3626" s="6">
        <f>KickstarterTable[[#This Row],[pledged]]/KickstarterTable[[#This Row],[goal]]</f>
        <v>1.00099</v>
      </c>
      <c r="P3626" s="8">
        <f>KickstarterTable[[#This Row],[pledged]]/KickstarterTable[[#This Row],[backers_count]]</f>
        <v>47.666190476190479</v>
      </c>
      <c r="Q3626" t="str">
        <f t="shared" si="336"/>
        <v>theater</v>
      </c>
      <c r="R3626" t="str">
        <f t="shared" si="337"/>
        <v>plays</v>
      </c>
      <c r="S3626" s="13">
        <f t="shared" si="338"/>
        <v>41876.888553240737</v>
      </c>
      <c r="T3626" s="13">
        <f t="shared" si="339"/>
        <v>41907.724305555559</v>
      </c>
      <c r="U3626">
        <f t="shared" si="340"/>
        <v>2014</v>
      </c>
      <c r="V3626" s="15" t="str">
        <f t="shared" si="341"/>
        <v>Aug</v>
      </c>
    </row>
    <row r="3627" spans="1:22" ht="80">
      <c r="A3627">
        <v>3640</v>
      </c>
      <c r="B3627" s="3" t="s">
        <v>3638</v>
      </c>
      <c r="C3627" s="3" t="s">
        <v>7750</v>
      </c>
      <c r="D3627">
        <v>1000</v>
      </c>
      <c r="E362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8304</v>
      </c>
      <c r="O3627" s="6">
        <f>KickstarterTable[[#This Row],[pledged]]/KickstarterTable[[#This Row],[goal]]</f>
        <v>5.5E-2</v>
      </c>
      <c r="P3627" s="8">
        <f>KickstarterTable[[#This Row],[pledged]]/KickstarterTable[[#This Row],[backers_count]]</f>
        <v>18.333333333333332</v>
      </c>
      <c r="Q3627" t="str">
        <f t="shared" si="336"/>
        <v>theater</v>
      </c>
      <c r="R3627" t="str">
        <f t="shared" si="337"/>
        <v>musical</v>
      </c>
      <c r="S3627" s="13">
        <f t="shared" si="338"/>
        <v>42104.448263888888</v>
      </c>
      <c r="T3627" s="13">
        <f t="shared" si="339"/>
        <v>42132.364930555559</v>
      </c>
      <c r="U3627">
        <f t="shared" si="340"/>
        <v>2015</v>
      </c>
      <c r="V3627" s="15" t="str">
        <f t="shared" si="341"/>
        <v>Apr</v>
      </c>
    </row>
    <row r="3628" spans="1:22" ht="48">
      <c r="A3628">
        <v>3645</v>
      </c>
      <c r="B3628" s="3" t="s">
        <v>3643</v>
      </c>
      <c r="C3628" s="3" t="s">
        <v>7755</v>
      </c>
      <c r="D3628">
        <v>1000</v>
      </c>
      <c r="E362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8304</v>
      </c>
      <c r="O3628" s="6">
        <f>KickstarterTable[[#This Row],[pledged]]/KickstarterTable[[#This Row],[goal]]</f>
        <v>1E-3</v>
      </c>
      <c r="P3628" s="8">
        <f>KickstarterTable[[#This Row],[pledged]]/KickstarterTable[[#This Row],[backers_count]]</f>
        <v>1</v>
      </c>
      <c r="Q3628" t="str">
        <f t="shared" si="336"/>
        <v>theater</v>
      </c>
      <c r="R3628" t="str">
        <f t="shared" si="337"/>
        <v>musical</v>
      </c>
      <c r="S3628" s="13">
        <f t="shared" si="338"/>
        <v>42665.637013888881</v>
      </c>
      <c r="T3628" s="13">
        <f t="shared" si="339"/>
        <v>42693.595347222225</v>
      </c>
      <c r="U3628">
        <f t="shared" si="340"/>
        <v>2016</v>
      </c>
      <c r="V3628" s="15" t="str">
        <f t="shared" si="341"/>
        <v>Oct</v>
      </c>
    </row>
    <row r="3629" spans="1:22" ht="48">
      <c r="A3629">
        <v>3668</v>
      </c>
      <c r="B3629" s="3" t="s">
        <v>3665</v>
      </c>
      <c r="C3629" s="3" t="s">
        <v>7778</v>
      </c>
      <c r="D3629">
        <v>1000</v>
      </c>
      <c r="E3629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8270</v>
      </c>
      <c r="O3629" s="6">
        <f>KickstarterTable[[#This Row],[pledged]]/KickstarterTable[[#This Row],[goal]]</f>
        <v>1.0349999999999999</v>
      </c>
      <c r="P3629" s="8">
        <f>KickstarterTable[[#This Row],[pledged]]/KickstarterTable[[#This Row],[backers_count]]</f>
        <v>36.964285714285715</v>
      </c>
      <c r="Q3629" t="str">
        <f t="shared" si="336"/>
        <v>theater</v>
      </c>
      <c r="R3629" t="str">
        <f t="shared" si="337"/>
        <v>plays</v>
      </c>
      <c r="S3629" s="13">
        <f t="shared" si="338"/>
        <v>42185.222824074073</v>
      </c>
      <c r="T3629" s="13">
        <f t="shared" si="339"/>
        <v>42206.356250000004</v>
      </c>
      <c r="U3629">
        <f t="shared" si="340"/>
        <v>2015</v>
      </c>
      <c r="V3629" s="15" t="str">
        <f t="shared" si="341"/>
        <v>Jun</v>
      </c>
    </row>
    <row r="3630" spans="1:22" ht="48">
      <c r="A3630">
        <v>3669</v>
      </c>
      <c r="B3630" s="3" t="s">
        <v>3666</v>
      </c>
      <c r="C3630" s="3" t="s">
        <v>7779</v>
      </c>
      <c r="D3630">
        <v>1000</v>
      </c>
      <c r="E3630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8270</v>
      </c>
      <c r="O3630" s="6">
        <f>KickstarterTable[[#This Row],[pledged]]/KickstarterTable[[#This Row],[goal]]</f>
        <v>1.3819999999999999</v>
      </c>
      <c r="P3630" s="8">
        <f>KickstarterTable[[#This Row],[pledged]]/KickstarterTable[[#This Row],[backers_count]]</f>
        <v>81.294117647058826</v>
      </c>
      <c r="Q3630" t="str">
        <f t="shared" si="336"/>
        <v>theater</v>
      </c>
      <c r="R3630" t="str">
        <f t="shared" si="337"/>
        <v>plays</v>
      </c>
      <c r="S3630" s="13">
        <f t="shared" si="338"/>
        <v>42136.341863425921</v>
      </c>
      <c r="T3630" s="13">
        <f t="shared" si="339"/>
        <v>42164.258530092593</v>
      </c>
      <c r="U3630">
        <f t="shared" si="340"/>
        <v>2015</v>
      </c>
      <c r="V3630" s="15" t="str">
        <f t="shared" si="341"/>
        <v>May</v>
      </c>
    </row>
    <row r="3631" spans="1:22" ht="64">
      <c r="A3631">
        <v>3681</v>
      </c>
      <c r="B3631" s="3" t="s">
        <v>3678</v>
      </c>
      <c r="C3631" s="3" t="s">
        <v>7791</v>
      </c>
      <c r="D3631">
        <v>1000</v>
      </c>
      <c r="E3631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8270</v>
      </c>
      <c r="O3631" s="6">
        <f>KickstarterTable[[#This Row],[pledged]]/KickstarterTable[[#This Row],[goal]]</f>
        <v>1.119</v>
      </c>
      <c r="P3631" s="8">
        <f>KickstarterTable[[#This Row],[pledged]]/KickstarterTable[[#This Row],[backers_count]]</f>
        <v>62.166666666666664</v>
      </c>
      <c r="Q3631" t="str">
        <f t="shared" si="336"/>
        <v>theater</v>
      </c>
      <c r="R3631" t="str">
        <f t="shared" si="337"/>
        <v>plays</v>
      </c>
      <c r="S3631" s="13">
        <f t="shared" si="338"/>
        <v>42374.318171296291</v>
      </c>
      <c r="T3631" s="13">
        <f t="shared" si="339"/>
        <v>42382.234837962962</v>
      </c>
      <c r="U3631">
        <f t="shared" si="340"/>
        <v>2016</v>
      </c>
      <c r="V3631" s="15" t="str">
        <f t="shared" si="341"/>
        <v>Jan</v>
      </c>
    </row>
    <row r="3632" spans="1:22" ht="32">
      <c r="A3632">
        <v>3692</v>
      </c>
      <c r="B3632" s="3" t="s">
        <v>3689</v>
      </c>
      <c r="C3632" s="3" t="s">
        <v>7802</v>
      </c>
      <c r="D3632">
        <v>1000</v>
      </c>
      <c r="E3632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8270</v>
      </c>
      <c r="O3632" s="6">
        <f>KickstarterTable[[#This Row],[pledged]]/KickstarterTable[[#This Row],[goal]]</f>
        <v>1.26</v>
      </c>
      <c r="P3632" s="8">
        <f>KickstarterTable[[#This Row],[pledged]]/KickstarterTable[[#This Row],[backers_count]]</f>
        <v>74.117647058823536</v>
      </c>
      <c r="Q3632" t="str">
        <f t="shared" si="336"/>
        <v>theater</v>
      </c>
      <c r="R3632" t="str">
        <f t="shared" si="337"/>
        <v>plays</v>
      </c>
      <c r="S3632" s="13">
        <f t="shared" si="338"/>
        <v>41891.631701388884</v>
      </c>
      <c r="T3632" s="13">
        <f t="shared" si="339"/>
        <v>41898.583333333336</v>
      </c>
      <c r="U3632">
        <f t="shared" si="340"/>
        <v>2014</v>
      </c>
      <c r="V3632" s="15" t="str">
        <f t="shared" si="341"/>
        <v>Sep</v>
      </c>
    </row>
    <row r="3633" spans="1:22" ht="32">
      <c r="A3633">
        <v>3707</v>
      </c>
      <c r="B3633" s="3" t="s">
        <v>3704</v>
      </c>
      <c r="C3633" s="3" t="s">
        <v>7817</v>
      </c>
      <c r="D3633">
        <v>1000</v>
      </c>
      <c r="E3633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8270</v>
      </c>
      <c r="O3633" s="6">
        <f>KickstarterTable[[#This Row],[pledged]]/KickstarterTable[[#This Row],[goal]]</f>
        <v>1.86</v>
      </c>
      <c r="P3633" s="8">
        <f>KickstarterTable[[#This Row],[pledged]]/KickstarterTable[[#This Row],[backers_count]]</f>
        <v>80.869565217391298</v>
      </c>
      <c r="Q3633" t="str">
        <f t="shared" si="336"/>
        <v>theater</v>
      </c>
      <c r="R3633" t="str">
        <f t="shared" si="337"/>
        <v>plays</v>
      </c>
      <c r="S3633" s="13">
        <f t="shared" si="338"/>
        <v>42551.715023148143</v>
      </c>
      <c r="T3633" s="13">
        <f t="shared" si="339"/>
        <v>42570.80972222222</v>
      </c>
      <c r="U3633">
        <f t="shared" si="340"/>
        <v>2016</v>
      </c>
      <c r="V3633" s="15" t="str">
        <f t="shared" si="341"/>
        <v>Jun</v>
      </c>
    </row>
    <row r="3634" spans="1:22" ht="48">
      <c r="A3634">
        <v>3709</v>
      </c>
      <c r="B3634" s="3" t="s">
        <v>3706</v>
      </c>
      <c r="C3634" s="3" t="s">
        <v>7819</v>
      </c>
      <c r="D3634">
        <v>1000</v>
      </c>
      <c r="E3634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8270</v>
      </c>
      <c r="O3634" s="6">
        <f>KickstarterTable[[#This Row],[pledged]]/KickstarterTable[[#This Row],[goal]]</f>
        <v>1.0825</v>
      </c>
      <c r="P3634" s="8">
        <f>KickstarterTable[[#This Row],[pledged]]/KickstarterTable[[#This Row],[backers_count]]</f>
        <v>30.928571428571427</v>
      </c>
      <c r="Q3634" t="str">
        <f t="shared" si="336"/>
        <v>theater</v>
      </c>
      <c r="R3634" t="str">
        <f t="shared" si="337"/>
        <v>plays</v>
      </c>
      <c r="S3634" s="13">
        <f t="shared" si="338"/>
        <v>41785.374374999999</v>
      </c>
      <c r="T3634" s="13">
        <f t="shared" si="339"/>
        <v>41813.291041666671</v>
      </c>
      <c r="U3634">
        <f t="shared" si="340"/>
        <v>2014</v>
      </c>
      <c r="V3634" s="15" t="str">
        <f t="shared" si="341"/>
        <v>May</v>
      </c>
    </row>
    <row r="3635" spans="1:22" ht="48">
      <c r="A3635">
        <v>3730</v>
      </c>
      <c r="B3635" s="3" t="s">
        <v>3727</v>
      </c>
      <c r="C3635" s="3" t="s">
        <v>7840</v>
      </c>
      <c r="D3635">
        <v>1000</v>
      </c>
      <c r="E3635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8270</v>
      </c>
      <c r="O3635" s="6">
        <f>KickstarterTable[[#This Row],[pledged]]/KickstarterTable[[#This Row],[goal]]</f>
        <v>0.1</v>
      </c>
      <c r="P3635" s="8">
        <f>KickstarterTable[[#This Row],[pledged]]/KickstarterTable[[#This Row],[backers_count]]</f>
        <v>100</v>
      </c>
      <c r="Q3635" t="str">
        <f t="shared" si="336"/>
        <v>theater</v>
      </c>
      <c r="R3635" t="str">
        <f t="shared" si="337"/>
        <v>plays</v>
      </c>
      <c r="S3635" s="13">
        <f t="shared" si="338"/>
        <v>42203.34443287037</v>
      </c>
      <c r="T3635" s="13">
        <f t="shared" si="339"/>
        <v>42231.261099537041</v>
      </c>
      <c r="U3635">
        <f t="shared" si="340"/>
        <v>2015</v>
      </c>
      <c r="V3635" s="15" t="str">
        <f t="shared" si="341"/>
        <v>Jul</v>
      </c>
    </row>
    <row r="3636" spans="1:22" ht="48">
      <c r="A3636">
        <v>3751</v>
      </c>
      <c r="B3636" s="3" t="s">
        <v>3748</v>
      </c>
      <c r="C3636" s="3" t="s">
        <v>7861</v>
      </c>
      <c r="D3636">
        <v>1000</v>
      </c>
      <c r="E3636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8304</v>
      </c>
      <c r="O3636" s="6">
        <f>KickstarterTable[[#This Row],[pledged]]/KickstarterTable[[#This Row],[goal]]</f>
        <v>1.3260000000000001</v>
      </c>
      <c r="P3636" s="8">
        <f>KickstarterTable[[#This Row],[pledged]]/KickstarterTable[[#This Row],[backers_count]]</f>
        <v>120.54545454545455</v>
      </c>
      <c r="Q3636" t="str">
        <f t="shared" si="336"/>
        <v>theater</v>
      </c>
      <c r="R3636" t="str">
        <f t="shared" si="337"/>
        <v>musical</v>
      </c>
      <c r="S3636" s="13">
        <f t="shared" si="338"/>
        <v>42402.702233796292</v>
      </c>
      <c r="T3636" s="13">
        <f t="shared" si="339"/>
        <v>42460.577233796292</v>
      </c>
      <c r="U3636">
        <f t="shared" si="340"/>
        <v>2016</v>
      </c>
      <c r="V3636" s="15" t="str">
        <f t="shared" si="341"/>
        <v>Feb</v>
      </c>
    </row>
    <row r="3637" spans="1:22" ht="32">
      <c r="A3637">
        <v>3771</v>
      </c>
      <c r="B3637" s="3" t="s">
        <v>3768</v>
      </c>
      <c r="C3637" s="3" t="s">
        <v>7881</v>
      </c>
      <c r="D3637">
        <v>1000</v>
      </c>
      <c r="E363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8304</v>
      </c>
      <c r="O3637" s="6">
        <f>KickstarterTable[[#This Row],[pledged]]/KickstarterTable[[#This Row],[goal]]</f>
        <v>1.46</v>
      </c>
      <c r="P3637" s="8">
        <f>KickstarterTable[[#This Row],[pledged]]/KickstarterTable[[#This Row],[backers_count]]</f>
        <v>38.421052631578945</v>
      </c>
      <c r="Q3637" t="str">
        <f t="shared" si="336"/>
        <v>theater</v>
      </c>
      <c r="R3637" t="str">
        <f t="shared" si="337"/>
        <v>musical</v>
      </c>
      <c r="S3637" s="13">
        <f t="shared" si="338"/>
        <v>42493.52375</v>
      </c>
      <c r="T3637" s="13">
        <f t="shared" si="339"/>
        <v>42505.583333333336</v>
      </c>
      <c r="U3637">
        <f t="shared" si="340"/>
        <v>2016</v>
      </c>
      <c r="V3637" s="15" t="str">
        <f t="shared" si="341"/>
        <v>May</v>
      </c>
    </row>
    <row r="3638" spans="1:22" ht="48">
      <c r="A3638">
        <v>3784</v>
      </c>
      <c r="B3638" s="3" t="s">
        <v>3781</v>
      </c>
      <c r="C3638" s="3" t="s">
        <v>7894</v>
      </c>
      <c r="D3638">
        <v>1000</v>
      </c>
      <c r="E363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8304</v>
      </c>
      <c r="O3638" s="6">
        <f>KickstarterTable[[#This Row],[pledged]]/KickstarterTable[[#This Row],[goal]]</f>
        <v>1.1499999999999999</v>
      </c>
      <c r="P3638" s="8">
        <f>KickstarterTable[[#This Row],[pledged]]/KickstarterTable[[#This Row],[backers_count]]</f>
        <v>115</v>
      </c>
      <c r="Q3638" t="str">
        <f t="shared" si="336"/>
        <v>theater</v>
      </c>
      <c r="R3638" t="str">
        <f t="shared" si="337"/>
        <v>musical</v>
      </c>
      <c r="S3638" s="13">
        <f t="shared" si="338"/>
        <v>42531.647361111107</v>
      </c>
      <c r="T3638" s="13">
        <f t="shared" si="339"/>
        <v>42559.564027777778</v>
      </c>
      <c r="U3638">
        <f t="shared" si="340"/>
        <v>2016</v>
      </c>
      <c r="V3638" s="15" t="str">
        <f t="shared" si="341"/>
        <v>Jun</v>
      </c>
    </row>
    <row r="3639" spans="1:22" ht="48">
      <c r="A3639">
        <v>3808</v>
      </c>
      <c r="B3639" s="3" t="s">
        <v>3805</v>
      </c>
      <c r="C3639" s="3" t="s">
        <v>7918</v>
      </c>
      <c r="D3639">
        <v>1000</v>
      </c>
      <c r="E3639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8270</v>
      </c>
      <c r="O3639" s="6">
        <f>KickstarterTable[[#This Row],[pledged]]/KickstarterTable[[#This Row],[goal]]</f>
        <v>1</v>
      </c>
      <c r="P3639" s="8">
        <f>KickstarterTable[[#This Row],[pledged]]/KickstarterTable[[#This Row],[backers_count]]</f>
        <v>41.666666666666664</v>
      </c>
      <c r="Q3639" t="str">
        <f t="shared" si="336"/>
        <v>theater</v>
      </c>
      <c r="R3639" t="str">
        <f t="shared" si="337"/>
        <v>plays</v>
      </c>
      <c r="S3639" s="13">
        <f t="shared" si="338"/>
        <v>42059.12059027778</v>
      </c>
      <c r="T3639" s="13">
        <f t="shared" si="339"/>
        <v>42116.99559027778</v>
      </c>
      <c r="U3639">
        <f t="shared" si="340"/>
        <v>2015</v>
      </c>
      <c r="V3639" s="15" t="str">
        <f t="shared" si="341"/>
        <v>Feb</v>
      </c>
    </row>
    <row r="3640" spans="1:22" ht="32">
      <c r="A3640">
        <v>3815</v>
      </c>
      <c r="B3640" s="3" t="s">
        <v>3812</v>
      </c>
      <c r="C3640" s="3" t="s">
        <v>7925</v>
      </c>
      <c r="D3640">
        <v>1000</v>
      </c>
      <c r="E3640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8270</v>
      </c>
      <c r="O3640" s="6">
        <f>KickstarterTable[[#This Row],[pledged]]/KickstarterTable[[#This Row],[goal]]</f>
        <v>1.0000100000000001</v>
      </c>
      <c r="P3640" s="8">
        <f>KickstarterTable[[#This Row],[pledged]]/KickstarterTable[[#This Row],[backers_count]]</f>
        <v>50.000500000000002</v>
      </c>
      <c r="Q3640" t="str">
        <f t="shared" si="336"/>
        <v>theater</v>
      </c>
      <c r="R3640" t="str">
        <f t="shared" si="337"/>
        <v>plays</v>
      </c>
      <c r="S3640" s="13">
        <f t="shared" si="338"/>
        <v>42206.926585648143</v>
      </c>
      <c r="T3640" s="13">
        <f t="shared" si="339"/>
        <v>42234.541666666664</v>
      </c>
      <c r="U3640">
        <f t="shared" si="340"/>
        <v>2015</v>
      </c>
      <c r="V3640" s="15" t="str">
        <f t="shared" si="341"/>
        <v>Jul</v>
      </c>
    </row>
    <row r="3641" spans="1:22" ht="32">
      <c r="A3641">
        <v>3819</v>
      </c>
      <c r="B3641" s="3" t="s">
        <v>3816</v>
      </c>
      <c r="C3641" s="3" t="s">
        <v>7817</v>
      </c>
      <c r="D3641">
        <v>1000</v>
      </c>
      <c r="E3641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8270</v>
      </c>
      <c r="O3641" s="6">
        <f>KickstarterTable[[#This Row],[pledged]]/KickstarterTable[[#This Row],[goal]]</f>
        <v>1.0640000000000001</v>
      </c>
      <c r="P3641" s="8">
        <f>KickstarterTable[[#This Row],[pledged]]/KickstarterTable[[#This Row],[backers_count]]</f>
        <v>40.92307692307692</v>
      </c>
      <c r="Q3641" t="str">
        <f t="shared" si="336"/>
        <v>theater</v>
      </c>
      <c r="R3641" t="str">
        <f t="shared" si="337"/>
        <v>plays</v>
      </c>
      <c r="S3641" s="13">
        <f t="shared" si="338"/>
        <v>42183.876203703701</v>
      </c>
      <c r="T3641" s="13">
        <f t="shared" si="339"/>
        <v>42200.459722222229</v>
      </c>
      <c r="U3641">
        <f t="shared" si="340"/>
        <v>2015</v>
      </c>
      <c r="V3641" s="15" t="str">
        <f t="shared" si="341"/>
        <v>Jun</v>
      </c>
    </row>
    <row r="3642" spans="1:22" ht="32">
      <c r="A3642">
        <v>3850</v>
      </c>
      <c r="B3642" s="3" t="s">
        <v>3847</v>
      </c>
      <c r="C3642" s="3" t="s">
        <v>7959</v>
      </c>
      <c r="D3642">
        <v>1000</v>
      </c>
      <c r="E3642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8270</v>
      </c>
      <c r="O3642" s="6">
        <f>KickstarterTable[[#This Row],[pledged]]/KickstarterTable[[#This Row],[goal]]</f>
        <v>3.7999999999999999E-2</v>
      </c>
      <c r="P3642" s="8">
        <f>KickstarterTable[[#This Row],[pledged]]/KickstarterTable[[#This Row],[backers_count]]</f>
        <v>9.5</v>
      </c>
      <c r="Q3642" t="str">
        <f t="shared" si="336"/>
        <v>theater</v>
      </c>
      <c r="R3642" t="str">
        <f t="shared" si="337"/>
        <v>plays</v>
      </c>
      <c r="S3642" s="13">
        <f t="shared" si="338"/>
        <v>41974.791006944441</v>
      </c>
      <c r="T3642" s="13">
        <f t="shared" si="339"/>
        <v>42002.707673611112</v>
      </c>
      <c r="U3642">
        <f t="shared" si="340"/>
        <v>2014</v>
      </c>
      <c r="V3642" s="15" t="str">
        <f t="shared" si="341"/>
        <v>Dec</v>
      </c>
    </row>
    <row r="3643" spans="1:22" ht="48">
      <c r="A3643">
        <v>3855</v>
      </c>
      <c r="B3643" s="3" t="s">
        <v>3852</v>
      </c>
      <c r="C3643" s="3" t="s">
        <v>7964</v>
      </c>
      <c r="D3643">
        <v>1000</v>
      </c>
      <c r="E3643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8270</v>
      </c>
      <c r="O3643" s="6">
        <f>KickstarterTable[[#This Row],[pledged]]/KickstarterTable[[#This Row],[goal]]</f>
        <v>2.5000000000000001E-2</v>
      </c>
      <c r="P3643" s="8">
        <f>KickstarterTable[[#This Row],[pledged]]/KickstarterTable[[#This Row],[backers_count]]</f>
        <v>25</v>
      </c>
      <c r="Q3643" t="str">
        <f t="shared" si="336"/>
        <v>theater</v>
      </c>
      <c r="R3643" t="str">
        <f t="shared" si="337"/>
        <v>plays</v>
      </c>
      <c r="S3643" s="13">
        <f t="shared" si="338"/>
        <v>42059.637395833335</v>
      </c>
      <c r="T3643" s="13">
        <f t="shared" si="339"/>
        <v>42087.512395833335</v>
      </c>
      <c r="U3643">
        <f t="shared" si="340"/>
        <v>2015</v>
      </c>
      <c r="V3643" s="15" t="str">
        <f t="shared" si="341"/>
        <v>Feb</v>
      </c>
    </row>
    <row r="3644" spans="1:22" ht="48">
      <c r="A3644">
        <v>3892</v>
      </c>
      <c r="B3644" s="3" t="s">
        <v>3889</v>
      </c>
      <c r="C3644" s="3" t="s">
        <v>8000</v>
      </c>
      <c r="D3644">
        <v>1000</v>
      </c>
      <c r="E3644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8270</v>
      </c>
      <c r="O3644" s="6">
        <f>KickstarterTable[[#This Row],[pledged]]/KickstarterTable[[#This Row],[goal]]</f>
        <v>0</v>
      </c>
      <c r="P3644" s="8" t="e">
        <f>KickstarterTable[[#This Row],[pledged]]/KickstarterTable[[#This Row],[backers_count]]</f>
        <v>#DIV/0!</v>
      </c>
      <c r="Q3644" t="str">
        <f t="shared" si="336"/>
        <v>theater</v>
      </c>
      <c r="R3644" t="str">
        <f t="shared" si="337"/>
        <v>plays</v>
      </c>
      <c r="S3644" s="13">
        <f t="shared" si="338"/>
        <v>41867.318946759253</v>
      </c>
      <c r="T3644" s="13">
        <f t="shared" si="339"/>
        <v>41872.875</v>
      </c>
      <c r="U3644">
        <f t="shared" si="340"/>
        <v>2014</v>
      </c>
      <c r="V3644" s="15" t="str">
        <f t="shared" si="341"/>
        <v>Aug</v>
      </c>
    </row>
    <row r="3645" spans="1:22" ht="48">
      <c r="A3645">
        <v>3895</v>
      </c>
      <c r="B3645" s="3" t="s">
        <v>3892</v>
      </c>
      <c r="C3645" s="3" t="s">
        <v>8003</v>
      </c>
      <c r="D3645">
        <v>1000</v>
      </c>
      <c r="E3645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8270</v>
      </c>
      <c r="O3645" s="6">
        <f>KickstarterTable[[#This Row],[pledged]]/KickstarterTable[[#This Row],[goal]]</f>
        <v>0.05</v>
      </c>
      <c r="P3645" s="8">
        <f>KickstarterTable[[#This Row],[pledged]]/KickstarterTable[[#This Row],[backers_count]]</f>
        <v>50</v>
      </c>
      <c r="Q3645" t="str">
        <f t="shared" si="336"/>
        <v>theater</v>
      </c>
      <c r="R3645" t="str">
        <f t="shared" si="337"/>
        <v>plays</v>
      </c>
      <c r="S3645" s="13">
        <f t="shared" si="338"/>
        <v>42031.916875000003</v>
      </c>
      <c r="T3645" s="13">
        <f t="shared" si="339"/>
        <v>42060.833541666674</v>
      </c>
      <c r="U3645">
        <f t="shared" si="340"/>
        <v>2015</v>
      </c>
      <c r="V3645" s="15" t="str">
        <f t="shared" si="341"/>
        <v>Jan</v>
      </c>
    </row>
    <row r="3646" spans="1:22" ht="32">
      <c r="A3646">
        <v>3907</v>
      </c>
      <c r="B3646" s="3" t="s">
        <v>3904</v>
      </c>
      <c r="C3646" s="3" t="s">
        <v>8015</v>
      </c>
      <c r="D3646">
        <v>1000</v>
      </c>
      <c r="E3646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8270</v>
      </c>
      <c r="O3646" s="6">
        <f>KickstarterTable[[#This Row],[pledged]]/KickstarterTable[[#This Row],[goal]]</f>
        <v>0.153</v>
      </c>
      <c r="P3646" s="8">
        <f>KickstarterTable[[#This Row],[pledged]]/KickstarterTable[[#This Row],[backers_count]]</f>
        <v>38.25</v>
      </c>
      <c r="Q3646" t="str">
        <f t="shared" si="336"/>
        <v>theater</v>
      </c>
      <c r="R3646" t="str">
        <f t="shared" si="337"/>
        <v>plays</v>
      </c>
      <c r="S3646" s="13">
        <f t="shared" si="338"/>
        <v>41906.486180555556</v>
      </c>
      <c r="T3646" s="13">
        <f t="shared" si="339"/>
        <v>41936.422222222223</v>
      </c>
      <c r="U3646">
        <f t="shared" si="340"/>
        <v>2014</v>
      </c>
      <c r="V3646" s="15" t="str">
        <f t="shared" si="341"/>
        <v>Sep</v>
      </c>
    </row>
    <row r="3647" spans="1:22" ht="32">
      <c r="A3647">
        <v>3972</v>
      </c>
      <c r="B3647" s="3" t="s">
        <v>3969</v>
      </c>
      <c r="C3647" s="3" t="s">
        <v>8079</v>
      </c>
      <c r="D3647">
        <v>1000</v>
      </c>
      <c r="E364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8270</v>
      </c>
      <c r="O3647" s="6">
        <f>KickstarterTable[[#This Row],[pledged]]/KickstarterTable[[#This Row],[goal]]</f>
        <v>0.21099999999999999</v>
      </c>
      <c r="P3647" s="8">
        <f>KickstarterTable[[#This Row],[pledged]]/KickstarterTable[[#This Row],[backers_count]]</f>
        <v>26.375</v>
      </c>
      <c r="Q3647" t="str">
        <f t="shared" si="336"/>
        <v>theater</v>
      </c>
      <c r="R3647" t="str">
        <f t="shared" si="337"/>
        <v>plays</v>
      </c>
      <c r="S3647" s="13">
        <f t="shared" si="338"/>
        <v>41980.734189814808</v>
      </c>
      <c r="T3647" s="13">
        <f t="shared" si="339"/>
        <v>42038.650856481479</v>
      </c>
      <c r="U3647">
        <f t="shared" si="340"/>
        <v>2015</v>
      </c>
      <c r="V3647" s="15" t="str">
        <f t="shared" si="341"/>
        <v>Dec</v>
      </c>
    </row>
    <row r="3648" spans="1:22" ht="48">
      <c r="A3648">
        <v>3974</v>
      </c>
      <c r="B3648" s="3" t="s">
        <v>3971</v>
      </c>
      <c r="C3648" s="3" t="s">
        <v>8081</v>
      </c>
      <c r="D3648">
        <v>1000</v>
      </c>
      <c r="E364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8270</v>
      </c>
      <c r="O3648" s="6">
        <f>KickstarterTable[[#This Row],[pledged]]/KickstarterTable[[#This Row],[goal]]</f>
        <v>0.32</v>
      </c>
      <c r="P3648" s="8">
        <f>KickstarterTable[[#This Row],[pledged]]/KickstarterTable[[#This Row],[backers_count]]</f>
        <v>29.09090909090909</v>
      </c>
      <c r="Q3648" t="str">
        <f t="shared" si="336"/>
        <v>theater</v>
      </c>
      <c r="R3648" t="str">
        <f t="shared" si="337"/>
        <v>plays</v>
      </c>
      <c r="S3648" s="13">
        <f t="shared" si="338"/>
        <v>42493.213518518511</v>
      </c>
      <c r="T3648" s="13">
        <f t="shared" si="339"/>
        <v>42521.130185185182</v>
      </c>
      <c r="U3648">
        <f t="shared" si="340"/>
        <v>2016</v>
      </c>
      <c r="V3648" s="15" t="str">
        <f t="shared" si="341"/>
        <v>May</v>
      </c>
    </row>
    <row r="3649" spans="1:22" ht="48">
      <c r="A3649">
        <v>4008</v>
      </c>
      <c r="B3649" s="3" t="s">
        <v>4004</v>
      </c>
      <c r="C3649" s="3" t="s">
        <v>8113</v>
      </c>
      <c r="D3649">
        <v>1000</v>
      </c>
      <c r="E3649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8270</v>
      </c>
      <c r="O3649" s="6">
        <f>KickstarterTable[[#This Row],[pledged]]/KickstarterTable[[#This Row],[goal]]</f>
        <v>0.06</v>
      </c>
      <c r="P3649" s="8">
        <f>KickstarterTable[[#This Row],[pledged]]/KickstarterTable[[#This Row],[backers_count]]</f>
        <v>15</v>
      </c>
      <c r="Q3649" t="str">
        <f t="shared" si="336"/>
        <v>theater</v>
      </c>
      <c r="R3649" t="str">
        <f t="shared" si="337"/>
        <v>plays</v>
      </c>
      <c r="S3649" s="13">
        <f t="shared" si="338"/>
        <v>42177.630868055552</v>
      </c>
      <c r="T3649" s="13">
        <f t="shared" si="339"/>
        <v>42205.547534722224</v>
      </c>
      <c r="U3649">
        <f t="shared" si="340"/>
        <v>2015</v>
      </c>
      <c r="V3649" s="15" t="str">
        <f t="shared" si="341"/>
        <v>Jun</v>
      </c>
    </row>
    <row r="3650" spans="1:22" ht="32">
      <c r="A3650">
        <v>4070</v>
      </c>
      <c r="B3650" s="3" t="s">
        <v>4066</v>
      </c>
      <c r="C3650" s="3" t="s">
        <v>8173</v>
      </c>
      <c r="D3650">
        <v>1000</v>
      </c>
      <c r="E3650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8270</v>
      </c>
      <c r="O3650" s="6">
        <f>KickstarterTable[[#This Row],[pledged]]/KickstarterTable[[#This Row],[goal]]</f>
        <v>0.16500000000000001</v>
      </c>
      <c r="P3650" s="8">
        <f>KickstarterTable[[#This Row],[pledged]]/KickstarterTable[[#This Row],[backers_count]]</f>
        <v>27.5</v>
      </c>
      <c r="Q3650" t="str">
        <f t="shared" ref="Q3650:Q3713" si="342">LEFT(N3650, SEARCH("/",N3650,1) -1)</f>
        <v>theater</v>
      </c>
      <c r="R3650" t="str">
        <f t="shared" ref="R3650:R3713" si="343">MID(N3650,FIND("/",N3650)+1,LEN(N3650))</f>
        <v>plays</v>
      </c>
      <c r="S3650" s="13">
        <f t="shared" ref="S3650:S3713" si="344">(J3650/86400)+25569+(-8/24)</f>
        <v>42031.333564814813</v>
      </c>
      <c r="T3650" s="13">
        <f t="shared" ref="T3650:T3713" si="345">(((I3650/60)/60)/24)+DATE(1970,1,1)+(-58/24)</f>
        <v>42061.708333333336</v>
      </c>
      <c r="U3650">
        <f t="shared" ref="U3650:U3713" si="346">YEAR(T3650)</f>
        <v>2015</v>
      </c>
      <c r="V3650" s="15" t="str">
        <f t="shared" ref="V3650:V3713" si="347">TEXT(S3650,"mmm")</f>
        <v>Jan</v>
      </c>
    </row>
    <row r="3651" spans="1:22" ht="48">
      <c r="A3651">
        <v>4072</v>
      </c>
      <c r="B3651" s="3" t="s">
        <v>4068</v>
      </c>
      <c r="C3651" s="3" t="s">
        <v>8175</v>
      </c>
      <c r="D3651">
        <v>1000</v>
      </c>
      <c r="E3651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8270</v>
      </c>
      <c r="O3651" s="6">
        <f>KickstarterTable[[#This Row],[pledged]]/KickstarterTable[[#This Row],[goal]]</f>
        <v>4.0000000000000001E-3</v>
      </c>
      <c r="P3651" s="8">
        <f>KickstarterTable[[#This Row],[pledged]]/KickstarterTable[[#This Row],[backers_count]]</f>
        <v>2</v>
      </c>
      <c r="Q3651" t="str">
        <f t="shared" si="342"/>
        <v>theater</v>
      </c>
      <c r="R3651" t="str">
        <f t="shared" si="343"/>
        <v>plays</v>
      </c>
      <c r="S3651" s="13">
        <f t="shared" si="344"/>
        <v>41812.441099537034</v>
      </c>
      <c r="T3651" s="13">
        <f t="shared" si="345"/>
        <v>41870.357766203706</v>
      </c>
      <c r="U3651">
        <f t="shared" si="346"/>
        <v>2014</v>
      </c>
      <c r="V3651" s="15" t="str">
        <f t="shared" si="347"/>
        <v>Jun</v>
      </c>
    </row>
    <row r="3652" spans="1:22" ht="48">
      <c r="A3652">
        <v>4086</v>
      </c>
      <c r="B3652" s="3" t="s">
        <v>4082</v>
      </c>
      <c r="C3652" s="3" t="s">
        <v>8189</v>
      </c>
      <c r="D3652">
        <v>1000</v>
      </c>
      <c r="E3652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8270</v>
      </c>
      <c r="O3652" s="6">
        <f>KickstarterTable[[#This Row],[pledged]]/KickstarterTable[[#This Row],[goal]]</f>
        <v>4.7E-2</v>
      </c>
      <c r="P3652" s="8">
        <f>KickstarterTable[[#This Row],[pledged]]/KickstarterTable[[#This Row],[backers_count]]</f>
        <v>9.4</v>
      </c>
      <c r="Q3652" t="str">
        <f t="shared" si="342"/>
        <v>theater</v>
      </c>
      <c r="R3652" t="str">
        <f t="shared" si="343"/>
        <v>plays</v>
      </c>
      <c r="S3652" s="13">
        <f t="shared" si="344"/>
        <v>42304.607627314814</v>
      </c>
      <c r="T3652" s="13">
        <f t="shared" si="345"/>
        <v>42326.750000000007</v>
      </c>
      <c r="U3652">
        <f t="shared" si="346"/>
        <v>2015</v>
      </c>
      <c r="V3652" s="15" t="str">
        <f t="shared" si="347"/>
        <v>Oct</v>
      </c>
    </row>
    <row r="3653" spans="1:22" ht="48">
      <c r="A3653">
        <v>4090</v>
      </c>
      <c r="B3653" s="3" t="s">
        <v>4086</v>
      </c>
      <c r="C3653" s="3" t="s">
        <v>8193</v>
      </c>
      <c r="D3653">
        <v>1000</v>
      </c>
      <c r="E3653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8270</v>
      </c>
      <c r="O3653" s="6">
        <f>KickstarterTable[[#This Row],[pledged]]/KickstarterTable[[#This Row],[goal]]</f>
        <v>3.2000000000000001E-2</v>
      </c>
      <c r="P3653" s="8">
        <f>KickstarterTable[[#This Row],[pledged]]/KickstarterTable[[#This Row],[backers_count]]</f>
        <v>10.666666666666666</v>
      </c>
      <c r="Q3653" t="str">
        <f t="shared" si="342"/>
        <v>theater</v>
      </c>
      <c r="R3653" t="str">
        <f t="shared" si="343"/>
        <v>plays</v>
      </c>
      <c r="S3653" s="13">
        <f t="shared" si="344"/>
        <v>42209.339548611104</v>
      </c>
      <c r="T3653" s="13">
        <f t="shared" si="345"/>
        <v>42221.208333333336</v>
      </c>
      <c r="U3653">
        <f t="shared" si="346"/>
        <v>2015</v>
      </c>
      <c r="V3653" s="15" t="str">
        <f t="shared" si="347"/>
        <v>Jul</v>
      </c>
    </row>
    <row r="3654" spans="1:22" ht="48">
      <c r="A3654">
        <v>4103</v>
      </c>
      <c r="B3654" s="3" t="s">
        <v>4099</v>
      </c>
      <c r="C3654" s="3" t="s">
        <v>8206</v>
      </c>
      <c r="D3654">
        <v>1000</v>
      </c>
      <c r="E3654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8270</v>
      </c>
      <c r="O3654" s="6">
        <f>KickstarterTable[[#This Row],[pledged]]/KickstarterTable[[#This Row],[goal]]</f>
        <v>0.1</v>
      </c>
      <c r="P3654" s="8">
        <f>KickstarterTable[[#This Row],[pledged]]/KickstarterTable[[#This Row],[backers_count]]</f>
        <v>16.666666666666668</v>
      </c>
      <c r="Q3654" t="str">
        <f t="shared" si="342"/>
        <v>theater</v>
      </c>
      <c r="R3654" t="str">
        <f t="shared" si="343"/>
        <v>plays</v>
      </c>
      <c r="S3654" s="13">
        <f t="shared" si="344"/>
        <v>42188.499606481484</v>
      </c>
      <c r="T3654" s="13">
        <f t="shared" si="345"/>
        <v>42240.355555555558</v>
      </c>
      <c r="U3654">
        <f t="shared" si="346"/>
        <v>2015</v>
      </c>
      <c r="V3654" s="15" t="str">
        <f t="shared" si="347"/>
        <v>Jul</v>
      </c>
    </row>
    <row r="3655" spans="1:22" ht="48">
      <c r="A3655">
        <v>383</v>
      </c>
      <c r="B3655" s="3" t="s">
        <v>384</v>
      </c>
      <c r="C3655" s="3" t="s">
        <v>4493</v>
      </c>
      <c r="D3655">
        <v>999</v>
      </c>
      <c r="E3655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8268</v>
      </c>
      <c r="O3655" s="6">
        <f>KickstarterTable[[#This Row],[pledged]]/KickstarterTable[[#This Row],[goal]]</f>
        <v>2.0670670670670672</v>
      </c>
      <c r="P3655" s="8">
        <f>KickstarterTable[[#This Row],[pledged]]/KickstarterTable[[#This Row],[backers_count]]</f>
        <v>43.020833333333336</v>
      </c>
      <c r="Q3655" t="str">
        <f t="shared" si="342"/>
        <v>film &amp; video</v>
      </c>
      <c r="R3655" t="str">
        <f t="shared" si="343"/>
        <v>documentary</v>
      </c>
      <c r="S3655" s="13">
        <f t="shared" si="344"/>
        <v>41754.78424768518</v>
      </c>
      <c r="T3655" s="13">
        <f t="shared" si="345"/>
        <v>41775.700914351852</v>
      </c>
      <c r="U3655">
        <f t="shared" si="346"/>
        <v>2014</v>
      </c>
      <c r="V3655" s="15" t="str">
        <f t="shared" si="347"/>
        <v>Apr</v>
      </c>
    </row>
    <row r="3656" spans="1:22" ht="48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8278</v>
      </c>
      <c r="O3656" s="6">
        <f>KickstarterTable[[#This Row],[pledged]]/KickstarterTable[[#This Row],[goal]]</f>
        <v>1.0480480480480481</v>
      </c>
      <c r="P3656" s="8">
        <f>KickstarterTable[[#This Row],[pledged]]/KickstarterTable[[#This Row],[backers_count]]</f>
        <v>32.71875</v>
      </c>
      <c r="Q3656" t="str">
        <f t="shared" si="342"/>
        <v>music</v>
      </c>
      <c r="R3656" t="str">
        <f t="shared" si="343"/>
        <v>indie rock</v>
      </c>
      <c r="S3656" s="13">
        <f t="shared" si="344"/>
        <v>40977.614675925921</v>
      </c>
      <c r="T3656" s="13">
        <f t="shared" si="345"/>
        <v>41005.489675925928</v>
      </c>
      <c r="U3656">
        <f t="shared" si="346"/>
        <v>2012</v>
      </c>
      <c r="V3656" s="15" t="str">
        <f t="shared" si="347"/>
        <v>Mar</v>
      </c>
    </row>
    <row r="3657" spans="1:22" ht="48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8270</v>
      </c>
      <c r="O3657" s="6">
        <f>KickstarterTable[[#This Row],[pledged]]/KickstarterTable[[#This Row],[goal]]</f>
        <v>1.2433537832310839</v>
      </c>
      <c r="P3657" s="8">
        <f>KickstarterTable[[#This Row],[pledged]]/KickstarterTable[[#This Row],[backers_count]]</f>
        <v>45.037037037037038</v>
      </c>
      <c r="Q3657" t="str">
        <f t="shared" si="342"/>
        <v>theater</v>
      </c>
      <c r="R3657" t="str">
        <f t="shared" si="343"/>
        <v>plays</v>
      </c>
      <c r="S3657" s="13">
        <f t="shared" si="344"/>
        <v>42010.869247685179</v>
      </c>
      <c r="T3657" s="13">
        <f t="shared" si="345"/>
        <v>42035.768750000003</v>
      </c>
      <c r="U3657">
        <f t="shared" si="346"/>
        <v>2015</v>
      </c>
      <c r="V3657" s="15" t="str">
        <f t="shared" si="347"/>
        <v>Jan</v>
      </c>
    </row>
    <row r="3658" spans="1:22" ht="48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8270</v>
      </c>
      <c r="O3658" s="6">
        <f>KickstarterTable[[#This Row],[pledged]]/KickstarterTable[[#This Row],[goal]]</f>
        <v>1.1895833333333334</v>
      </c>
      <c r="P3658" s="8">
        <f>KickstarterTable[[#This Row],[pledged]]/KickstarterTable[[#This Row],[backers_count]]</f>
        <v>42.296296296296298</v>
      </c>
      <c r="Q3658" t="str">
        <f t="shared" si="342"/>
        <v>theater</v>
      </c>
      <c r="R3658" t="str">
        <f t="shared" si="343"/>
        <v>plays</v>
      </c>
      <c r="S3658" s="13">
        <f t="shared" si="344"/>
        <v>41884.266516203701</v>
      </c>
      <c r="T3658" s="13">
        <f t="shared" si="345"/>
        <v>41897.749305555561</v>
      </c>
      <c r="U3658">
        <f t="shared" si="346"/>
        <v>2014</v>
      </c>
      <c r="V3658" s="15" t="str">
        <f t="shared" si="347"/>
        <v>Sep</v>
      </c>
    </row>
    <row r="3659" spans="1:22" ht="48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8300</v>
      </c>
      <c r="O3659" s="6">
        <f>KickstarterTable[[#This Row],[pledged]]/KickstarterTable[[#This Row],[goal]]</f>
        <v>1.0602150537634409</v>
      </c>
      <c r="P3659" s="8">
        <f>KickstarterTable[[#This Row],[pledged]]/KickstarterTable[[#This Row],[backers_count]]</f>
        <v>39.44</v>
      </c>
      <c r="Q3659" t="str">
        <f t="shared" si="342"/>
        <v>technology</v>
      </c>
      <c r="R3659" t="str">
        <f t="shared" si="343"/>
        <v>space exploration</v>
      </c>
      <c r="S3659" s="13">
        <f t="shared" si="344"/>
        <v>42612.323159722218</v>
      </c>
      <c r="T3659" s="13">
        <f t="shared" si="345"/>
        <v>42640.239826388897</v>
      </c>
      <c r="U3659">
        <f t="shared" si="346"/>
        <v>2016</v>
      </c>
      <c r="V3659" s="15" t="str">
        <f t="shared" si="347"/>
        <v>Aug</v>
      </c>
    </row>
    <row r="3660" spans="1:22" ht="48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8285</v>
      </c>
      <c r="O3660" s="6">
        <f>KickstarterTable[[#This Row],[pledged]]/KickstarterTable[[#This Row],[goal]]</f>
        <v>5.4884742041712408E-3</v>
      </c>
      <c r="P3660" s="8">
        <f>KickstarterTable[[#This Row],[pledged]]/KickstarterTable[[#This Row],[backers_count]]</f>
        <v>5</v>
      </c>
      <c r="Q3660" t="str">
        <f t="shared" si="342"/>
        <v>music</v>
      </c>
      <c r="R3660" t="str">
        <f t="shared" si="343"/>
        <v>world music</v>
      </c>
      <c r="S3660" s="13">
        <f t="shared" si="344"/>
        <v>40781.832199074073</v>
      </c>
      <c r="T3660" s="13">
        <f t="shared" si="345"/>
        <v>40795.137500000004</v>
      </c>
      <c r="U3660">
        <f t="shared" si="346"/>
        <v>2011</v>
      </c>
      <c r="V3660" s="15" t="str">
        <f t="shared" si="347"/>
        <v>Aug</v>
      </c>
    </row>
    <row r="3661" spans="1:22" ht="48">
      <c r="A3661">
        <v>73</v>
      </c>
      <c r="B3661" s="3" t="s">
        <v>75</v>
      </c>
      <c r="C3661" s="3" t="s">
        <v>4184</v>
      </c>
      <c r="D3661">
        <v>900</v>
      </c>
      <c r="E3661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8265</v>
      </c>
      <c r="O3661" s="6">
        <f>KickstarterTable[[#This Row],[pledged]]/KickstarterTable[[#This Row],[goal]]</f>
        <v>1</v>
      </c>
      <c r="P3661" s="8">
        <f>KickstarterTable[[#This Row],[pledged]]/KickstarterTable[[#This Row],[backers_count]]</f>
        <v>50</v>
      </c>
      <c r="Q3661" t="str">
        <f t="shared" si="342"/>
        <v>film &amp; video</v>
      </c>
      <c r="R3661" t="str">
        <f t="shared" si="343"/>
        <v>shorts</v>
      </c>
      <c r="S3661" s="13">
        <f t="shared" si="344"/>
        <v>40587.423425925925</v>
      </c>
      <c r="T3661" s="13">
        <f t="shared" si="345"/>
        <v>40663.749305555561</v>
      </c>
      <c r="U3661">
        <f t="shared" si="346"/>
        <v>2011</v>
      </c>
      <c r="V3661" s="15" t="str">
        <f t="shared" si="347"/>
        <v>Feb</v>
      </c>
    </row>
    <row r="3662" spans="1:22" ht="48">
      <c r="A3662">
        <v>930</v>
      </c>
      <c r="B3662" s="3" t="s">
        <v>931</v>
      </c>
      <c r="C3662" s="3" t="s">
        <v>5040</v>
      </c>
      <c r="D3662">
        <v>900</v>
      </c>
      <c r="E3662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8277</v>
      </c>
      <c r="O3662" s="6">
        <f>KickstarterTable[[#This Row],[pledged]]/KickstarterTable[[#This Row],[goal]]</f>
        <v>0.38333333333333336</v>
      </c>
      <c r="P3662" s="8">
        <f>KickstarterTable[[#This Row],[pledged]]/KickstarterTable[[#This Row],[backers_count]]</f>
        <v>69</v>
      </c>
      <c r="Q3662" t="str">
        <f t="shared" si="342"/>
        <v>music</v>
      </c>
      <c r="R3662" t="str">
        <f t="shared" si="343"/>
        <v>jazz</v>
      </c>
      <c r="S3662" s="13">
        <f t="shared" si="344"/>
        <v>40312.582245370366</v>
      </c>
      <c r="T3662" s="13">
        <f t="shared" si="345"/>
        <v>40352.480555555558</v>
      </c>
      <c r="U3662">
        <f t="shared" si="346"/>
        <v>2010</v>
      </c>
      <c r="V3662" s="15" t="str">
        <f t="shared" si="347"/>
        <v>May</v>
      </c>
    </row>
    <row r="3663" spans="1:22" ht="48">
      <c r="A3663">
        <v>1206</v>
      </c>
      <c r="B3663" s="3" t="s">
        <v>1207</v>
      </c>
      <c r="C3663" s="3" t="s">
        <v>5316</v>
      </c>
      <c r="D3663">
        <v>900</v>
      </c>
      <c r="E3663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8284</v>
      </c>
      <c r="O3663" s="6">
        <f>KickstarterTable[[#This Row],[pledged]]/KickstarterTable[[#This Row],[goal]]</f>
        <v>1.1499999999999999</v>
      </c>
      <c r="P3663" s="8">
        <f>KickstarterTable[[#This Row],[pledged]]/KickstarterTable[[#This Row],[backers_count]]</f>
        <v>32.34375</v>
      </c>
      <c r="Q3663" t="str">
        <f t="shared" si="342"/>
        <v>photography</v>
      </c>
      <c r="R3663" t="str">
        <f t="shared" si="343"/>
        <v>photobooks</v>
      </c>
      <c r="S3663" s="13">
        <f t="shared" si="344"/>
        <v>42772.442743055552</v>
      </c>
      <c r="T3663" s="13">
        <f t="shared" si="345"/>
        <v>42803.145138888889</v>
      </c>
      <c r="U3663">
        <f t="shared" si="346"/>
        <v>2017</v>
      </c>
      <c r="V3663" s="15" t="str">
        <f t="shared" si="347"/>
        <v>Feb</v>
      </c>
    </row>
    <row r="3664" spans="1:22" ht="48">
      <c r="A3664">
        <v>1446</v>
      </c>
      <c r="B3664" s="3" t="s">
        <v>1447</v>
      </c>
      <c r="C3664" s="3" t="s">
        <v>5556</v>
      </c>
      <c r="D3664">
        <v>900</v>
      </c>
      <c r="E3664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8286</v>
      </c>
      <c r="O3664" s="6">
        <f>KickstarterTable[[#This Row],[pledged]]/KickstarterTable[[#This Row],[goal]]</f>
        <v>0</v>
      </c>
      <c r="P3664" s="8" t="e">
        <f>KickstarterTable[[#This Row],[pledged]]/KickstarterTable[[#This Row],[backers_count]]</f>
        <v>#DIV/0!</v>
      </c>
      <c r="Q3664" t="str">
        <f t="shared" si="342"/>
        <v>publishing</v>
      </c>
      <c r="R3664" t="str">
        <f t="shared" si="343"/>
        <v>translations</v>
      </c>
      <c r="S3664" s="13">
        <f t="shared" si="344"/>
        <v>42461.114328703705</v>
      </c>
      <c r="T3664" s="13">
        <f t="shared" si="345"/>
        <v>42479.030995370376</v>
      </c>
      <c r="U3664">
        <f t="shared" si="346"/>
        <v>2016</v>
      </c>
      <c r="V3664" s="15" t="str">
        <f t="shared" si="347"/>
        <v>Apr</v>
      </c>
    </row>
    <row r="3665" spans="1:22" ht="48">
      <c r="A3665">
        <v>1840</v>
      </c>
      <c r="B3665" s="3" t="s">
        <v>1841</v>
      </c>
      <c r="C3665" s="3" t="s">
        <v>5950</v>
      </c>
      <c r="D3665">
        <v>900</v>
      </c>
      <c r="E3665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8275</v>
      </c>
      <c r="O3665" s="6">
        <f>KickstarterTable[[#This Row],[pledged]]/KickstarterTable[[#This Row],[goal]]</f>
        <v>1.0888888888888888</v>
      </c>
      <c r="P3665" s="8">
        <f>KickstarterTable[[#This Row],[pledged]]/KickstarterTable[[#This Row],[backers_count]]</f>
        <v>75.384615384615387</v>
      </c>
      <c r="Q3665" t="str">
        <f t="shared" si="342"/>
        <v>music</v>
      </c>
      <c r="R3665" t="str">
        <f t="shared" si="343"/>
        <v>rock</v>
      </c>
      <c r="S3665" s="13">
        <f t="shared" si="344"/>
        <v>41381.76284722222</v>
      </c>
      <c r="T3665" s="13">
        <f t="shared" si="345"/>
        <v>41398.790972222225</v>
      </c>
      <c r="U3665">
        <f t="shared" si="346"/>
        <v>2013</v>
      </c>
      <c r="V3665" s="15" t="str">
        <f t="shared" si="347"/>
        <v>Apr</v>
      </c>
    </row>
    <row r="3666" spans="1:22" ht="48">
      <c r="A3666">
        <v>1899</v>
      </c>
      <c r="B3666" s="3" t="s">
        <v>1900</v>
      </c>
      <c r="C3666" s="3" t="s">
        <v>6009</v>
      </c>
      <c r="D3666">
        <v>900</v>
      </c>
      <c r="E3666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8278</v>
      </c>
      <c r="O3666" s="6">
        <f>KickstarterTable[[#This Row],[pledged]]/KickstarterTable[[#This Row],[goal]]</f>
        <v>1.3333333333333333</v>
      </c>
      <c r="P3666" s="8">
        <f>KickstarterTable[[#This Row],[pledged]]/KickstarterTable[[#This Row],[backers_count]]</f>
        <v>28.571428571428573</v>
      </c>
      <c r="Q3666" t="str">
        <f t="shared" si="342"/>
        <v>music</v>
      </c>
      <c r="R3666" t="str">
        <f t="shared" si="343"/>
        <v>indie rock</v>
      </c>
      <c r="S3666" s="13">
        <f t="shared" si="344"/>
        <v>42058.608402777776</v>
      </c>
      <c r="T3666" s="13">
        <f t="shared" si="345"/>
        <v>42086.483402777776</v>
      </c>
      <c r="U3666">
        <f t="shared" si="346"/>
        <v>2015</v>
      </c>
      <c r="V3666" s="15" t="str">
        <f t="shared" si="347"/>
        <v>Feb</v>
      </c>
    </row>
    <row r="3667" spans="1:22" ht="48">
      <c r="A3667">
        <v>2523</v>
      </c>
      <c r="B3667" s="3" t="s">
        <v>2523</v>
      </c>
      <c r="C3667" s="3" t="s">
        <v>6633</v>
      </c>
      <c r="D3667">
        <v>900</v>
      </c>
      <c r="E366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8299</v>
      </c>
      <c r="O3667" s="6">
        <f>KickstarterTable[[#This Row],[pledged]]/KickstarterTable[[#This Row],[goal]]</f>
        <v>1.5644444444444445</v>
      </c>
      <c r="P3667" s="8">
        <f>KickstarterTable[[#This Row],[pledged]]/KickstarterTable[[#This Row],[backers_count]]</f>
        <v>54.153846153846153</v>
      </c>
      <c r="Q3667" t="str">
        <f t="shared" si="342"/>
        <v>music</v>
      </c>
      <c r="R3667" t="str">
        <f t="shared" si="343"/>
        <v>classical music</v>
      </c>
      <c r="S3667" s="13">
        <f t="shared" si="344"/>
        <v>41930.642268518517</v>
      </c>
      <c r="T3667" s="13">
        <f t="shared" si="345"/>
        <v>41958.60060185186</v>
      </c>
      <c r="U3667">
        <f t="shared" si="346"/>
        <v>2014</v>
      </c>
      <c r="V3667" s="15" t="str">
        <f t="shared" si="347"/>
        <v>Oct</v>
      </c>
    </row>
    <row r="3668" spans="1:22" ht="32">
      <c r="A3668">
        <v>2557</v>
      </c>
      <c r="B3668" s="3" t="s">
        <v>2557</v>
      </c>
      <c r="C3668" s="3" t="s">
        <v>6667</v>
      </c>
      <c r="D3668">
        <v>900</v>
      </c>
      <c r="E366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8299</v>
      </c>
      <c r="O3668" s="6">
        <f>KickstarterTable[[#This Row],[pledged]]/KickstarterTable[[#This Row],[goal]]</f>
        <v>1.1844444444444444</v>
      </c>
      <c r="P3668" s="8">
        <f>KickstarterTable[[#This Row],[pledged]]/KickstarterTable[[#This Row],[backers_count]]</f>
        <v>29.611111111111111</v>
      </c>
      <c r="Q3668" t="str">
        <f t="shared" si="342"/>
        <v>music</v>
      </c>
      <c r="R3668" t="str">
        <f t="shared" si="343"/>
        <v>classical music</v>
      </c>
      <c r="S3668" s="13">
        <f t="shared" si="344"/>
        <v>41744.411874999998</v>
      </c>
      <c r="T3668" s="13">
        <f t="shared" si="345"/>
        <v>41772.328541666669</v>
      </c>
      <c r="U3668">
        <f t="shared" si="346"/>
        <v>2014</v>
      </c>
      <c r="V3668" s="15" t="str">
        <f t="shared" si="347"/>
        <v>Apr</v>
      </c>
    </row>
    <row r="3669" spans="1:22" ht="48">
      <c r="A3669">
        <v>3026</v>
      </c>
      <c r="B3669" s="3" t="s">
        <v>3026</v>
      </c>
      <c r="C3669" s="3" t="s">
        <v>7136</v>
      </c>
      <c r="D3669">
        <v>900</v>
      </c>
      <c r="E3669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8302</v>
      </c>
      <c r="O3669" s="6">
        <f>KickstarterTable[[#This Row],[pledged]]/KickstarterTable[[#This Row],[goal]]</f>
        <v>1.4333333333333333</v>
      </c>
      <c r="P3669" s="8">
        <f>KickstarterTable[[#This Row],[pledged]]/KickstarterTable[[#This Row],[backers_count]]</f>
        <v>51.6</v>
      </c>
      <c r="Q3669" t="str">
        <f t="shared" si="342"/>
        <v>theater</v>
      </c>
      <c r="R3669" t="str">
        <f t="shared" si="343"/>
        <v>spaces</v>
      </c>
      <c r="S3669" s="13">
        <f t="shared" si="344"/>
        <v>42783.126064814809</v>
      </c>
      <c r="T3669" s="13">
        <f t="shared" si="345"/>
        <v>42795.042731481481</v>
      </c>
      <c r="U3669">
        <f t="shared" si="346"/>
        <v>2017</v>
      </c>
      <c r="V3669" s="15" t="str">
        <f t="shared" si="347"/>
        <v>Feb</v>
      </c>
    </row>
    <row r="3670" spans="1:22" ht="48">
      <c r="A3670">
        <v>3510</v>
      </c>
      <c r="B3670" s="3" t="s">
        <v>3509</v>
      </c>
      <c r="C3670" s="3" t="s">
        <v>7620</v>
      </c>
      <c r="D3670">
        <v>900</v>
      </c>
      <c r="E3670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8270</v>
      </c>
      <c r="O3670" s="6">
        <f>KickstarterTable[[#This Row],[pledged]]/KickstarterTable[[#This Row],[goal]]</f>
        <v>1.0055555555555555</v>
      </c>
      <c r="P3670" s="8">
        <f>KickstarterTable[[#This Row],[pledged]]/KickstarterTable[[#This Row],[backers_count]]</f>
        <v>60.333333333333336</v>
      </c>
      <c r="Q3670" t="str">
        <f t="shared" si="342"/>
        <v>theater</v>
      </c>
      <c r="R3670" t="str">
        <f t="shared" si="343"/>
        <v>plays</v>
      </c>
      <c r="S3670" s="13">
        <f t="shared" si="344"/>
        <v>41802.287569444445</v>
      </c>
      <c r="T3670" s="13">
        <f t="shared" si="345"/>
        <v>41820.204236111116</v>
      </c>
      <c r="U3670">
        <f t="shared" si="346"/>
        <v>2014</v>
      </c>
      <c r="V3670" s="15" t="str">
        <f t="shared" si="347"/>
        <v>Jun</v>
      </c>
    </row>
    <row r="3671" spans="1:22" ht="48">
      <c r="A3671">
        <v>3565</v>
      </c>
      <c r="B3671" s="3" t="s">
        <v>3564</v>
      </c>
      <c r="C3671" s="3" t="s">
        <v>7675</v>
      </c>
      <c r="D3671">
        <v>900</v>
      </c>
      <c r="E3671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8270</v>
      </c>
      <c r="O3671" s="6">
        <f>KickstarterTable[[#This Row],[pledged]]/KickstarterTable[[#This Row],[goal]]</f>
        <v>1.3055555555555556</v>
      </c>
      <c r="P3671" s="8">
        <f>KickstarterTable[[#This Row],[pledged]]/KickstarterTable[[#This Row],[backers_count]]</f>
        <v>97.916666666666671</v>
      </c>
      <c r="Q3671" t="str">
        <f t="shared" si="342"/>
        <v>theater</v>
      </c>
      <c r="R3671" t="str">
        <f t="shared" si="343"/>
        <v>plays</v>
      </c>
      <c r="S3671" s="13">
        <f t="shared" si="344"/>
        <v>41974.409814814811</v>
      </c>
      <c r="T3671" s="13">
        <f t="shared" si="345"/>
        <v>42002.326481481483</v>
      </c>
      <c r="U3671">
        <f t="shared" si="346"/>
        <v>2014</v>
      </c>
      <c r="V3671" s="15" t="str">
        <f t="shared" si="347"/>
        <v>Dec</v>
      </c>
    </row>
    <row r="3672" spans="1:22" ht="48">
      <c r="A3672">
        <v>3580</v>
      </c>
      <c r="B3672" s="3" t="s">
        <v>3579</v>
      </c>
      <c r="C3672" s="3" t="s">
        <v>7690</v>
      </c>
      <c r="D3672">
        <v>900</v>
      </c>
      <c r="E3672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8270</v>
      </c>
      <c r="O3672" s="6">
        <f>KickstarterTable[[#This Row],[pledged]]/KickstarterTable[[#This Row],[goal]]</f>
        <v>1.1388888888888888</v>
      </c>
      <c r="P3672" s="8">
        <f>KickstarterTable[[#This Row],[pledged]]/KickstarterTable[[#This Row],[backers_count]]</f>
        <v>37.962962962962962</v>
      </c>
      <c r="Q3672" t="str">
        <f t="shared" si="342"/>
        <v>theater</v>
      </c>
      <c r="R3672" t="str">
        <f t="shared" si="343"/>
        <v>plays</v>
      </c>
      <c r="S3672" s="13">
        <f t="shared" si="344"/>
        <v>42025.842847222222</v>
      </c>
      <c r="T3672" s="13">
        <f t="shared" si="345"/>
        <v>42061.790972222225</v>
      </c>
      <c r="U3672">
        <f t="shared" si="346"/>
        <v>2015</v>
      </c>
      <c r="V3672" s="15" t="str">
        <f t="shared" si="347"/>
        <v>Jan</v>
      </c>
    </row>
    <row r="3673" spans="1:22" ht="48">
      <c r="A3673">
        <v>19</v>
      </c>
      <c r="B3673" s="3" t="s">
        <v>21</v>
      </c>
      <c r="C3673" s="3" t="s">
        <v>4130</v>
      </c>
      <c r="D3673">
        <v>850</v>
      </c>
      <c r="E3673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8264</v>
      </c>
      <c r="O3673" s="6">
        <f>KickstarterTable[[#This Row],[pledged]]/KickstarterTable[[#This Row],[goal]]</f>
        <v>1.4529411764705882</v>
      </c>
      <c r="P3673" s="8">
        <f>KickstarterTable[[#This Row],[pledged]]/KickstarterTable[[#This Row],[backers_count]]</f>
        <v>56.136363636363633</v>
      </c>
      <c r="Q3673" t="str">
        <f t="shared" si="342"/>
        <v>film &amp; video</v>
      </c>
      <c r="R3673" t="str">
        <f t="shared" si="343"/>
        <v>television</v>
      </c>
      <c r="S3673" s="13">
        <f t="shared" si="344"/>
        <v>42175.483032407406</v>
      </c>
      <c r="T3673" s="13">
        <f t="shared" si="345"/>
        <v>42203.399699074078</v>
      </c>
      <c r="U3673">
        <f t="shared" si="346"/>
        <v>2015</v>
      </c>
      <c r="V3673" s="15" t="str">
        <f t="shared" si="347"/>
        <v>Jun</v>
      </c>
    </row>
    <row r="3674" spans="1:22" ht="48">
      <c r="A3674">
        <v>947</v>
      </c>
      <c r="B3674" s="3" t="s">
        <v>948</v>
      </c>
      <c r="C3674" s="3" t="s">
        <v>5057</v>
      </c>
      <c r="D3674">
        <v>850</v>
      </c>
      <c r="E3674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8272</v>
      </c>
      <c r="O3674" s="6">
        <f>KickstarterTable[[#This Row],[pledged]]/KickstarterTable[[#This Row],[goal]]</f>
        <v>0</v>
      </c>
      <c r="P3674" s="8" t="e">
        <f>KickstarterTable[[#This Row],[pledged]]/KickstarterTable[[#This Row],[backers_count]]</f>
        <v>#DIV/0!</v>
      </c>
      <c r="Q3674" t="str">
        <f t="shared" si="342"/>
        <v>technology</v>
      </c>
      <c r="R3674" t="str">
        <f t="shared" si="343"/>
        <v>wearables</v>
      </c>
      <c r="S3674" s="13">
        <f t="shared" si="344"/>
        <v>42491.44798611111</v>
      </c>
      <c r="T3674" s="13">
        <f t="shared" si="345"/>
        <v>42549.364652777782</v>
      </c>
      <c r="U3674">
        <f t="shared" si="346"/>
        <v>2016</v>
      </c>
      <c r="V3674" s="15" t="str">
        <f t="shared" si="347"/>
        <v>May</v>
      </c>
    </row>
    <row r="3675" spans="1:22" ht="48">
      <c r="A3675">
        <v>1296</v>
      </c>
      <c r="B3675" s="3" t="s">
        <v>1297</v>
      </c>
      <c r="C3675" s="3" t="s">
        <v>5406</v>
      </c>
      <c r="D3675">
        <v>850</v>
      </c>
      <c r="E3675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8270</v>
      </c>
      <c r="O3675" s="6">
        <f>KickstarterTable[[#This Row],[pledged]]/KickstarterTable[[#This Row],[goal]]</f>
        <v>1.411764705882353</v>
      </c>
      <c r="P3675" s="8">
        <f>KickstarterTable[[#This Row],[pledged]]/KickstarterTable[[#This Row],[backers_count]]</f>
        <v>52.173913043478258</v>
      </c>
      <c r="Q3675" t="str">
        <f t="shared" si="342"/>
        <v>theater</v>
      </c>
      <c r="R3675" t="str">
        <f t="shared" si="343"/>
        <v>plays</v>
      </c>
      <c r="S3675" s="13">
        <f t="shared" si="344"/>
        <v>42422.717280092591</v>
      </c>
      <c r="T3675" s="13">
        <f t="shared" si="345"/>
        <v>42440.592280092598</v>
      </c>
      <c r="U3675">
        <f t="shared" si="346"/>
        <v>2016</v>
      </c>
      <c r="V3675" s="15" t="str">
        <f t="shared" si="347"/>
        <v>Feb</v>
      </c>
    </row>
    <row r="3676" spans="1:22" ht="32">
      <c r="A3676">
        <v>2293</v>
      </c>
      <c r="B3676" s="3" t="s">
        <v>2294</v>
      </c>
      <c r="C3676" s="3" t="s">
        <v>6403</v>
      </c>
      <c r="D3676">
        <v>850</v>
      </c>
      <c r="E367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8275</v>
      </c>
      <c r="O3676" s="6">
        <f>KickstarterTable[[#This Row],[pledged]]/KickstarterTable[[#This Row],[goal]]</f>
        <v>1.0823529411764705</v>
      </c>
      <c r="P3676" s="8">
        <f>KickstarterTable[[#This Row],[pledged]]/KickstarterTable[[#This Row],[backers_count]]</f>
        <v>34.074074074074076</v>
      </c>
      <c r="Q3676" t="str">
        <f t="shared" si="342"/>
        <v>music</v>
      </c>
      <c r="R3676" t="str">
        <f t="shared" si="343"/>
        <v>rock</v>
      </c>
      <c r="S3676" s="13">
        <f t="shared" si="344"/>
        <v>41151.374988425923</v>
      </c>
      <c r="T3676" s="13">
        <f t="shared" si="345"/>
        <v>41174.749305555561</v>
      </c>
      <c r="U3676">
        <f t="shared" si="346"/>
        <v>2012</v>
      </c>
      <c r="V3676" s="15" t="str">
        <f t="shared" si="347"/>
        <v>Aug</v>
      </c>
    </row>
    <row r="3677" spans="1:22" ht="64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8270</v>
      </c>
      <c r="O3677" s="6">
        <f>KickstarterTable[[#This Row],[pledged]]/KickstarterTable[[#This Row],[goal]]</f>
        <v>1</v>
      </c>
      <c r="P3677" s="8">
        <f>KickstarterTable[[#This Row],[pledged]]/KickstarterTable[[#This Row],[backers_count]]</f>
        <v>40.476190476190474</v>
      </c>
      <c r="Q3677" t="str">
        <f t="shared" si="342"/>
        <v>theater</v>
      </c>
      <c r="R3677" t="str">
        <f t="shared" si="343"/>
        <v>plays</v>
      </c>
      <c r="S3677" s="13">
        <f t="shared" si="344"/>
        <v>42307.575046296297</v>
      </c>
      <c r="T3677" s="13">
        <f t="shared" si="345"/>
        <v>42345.533379629633</v>
      </c>
      <c r="U3677">
        <f t="shared" si="346"/>
        <v>2015</v>
      </c>
      <c r="V3677" s="15" t="str">
        <f t="shared" si="347"/>
        <v>Oct</v>
      </c>
    </row>
    <row r="3678" spans="1:22" ht="48">
      <c r="A3678">
        <v>3726</v>
      </c>
      <c r="B3678" s="3" t="s">
        <v>3723</v>
      </c>
      <c r="C3678" s="3" t="s">
        <v>7836</v>
      </c>
      <c r="D3678">
        <v>850</v>
      </c>
      <c r="E367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8270</v>
      </c>
      <c r="O3678" s="6">
        <f>KickstarterTable[[#This Row],[pledged]]/KickstarterTable[[#This Row],[goal]]</f>
        <v>3.3870588235294119</v>
      </c>
      <c r="P3678" s="8">
        <f>KickstarterTable[[#This Row],[pledged]]/KickstarterTable[[#This Row],[backers_count]]</f>
        <v>62.586956521739133</v>
      </c>
      <c r="Q3678" t="str">
        <f t="shared" si="342"/>
        <v>theater</v>
      </c>
      <c r="R3678" t="str">
        <f t="shared" si="343"/>
        <v>plays</v>
      </c>
      <c r="S3678" s="13">
        <f t="shared" si="344"/>
        <v>42461.807534722218</v>
      </c>
      <c r="T3678" s="13">
        <f t="shared" si="345"/>
        <v>42487.458333333336</v>
      </c>
      <c r="U3678">
        <f t="shared" si="346"/>
        <v>2016</v>
      </c>
      <c r="V3678" s="15" t="str">
        <f t="shared" si="347"/>
        <v>Apr</v>
      </c>
    </row>
    <row r="3679" spans="1:22" ht="32">
      <c r="A3679">
        <v>3732</v>
      </c>
      <c r="B3679" s="3" t="s">
        <v>3729</v>
      </c>
      <c r="C3679" s="3" t="s">
        <v>7842</v>
      </c>
      <c r="D3679">
        <v>850</v>
      </c>
      <c r="E3679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8270</v>
      </c>
      <c r="O3679" s="6">
        <f>KickstarterTable[[#This Row],[pledged]]/KickstarterTable[[#This Row],[goal]]</f>
        <v>0.15411764705882353</v>
      </c>
      <c r="P3679" s="8">
        <f>KickstarterTable[[#This Row],[pledged]]/KickstarterTable[[#This Row],[backers_count]]</f>
        <v>32.75</v>
      </c>
      <c r="Q3679" t="str">
        <f t="shared" si="342"/>
        <v>theater</v>
      </c>
      <c r="R3679" t="str">
        <f t="shared" si="343"/>
        <v>plays</v>
      </c>
      <c r="S3679" s="13">
        <f t="shared" si="344"/>
        <v>41968.344131944446</v>
      </c>
      <c r="T3679" s="13">
        <f t="shared" si="345"/>
        <v>42026.083333333336</v>
      </c>
      <c r="U3679">
        <f t="shared" si="346"/>
        <v>2015</v>
      </c>
      <c r="V3679" s="15" t="str">
        <f t="shared" si="347"/>
        <v>Nov</v>
      </c>
    </row>
    <row r="3680" spans="1:22" ht="64">
      <c r="A3680">
        <v>3982</v>
      </c>
      <c r="B3680" s="3" t="s">
        <v>3978</v>
      </c>
      <c r="C3680" s="3" t="s">
        <v>8088</v>
      </c>
      <c r="D3680">
        <v>850</v>
      </c>
      <c r="E3680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8270</v>
      </c>
      <c r="O3680" s="6">
        <f>KickstarterTable[[#This Row],[pledged]]/KickstarterTable[[#This Row],[goal]]</f>
        <v>0.2</v>
      </c>
      <c r="P3680" s="8">
        <f>KickstarterTable[[#This Row],[pledged]]/KickstarterTable[[#This Row],[backers_count]]</f>
        <v>34</v>
      </c>
      <c r="Q3680" t="str">
        <f t="shared" si="342"/>
        <v>theater</v>
      </c>
      <c r="R3680" t="str">
        <f t="shared" si="343"/>
        <v>plays</v>
      </c>
      <c r="S3680" s="13">
        <f t="shared" si="344"/>
        <v>42132.476620370369</v>
      </c>
      <c r="T3680" s="13">
        <f t="shared" si="345"/>
        <v>42190.393287037041</v>
      </c>
      <c r="U3680">
        <f t="shared" si="346"/>
        <v>2015</v>
      </c>
      <c r="V3680" s="15" t="str">
        <f t="shared" si="347"/>
        <v>May</v>
      </c>
    </row>
    <row r="3681" spans="1:22" ht="32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8300</v>
      </c>
      <c r="O3681" s="6">
        <f>KickstarterTable[[#This Row],[pledged]]/KickstarterTable[[#This Row],[goal]]</f>
        <v>1.1036948748510131</v>
      </c>
      <c r="P3681" s="8">
        <f>KickstarterTable[[#This Row],[pledged]]/KickstarterTable[[#This Row],[backers_count]]</f>
        <v>44.095238095238095</v>
      </c>
      <c r="Q3681" t="str">
        <f t="shared" si="342"/>
        <v>technology</v>
      </c>
      <c r="R3681" t="str">
        <f t="shared" si="343"/>
        <v>space exploration</v>
      </c>
      <c r="S3681" s="13">
        <f t="shared" si="344"/>
        <v>41953.632719907408</v>
      </c>
      <c r="T3681" s="13">
        <f t="shared" si="345"/>
        <v>41971.549386574079</v>
      </c>
      <c r="U3681">
        <f t="shared" si="346"/>
        <v>2014</v>
      </c>
      <c r="V3681" s="15" t="str">
        <f t="shared" si="347"/>
        <v>Nov</v>
      </c>
    </row>
    <row r="3682" spans="1:22" ht="48">
      <c r="A3682">
        <v>472</v>
      </c>
      <c r="B3682" s="3" t="s">
        <v>473</v>
      </c>
      <c r="C3682" s="3" t="s">
        <v>4582</v>
      </c>
      <c r="D3682">
        <v>800</v>
      </c>
      <c r="E3682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8269</v>
      </c>
      <c r="O3682" s="6">
        <f>KickstarterTable[[#This Row],[pledged]]/KickstarterTable[[#This Row],[goal]]</f>
        <v>0.17624999999999999</v>
      </c>
      <c r="P3682" s="8">
        <f>KickstarterTable[[#This Row],[pledged]]/KickstarterTable[[#This Row],[backers_count]]</f>
        <v>28.2</v>
      </c>
      <c r="Q3682" t="str">
        <f t="shared" si="342"/>
        <v>film &amp; video</v>
      </c>
      <c r="R3682" t="str">
        <f t="shared" si="343"/>
        <v>animation</v>
      </c>
      <c r="S3682" s="13">
        <f t="shared" si="344"/>
        <v>41844.589328703703</v>
      </c>
      <c r="T3682" s="13">
        <f t="shared" si="345"/>
        <v>41872.505995370375</v>
      </c>
      <c r="U3682">
        <f t="shared" si="346"/>
        <v>2014</v>
      </c>
      <c r="V3682" s="15" t="str">
        <f t="shared" si="347"/>
        <v>Jul</v>
      </c>
    </row>
    <row r="3683" spans="1:22" ht="48">
      <c r="A3683">
        <v>646</v>
      </c>
      <c r="B3683" s="3" t="s">
        <v>647</v>
      </c>
      <c r="C3683" s="3" t="s">
        <v>4756</v>
      </c>
      <c r="D3683">
        <v>800</v>
      </c>
      <c r="E3683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8272</v>
      </c>
      <c r="O3683" s="6">
        <f>KickstarterTable[[#This Row],[pledged]]/KickstarterTable[[#This Row],[goal]]</f>
        <v>1.3187625000000001</v>
      </c>
      <c r="P3683" s="8">
        <f>KickstarterTable[[#This Row],[pledged]]/KickstarterTable[[#This Row],[backers_count]]</f>
        <v>39.074444444444445</v>
      </c>
      <c r="Q3683" t="str">
        <f t="shared" si="342"/>
        <v>technology</v>
      </c>
      <c r="R3683" t="str">
        <f t="shared" si="343"/>
        <v>wearables</v>
      </c>
      <c r="S3683" s="13">
        <f t="shared" si="344"/>
        <v>41832.519293981481</v>
      </c>
      <c r="T3683" s="13">
        <f t="shared" si="345"/>
        <v>41860.435960648152</v>
      </c>
      <c r="U3683">
        <f t="shared" si="346"/>
        <v>2014</v>
      </c>
      <c r="V3683" s="15" t="str">
        <f t="shared" si="347"/>
        <v>Jul</v>
      </c>
    </row>
    <row r="3684" spans="1:22" ht="48">
      <c r="A3684">
        <v>781</v>
      </c>
      <c r="B3684" s="3" t="s">
        <v>782</v>
      </c>
      <c r="C3684" s="3" t="s">
        <v>4891</v>
      </c>
      <c r="D3684">
        <v>800</v>
      </c>
      <c r="E3684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8275</v>
      </c>
      <c r="O3684" s="6">
        <f>KickstarterTable[[#This Row],[pledged]]/KickstarterTable[[#This Row],[goal]]</f>
        <v>1.3315375</v>
      </c>
      <c r="P3684" s="8">
        <f>KickstarterTable[[#This Row],[pledged]]/KickstarterTable[[#This Row],[backers_count]]</f>
        <v>42.609200000000001</v>
      </c>
      <c r="Q3684" t="str">
        <f t="shared" si="342"/>
        <v>music</v>
      </c>
      <c r="R3684" t="str">
        <f t="shared" si="343"/>
        <v>rock</v>
      </c>
      <c r="S3684" s="13">
        <f t="shared" si="344"/>
        <v>41402.667523148142</v>
      </c>
      <c r="T3684" s="13">
        <f t="shared" si="345"/>
        <v>41430.584189814821</v>
      </c>
      <c r="U3684">
        <f t="shared" si="346"/>
        <v>2013</v>
      </c>
      <c r="V3684" s="15" t="str">
        <f t="shared" si="347"/>
        <v>May</v>
      </c>
    </row>
    <row r="3685" spans="1:22" ht="48">
      <c r="A3685">
        <v>823</v>
      </c>
      <c r="B3685" s="3" t="s">
        <v>824</v>
      </c>
      <c r="C3685" s="3" t="s">
        <v>4933</v>
      </c>
      <c r="D3685">
        <v>800</v>
      </c>
      <c r="E3685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8275</v>
      </c>
      <c r="O3685" s="6">
        <f>KickstarterTable[[#This Row],[pledged]]/KickstarterTable[[#This Row],[goal]]</f>
        <v>1.7949999999999999</v>
      </c>
      <c r="P3685" s="8">
        <f>KickstarterTable[[#This Row],[pledged]]/KickstarterTable[[#This Row],[backers_count]]</f>
        <v>43.515151515151516</v>
      </c>
      <c r="Q3685" t="str">
        <f t="shared" si="342"/>
        <v>music</v>
      </c>
      <c r="R3685" t="str">
        <f t="shared" si="343"/>
        <v>rock</v>
      </c>
      <c r="S3685" s="13">
        <f t="shared" si="344"/>
        <v>42055.639490740738</v>
      </c>
      <c r="T3685" s="13">
        <f t="shared" si="345"/>
        <v>42083.514490740745</v>
      </c>
      <c r="U3685">
        <f t="shared" si="346"/>
        <v>2015</v>
      </c>
      <c r="V3685" s="15" t="str">
        <f t="shared" si="347"/>
        <v>Feb</v>
      </c>
    </row>
    <row r="3686" spans="1:22" ht="48">
      <c r="A3686">
        <v>1598</v>
      </c>
      <c r="B3686" s="3" t="s">
        <v>1599</v>
      </c>
      <c r="C3686" s="3" t="s">
        <v>5708</v>
      </c>
      <c r="D3686">
        <v>800</v>
      </c>
      <c r="E3686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8290</v>
      </c>
      <c r="O3686" s="6">
        <f>KickstarterTable[[#This Row],[pledged]]/KickstarterTable[[#This Row],[goal]]</f>
        <v>1.25E-3</v>
      </c>
      <c r="P3686" s="8">
        <f>KickstarterTable[[#This Row],[pledged]]/KickstarterTable[[#This Row],[backers_count]]</f>
        <v>1</v>
      </c>
      <c r="Q3686" t="str">
        <f t="shared" si="342"/>
        <v>photography</v>
      </c>
      <c r="R3686" t="str">
        <f t="shared" si="343"/>
        <v>places</v>
      </c>
      <c r="S3686" s="13">
        <f t="shared" si="344"/>
        <v>42151.334004629629</v>
      </c>
      <c r="T3686" s="13">
        <f t="shared" si="345"/>
        <v>42209.2506712963</v>
      </c>
      <c r="U3686">
        <f t="shared" si="346"/>
        <v>2015</v>
      </c>
      <c r="V3686" s="15" t="str">
        <f t="shared" si="347"/>
        <v>May</v>
      </c>
    </row>
    <row r="3687" spans="1:22" ht="16">
      <c r="A3687">
        <v>1611</v>
      </c>
      <c r="B3687" s="3" t="s">
        <v>1612</v>
      </c>
      <c r="C3687" s="3" t="s">
        <v>5721</v>
      </c>
      <c r="D3687">
        <v>800</v>
      </c>
      <c r="E368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8275</v>
      </c>
      <c r="O3687" s="6">
        <f>KickstarterTable[[#This Row],[pledged]]/KickstarterTable[[#This Row],[goal]]</f>
        <v>1.25125</v>
      </c>
      <c r="P3687" s="8">
        <f>KickstarterTable[[#This Row],[pledged]]/KickstarterTable[[#This Row],[backers_count]]</f>
        <v>37.074074074074076</v>
      </c>
      <c r="Q3687" t="str">
        <f t="shared" si="342"/>
        <v>music</v>
      </c>
      <c r="R3687" t="str">
        <f t="shared" si="343"/>
        <v>rock</v>
      </c>
      <c r="S3687" s="13">
        <f t="shared" si="344"/>
        <v>41408.667037037034</v>
      </c>
      <c r="T3687" s="13">
        <f t="shared" si="345"/>
        <v>41427.583703703705</v>
      </c>
      <c r="U3687">
        <f t="shared" si="346"/>
        <v>2013</v>
      </c>
      <c r="V3687" s="15" t="str">
        <f t="shared" si="347"/>
        <v>May</v>
      </c>
    </row>
    <row r="3688" spans="1:22" ht="48">
      <c r="A3688">
        <v>1853</v>
      </c>
      <c r="B3688" s="3" t="s">
        <v>1854</v>
      </c>
      <c r="C3688" s="3" t="s">
        <v>5963</v>
      </c>
      <c r="D3688">
        <v>800</v>
      </c>
      <c r="E368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8275</v>
      </c>
      <c r="O3688" s="6">
        <f>KickstarterTable[[#This Row],[pledged]]/KickstarterTable[[#This Row],[goal]]</f>
        <v>1.01875</v>
      </c>
      <c r="P3688" s="8">
        <f>KickstarterTable[[#This Row],[pledged]]/KickstarterTable[[#This Row],[backers_count]]</f>
        <v>58.214285714285715</v>
      </c>
      <c r="Q3688" t="str">
        <f t="shared" si="342"/>
        <v>music</v>
      </c>
      <c r="R3688" t="str">
        <f t="shared" si="343"/>
        <v>rock</v>
      </c>
      <c r="S3688" s="13">
        <f t="shared" si="344"/>
        <v>41176.727048611108</v>
      </c>
      <c r="T3688" s="13">
        <f t="shared" si="345"/>
        <v>41224.685381944444</v>
      </c>
      <c r="U3688">
        <f t="shared" si="346"/>
        <v>2012</v>
      </c>
      <c r="V3688" s="15" t="str">
        <f t="shared" si="347"/>
        <v>Sep</v>
      </c>
    </row>
    <row r="3689" spans="1:22" ht="48">
      <c r="A3689">
        <v>1947</v>
      </c>
      <c r="B3689" s="3" t="s">
        <v>1948</v>
      </c>
      <c r="C3689" s="3" t="s">
        <v>6057</v>
      </c>
      <c r="D3689">
        <v>800</v>
      </c>
      <c r="E3689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8294</v>
      </c>
      <c r="O3689" s="6">
        <f>KickstarterTable[[#This Row],[pledged]]/KickstarterTable[[#This Row],[goal]]</f>
        <v>1.0063375000000001</v>
      </c>
      <c r="P3689" s="8">
        <f>KickstarterTable[[#This Row],[pledged]]/KickstarterTable[[#This Row],[backers_count]]</f>
        <v>35.003043478260871</v>
      </c>
      <c r="Q3689" t="str">
        <f t="shared" si="342"/>
        <v>technology</v>
      </c>
      <c r="R3689" t="str">
        <f t="shared" si="343"/>
        <v>hardware</v>
      </c>
      <c r="S3689" s="13">
        <f t="shared" si="344"/>
        <v>40102.584722222222</v>
      </c>
      <c r="T3689" s="13">
        <f t="shared" si="345"/>
        <v>40137.832638888889</v>
      </c>
      <c r="U3689">
        <f t="shared" si="346"/>
        <v>2009</v>
      </c>
      <c r="V3689" s="15" t="str">
        <f t="shared" si="347"/>
        <v>Oct</v>
      </c>
    </row>
    <row r="3690" spans="1:22" ht="48">
      <c r="A3690">
        <v>2104</v>
      </c>
      <c r="B3690" s="3" t="s">
        <v>2105</v>
      </c>
      <c r="C3690" s="3" t="s">
        <v>6214</v>
      </c>
      <c r="D3690">
        <v>800</v>
      </c>
      <c r="E3690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8278</v>
      </c>
      <c r="O3690" s="6">
        <f>KickstarterTable[[#This Row],[pledged]]/KickstarterTable[[#This Row],[goal]]</f>
        <v>1.2949999999999999</v>
      </c>
      <c r="P3690" s="8">
        <f>KickstarterTable[[#This Row],[pledged]]/KickstarterTable[[#This Row],[backers_count]]</f>
        <v>28</v>
      </c>
      <c r="Q3690" t="str">
        <f t="shared" si="342"/>
        <v>music</v>
      </c>
      <c r="R3690" t="str">
        <f t="shared" si="343"/>
        <v>indie rock</v>
      </c>
      <c r="S3690" s="13">
        <f t="shared" si="344"/>
        <v>41393.74113425926</v>
      </c>
      <c r="T3690" s="13">
        <f t="shared" si="345"/>
        <v>41422.583333333336</v>
      </c>
      <c r="U3690">
        <f t="shared" si="346"/>
        <v>2013</v>
      </c>
      <c r="V3690" s="15" t="str">
        <f t="shared" si="347"/>
        <v>Apr</v>
      </c>
    </row>
    <row r="3691" spans="1:22" ht="48">
      <c r="A3691">
        <v>2300</v>
      </c>
      <c r="B3691" s="3" t="s">
        <v>2301</v>
      </c>
      <c r="C3691" s="3" t="s">
        <v>6410</v>
      </c>
      <c r="D3691">
        <v>800</v>
      </c>
      <c r="E3691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8275</v>
      </c>
      <c r="O3691" s="6">
        <f>KickstarterTable[[#This Row],[pledged]]/KickstarterTable[[#This Row],[goal]]</f>
        <v>1.0125</v>
      </c>
      <c r="P3691" s="8">
        <f>KickstarterTable[[#This Row],[pledged]]/KickstarterTable[[#This Row],[backers_count]]</f>
        <v>115.71428571428571</v>
      </c>
      <c r="Q3691" t="str">
        <f t="shared" si="342"/>
        <v>music</v>
      </c>
      <c r="R3691" t="str">
        <f t="shared" si="343"/>
        <v>rock</v>
      </c>
      <c r="S3691" s="13">
        <f t="shared" si="344"/>
        <v>41074.393703703703</v>
      </c>
      <c r="T3691" s="13">
        <f t="shared" si="345"/>
        <v>41086.310370370375</v>
      </c>
      <c r="U3691">
        <f t="shared" si="346"/>
        <v>2012</v>
      </c>
      <c r="V3691" s="15" t="str">
        <f t="shared" si="347"/>
        <v>Jun</v>
      </c>
    </row>
    <row r="3692" spans="1:22" ht="48">
      <c r="A3692">
        <v>2559</v>
      </c>
      <c r="B3692" s="3" t="s">
        <v>2559</v>
      </c>
      <c r="C3692" s="3" t="s">
        <v>6669</v>
      </c>
      <c r="D3692">
        <v>800</v>
      </c>
      <c r="E3692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8299</v>
      </c>
      <c r="O3692" s="6">
        <f>KickstarterTable[[#This Row],[pledged]]/KickstarterTable[[#This Row],[goal]]</f>
        <v>1.1125</v>
      </c>
      <c r="P3692" s="8">
        <f>KickstarterTable[[#This Row],[pledged]]/KickstarterTable[[#This Row],[backers_count]]</f>
        <v>35.6</v>
      </c>
      <c r="Q3692" t="str">
        <f t="shared" si="342"/>
        <v>music</v>
      </c>
      <c r="R3692" t="str">
        <f t="shared" si="343"/>
        <v>classical music</v>
      </c>
      <c r="S3692" s="13">
        <f t="shared" si="344"/>
        <v>40829.540324074071</v>
      </c>
      <c r="T3692" s="13">
        <f t="shared" si="345"/>
        <v>40860.400694444448</v>
      </c>
      <c r="U3692">
        <f t="shared" si="346"/>
        <v>2011</v>
      </c>
      <c r="V3692" s="15" t="str">
        <f t="shared" si="347"/>
        <v>Oct</v>
      </c>
    </row>
    <row r="3693" spans="1:22" ht="48">
      <c r="A3693">
        <v>2669</v>
      </c>
      <c r="B3693" s="3" t="s">
        <v>2669</v>
      </c>
      <c r="C3693" s="3" t="s">
        <v>6779</v>
      </c>
      <c r="D3693">
        <v>800</v>
      </c>
      <c r="E3693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8301</v>
      </c>
      <c r="O3693" s="6">
        <f>KickstarterTable[[#This Row],[pledged]]/KickstarterTable[[#This Row],[goal]]</f>
        <v>1.25125</v>
      </c>
      <c r="P3693" s="8">
        <f>KickstarterTable[[#This Row],[pledged]]/KickstarterTable[[#This Row],[backers_count]]</f>
        <v>91</v>
      </c>
      <c r="Q3693" t="str">
        <f t="shared" si="342"/>
        <v>technology</v>
      </c>
      <c r="R3693" t="str">
        <f t="shared" si="343"/>
        <v>makerspaces</v>
      </c>
      <c r="S3693" s="13">
        <f t="shared" si="344"/>
        <v>42318.702499999992</v>
      </c>
      <c r="T3693" s="13">
        <f t="shared" si="345"/>
        <v>42376.619166666671</v>
      </c>
      <c r="U3693">
        <f t="shared" si="346"/>
        <v>2016</v>
      </c>
      <c r="V3693" s="15" t="str">
        <f t="shared" si="347"/>
        <v>Nov</v>
      </c>
    </row>
    <row r="3694" spans="1:22" ht="48">
      <c r="A3694">
        <v>2769</v>
      </c>
      <c r="B3694" s="3" t="s">
        <v>2769</v>
      </c>
      <c r="C3694" s="3" t="s">
        <v>6879</v>
      </c>
      <c r="D3694">
        <v>800</v>
      </c>
      <c r="E3694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8303</v>
      </c>
      <c r="O3694" s="6">
        <f>KickstarterTable[[#This Row],[pledged]]/KickstarterTable[[#This Row],[goal]]</f>
        <v>2.5000000000000001E-3</v>
      </c>
      <c r="P3694" s="8">
        <f>KickstarterTable[[#This Row],[pledged]]/KickstarterTable[[#This Row],[backers_count]]</f>
        <v>1</v>
      </c>
      <c r="Q3694" t="str">
        <f t="shared" si="342"/>
        <v>publishing</v>
      </c>
      <c r="R3694" t="str">
        <f t="shared" si="343"/>
        <v>children's books</v>
      </c>
      <c r="S3694" s="13">
        <f t="shared" si="344"/>
        <v>41745.492939814816</v>
      </c>
      <c r="T3694" s="13">
        <f t="shared" si="345"/>
        <v>41793.40960648148</v>
      </c>
      <c r="U3694">
        <f t="shared" si="346"/>
        <v>2014</v>
      </c>
      <c r="V3694" s="15" t="str">
        <f t="shared" si="347"/>
        <v>Apr</v>
      </c>
    </row>
    <row r="3695" spans="1:22" ht="48">
      <c r="A3695">
        <v>2796</v>
      </c>
      <c r="B3695" s="3" t="s">
        <v>2796</v>
      </c>
      <c r="C3695" s="3" t="s">
        <v>6906</v>
      </c>
      <c r="D3695">
        <v>800</v>
      </c>
      <c r="E3695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8270</v>
      </c>
      <c r="O3695" s="6">
        <f>KickstarterTable[[#This Row],[pledged]]/KickstarterTable[[#This Row],[goal]]</f>
        <v>1.155</v>
      </c>
      <c r="P3695" s="8">
        <f>KickstarterTable[[#This Row],[pledged]]/KickstarterTable[[#This Row],[backers_count]]</f>
        <v>44</v>
      </c>
      <c r="Q3695" t="str">
        <f t="shared" si="342"/>
        <v>theater</v>
      </c>
      <c r="R3695" t="str">
        <f t="shared" si="343"/>
        <v>plays</v>
      </c>
      <c r="S3695" s="13">
        <f t="shared" si="344"/>
        <v>41795.194768518515</v>
      </c>
      <c r="T3695" s="13">
        <f t="shared" si="345"/>
        <v>41823.111435185187</v>
      </c>
      <c r="U3695">
        <f t="shared" si="346"/>
        <v>2014</v>
      </c>
      <c r="V3695" s="15" t="str">
        <f t="shared" si="347"/>
        <v>Jun</v>
      </c>
    </row>
    <row r="3696" spans="1:22" ht="48">
      <c r="A3696">
        <v>2834</v>
      </c>
      <c r="B3696" s="3" t="s">
        <v>2834</v>
      </c>
      <c r="C3696" s="3" t="s">
        <v>6944</v>
      </c>
      <c r="D3696">
        <v>800</v>
      </c>
      <c r="E3696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8270</v>
      </c>
      <c r="O3696" s="6">
        <f>KickstarterTable[[#This Row],[pledged]]/KickstarterTable[[#This Row],[goal]]</f>
        <v>1.7</v>
      </c>
      <c r="P3696" s="8">
        <f>KickstarterTable[[#This Row],[pledged]]/KickstarterTable[[#This Row],[backers_count]]</f>
        <v>64.761904761904759</v>
      </c>
      <c r="Q3696" t="str">
        <f t="shared" si="342"/>
        <v>theater</v>
      </c>
      <c r="R3696" t="str">
        <f t="shared" si="343"/>
        <v>plays</v>
      </c>
      <c r="S3696" s="13">
        <f t="shared" si="344"/>
        <v>42019.626504629625</v>
      </c>
      <c r="T3696" s="13">
        <f t="shared" si="345"/>
        <v>42032.543171296296</v>
      </c>
      <c r="U3696">
        <f t="shared" si="346"/>
        <v>2015</v>
      </c>
      <c r="V3696" s="15" t="str">
        <f t="shared" si="347"/>
        <v>Jan</v>
      </c>
    </row>
    <row r="3697" spans="1:22" ht="48">
      <c r="A3697">
        <v>3283</v>
      </c>
      <c r="B3697" s="3" t="s">
        <v>3283</v>
      </c>
      <c r="C3697" s="3" t="s">
        <v>7393</v>
      </c>
      <c r="D3697">
        <v>800</v>
      </c>
      <c r="E369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8270</v>
      </c>
      <c r="O3697" s="6">
        <f>KickstarterTable[[#This Row],[pledged]]/KickstarterTable[[#This Row],[goal]]</f>
        <v>1.0475000000000001</v>
      </c>
      <c r="P3697" s="8">
        <f>KickstarterTable[[#This Row],[pledged]]/KickstarterTable[[#This Row],[backers_count]]</f>
        <v>17.829787234042552</v>
      </c>
      <c r="Q3697" t="str">
        <f t="shared" si="342"/>
        <v>theater</v>
      </c>
      <c r="R3697" t="str">
        <f t="shared" si="343"/>
        <v>plays</v>
      </c>
      <c r="S3697" s="13">
        <f t="shared" si="344"/>
        <v>42379.410856481474</v>
      </c>
      <c r="T3697" s="13">
        <f t="shared" si="345"/>
        <v>42408.458333333336</v>
      </c>
      <c r="U3697">
        <f t="shared" si="346"/>
        <v>2016</v>
      </c>
      <c r="V3697" s="15" t="str">
        <f t="shared" si="347"/>
        <v>Jan</v>
      </c>
    </row>
    <row r="3698" spans="1:22" ht="48">
      <c r="A3698">
        <v>3314</v>
      </c>
      <c r="B3698" s="3" t="s">
        <v>3314</v>
      </c>
      <c r="C3698" s="3" t="s">
        <v>7424</v>
      </c>
      <c r="D3698">
        <v>800</v>
      </c>
      <c r="E369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8270</v>
      </c>
      <c r="O3698" s="6">
        <f>KickstarterTable[[#This Row],[pledged]]/KickstarterTable[[#This Row],[goal]]</f>
        <v>2.1074999999999999</v>
      </c>
      <c r="P3698" s="8">
        <f>KickstarterTable[[#This Row],[pledged]]/KickstarterTable[[#This Row],[backers_count]]</f>
        <v>29.068965517241381</v>
      </c>
      <c r="Q3698" t="str">
        <f t="shared" si="342"/>
        <v>theater</v>
      </c>
      <c r="R3698" t="str">
        <f t="shared" si="343"/>
        <v>plays</v>
      </c>
      <c r="S3698" s="13">
        <f t="shared" si="344"/>
        <v>42104.934155092589</v>
      </c>
      <c r="T3698" s="13">
        <f t="shared" si="345"/>
        <v>42130.420138888891</v>
      </c>
      <c r="U3698">
        <f t="shared" si="346"/>
        <v>2015</v>
      </c>
      <c r="V3698" s="15" t="str">
        <f t="shared" si="347"/>
        <v>Apr</v>
      </c>
    </row>
    <row r="3699" spans="1:22" ht="48">
      <c r="A3699">
        <v>3327</v>
      </c>
      <c r="B3699" s="3" t="s">
        <v>3327</v>
      </c>
      <c r="C3699" s="3" t="s">
        <v>7437</v>
      </c>
      <c r="D3699">
        <v>800</v>
      </c>
      <c r="E3699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8270</v>
      </c>
      <c r="O3699" s="6">
        <f>KickstarterTable[[#This Row],[pledged]]/KickstarterTable[[#This Row],[goal]]</f>
        <v>1.0125</v>
      </c>
      <c r="P3699" s="8">
        <f>KickstarterTable[[#This Row],[pledged]]/KickstarterTable[[#This Row],[backers_count]]</f>
        <v>24.545454545454547</v>
      </c>
      <c r="Q3699" t="str">
        <f t="shared" si="342"/>
        <v>theater</v>
      </c>
      <c r="R3699" t="str">
        <f t="shared" si="343"/>
        <v>plays</v>
      </c>
      <c r="S3699" s="13">
        <f t="shared" si="344"/>
        <v>42468.041273148141</v>
      </c>
      <c r="T3699" s="13">
        <f t="shared" si="345"/>
        <v>42495.957939814813</v>
      </c>
      <c r="U3699">
        <f t="shared" si="346"/>
        <v>2016</v>
      </c>
      <c r="V3699" s="15" t="str">
        <f t="shared" si="347"/>
        <v>Apr</v>
      </c>
    </row>
    <row r="3700" spans="1:22" ht="48">
      <c r="A3700">
        <v>3449</v>
      </c>
      <c r="B3700" s="3" t="s">
        <v>3448</v>
      </c>
      <c r="C3700" s="3" t="s">
        <v>7559</v>
      </c>
      <c r="D3700">
        <v>800</v>
      </c>
      <c r="E3700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8270</v>
      </c>
      <c r="O3700" s="6">
        <f>KickstarterTable[[#This Row],[pledged]]/KickstarterTable[[#This Row],[goal]]</f>
        <v>1.70625</v>
      </c>
      <c r="P3700" s="8">
        <f>KickstarterTable[[#This Row],[pledged]]/KickstarterTable[[#This Row],[backers_count]]</f>
        <v>68.25</v>
      </c>
      <c r="Q3700" t="str">
        <f t="shared" si="342"/>
        <v>theater</v>
      </c>
      <c r="R3700" t="str">
        <f t="shared" si="343"/>
        <v>plays</v>
      </c>
      <c r="S3700" s="13">
        <f t="shared" si="344"/>
        <v>42531.719189814808</v>
      </c>
      <c r="T3700" s="13">
        <f t="shared" si="345"/>
        <v>42557.750000000007</v>
      </c>
      <c r="U3700">
        <f t="shared" si="346"/>
        <v>2016</v>
      </c>
      <c r="V3700" s="15" t="str">
        <f t="shared" si="347"/>
        <v>Jun</v>
      </c>
    </row>
    <row r="3701" spans="1:22" ht="48">
      <c r="A3701">
        <v>3608</v>
      </c>
      <c r="B3701" s="3" t="s">
        <v>3607</v>
      </c>
      <c r="C3701" s="3" t="s">
        <v>7718</v>
      </c>
      <c r="D3701">
        <v>800</v>
      </c>
      <c r="E3701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8270</v>
      </c>
      <c r="O3701" s="6">
        <f>KickstarterTable[[#This Row],[pledged]]/KickstarterTable[[#This Row],[goal]]</f>
        <v>1</v>
      </c>
      <c r="P3701" s="8">
        <f>KickstarterTable[[#This Row],[pledged]]/KickstarterTable[[#This Row],[backers_count]]</f>
        <v>29.62962962962963</v>
      </c>
      <c r="Q3701" t="str">
        <f t="shared" si="342"/>
        <v>theater</v>
      </c>
      <c r="R3701" t="str">
        <f t="shared" si="343"/>
        <v>plays</v>
      </c>
      <c r="S3701" s="13">
        <f t="shared" si="344"/>
        <v>42506.376041666663</v>
      </c>
      <c r="T3701" s="13">
        <f t="shared" si="345"/>
        <v>42536.166666666664</v>
      </c>
      <c r="U3701">
        <f t="shared" si="346"/>
        <v>2016</v>
      </c>
      <c r="V3701" s="15" t="str">
        <f t="shared" si="347"/>
        <v>May</v>
      </c>
    </row>
    <row r="3702" spans="1:22" ht="48">
      <c r="A3702">
        <v>3664</v>
      </c>
      <c r="B3702" s="3" t="s">
        <v>3661</v>
      </c>
      <c r="C3702" s="3" t="s">
        <v>7774</v>
      </c>
      <c r="D3702">
        <v>800</v>
      </c>
      <c r="E3702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8270</v>
      </c>
      <c r="O3702" s="6">
        <f>KickstarterTable[[#This Row],[pledged]]/KickstarterTable[[#This Row],[goal]]</f>
        <v>1.09375</v>
      </c>
      <c r="P3702" s="8">
        <f>KickstarterTable[[#This Row],[pledged]]/KickstarterTable[[#This Row],[backers_count]]</f>
        <v>46.05263157894737</v>
      </c>
      <c r="Q3702" t="str">
        <f t="shared" si="342"/>
        <v>theater</v>
      </c>
      <c r="R3702" t="str">
        <f t="shared" si="343"/>
        <v>plays</v>
      </c>
      <c r="S3702" s="13">
        <f t="shared" si="344"/>
        <v>42522.91538194444</v>
      </c>
      <c r="T3702" s="13">
        <f t="shared" si="345"/>
        <v>42534.832048611112</v>
      </c>
      <c r="U3702">
        <f t="shared" si="346"/>
        <v>2016</v>
      </c>
      <c r="V3702" s="15" t="str">
        <f t="shared" si="347"/>
        <v>Jun</v>
      </c>
    </row>
    <row r="3703" spans="1:22" ht="48">
      <c r="A3703">
        <v>3676</v>
      </c>
      <c r="B3703" s="3" t="s">
        <v>3673</v>
      </c>
      <c r="C3703" s="3" t="s">
        <v>7786</v>
      </c>
      <c r="D3703">
        <v>800</v>
      </c>
      <c r="E3703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8270</v>
      </c>
      <c r="O3703" s="6">
        <f>KickstarterTable[[#This Row],[pledged]]/KickstarterTable[[#This Row],[goal]]</f>
        <v>1.2875000000000001</v>
      </c>
      <c r="P3703" s="8">
        <f>KickstarterTable[[#This Row],[pledged]]/KickstarterTable[[#This Row],[backers_count]]</f>
        <v>64.375</v>
      </c>
      <c r="Q3703" t="str">
        <f t="shared" si="342"/>
        <v>theater</v>
      </c>
      <c r="R3703" t="str">
        <f t="shared" si="343"/>
        <v>plays</v>
      </c>
      <c r="S3703" s="13">
        <f t="shared" si="344"/>
        <v>41876.482453703698</v>
      </c>
      <c r="T3703" s="13">
        <f t="shared" si="345"/>
        <v>41892.39912037037</v>
      </c>
      <c r="U3703">
        <f t="shared" si="346"/>
        <v>2014</v>
      </c>
      <c r="V3703" s="15" t="str">
        <f t="shared" si="347"/>
        <v>Aug</v>
      </c>
    </row>
    <row r="3704" spans="1:22" ht="48">
      <c r="A3704">
        <v>3716</v>
      </c>
      <c r="B3704" s="3" t="s">
        <v>3713</v>
      </c>
      <c r="C3704" s="3" t="s">
        <v>7826</v>
      </c>
      <c r="D3704">
        <v>800</v>
      </c>
      <c r="E3704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8270</v>
      </c>
      <c r="O3704" s="6">
        <f>KickstarterTable[[#This Row],[pledged]]/KickstarterTable[[#This Row],[goal]]</f>
        <v>1.5575000000000001</v>
      </c>
      <c r="P3704" s="8">
        <f>KickstarterTable[[#This Row],[pledged]]/KickstarterTable[[#This Row],[backers_count]]</f>
        <v>51.916666666666664</v>
      </c>
      <c r="Q3704" t="str">
        <f t="shared" si="342"/>
        <v>theater</v>
      </c>
      <c r="R3704" t="str">
        <f t="shared" si="343"/>
        <v>plays</v>
      </c>
      <c r="S3704" s="13">
        <f t="shared" si="344"/>
        <v>42360.554502314808</v>
      </c>
      <c r="T3704" s="13">
        <f t="shared" si="345"/>
        <v>42388.471168981479</v>
      </c>
      <c r="U3704">
        <f t="shared" si="346"/>
        <v>2016</v>
      </c>
      <c r="V3704" s="15" t="str">
        <f t="shared" si="347"/>
        <v>Dec</v>
      </c>
    </row>
    <row r="3705" spans="1:22" ht="48">
      <c r="A3705">
        <v>3836</v>
      </c>
      <c r="B3705" s="3" t="s">
        <v>3833</v>
      </c>
      <c r="C3705" s="3" t="s">
        <v>7945</v>
      </c>
      <c r="D3705">
        <v>800</v>
      </c>
      <c r="E3705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8270</v>
      </c>
      <c r="O3705" s="6">
        <f>KickstarterTable[[#This Row],[pledged]]/KickstarterTable[[#This Row],[goal]]</f>
        <v>1.125</v>
      </c>
      <c r="P3705" s="8">
        <f>KickstarterTable[[#This Row],[pledged]]/KickstarterTable[[#This Row],[backers_count]]</f>
        <v>64.285714285714292</v>
      </c>
      <c r="Q3705" t="str">
        <f t="shared" si="342"/>
        <v>theater</v>
      </c>
      <c r="R3705" t="str">
        <f t="shared" si="343"/>
        <v>plays</v>
      </c>
      <c r="S3705" s="13">
        <f t="shared" si="344"/>
        <v>42553.593194444438</v>
      </c>
      <c r="T3705" s="13">
        <f t="shared" si="345"/>
        <v>42582.756249999999</v>
      </c>
      <c r="U3705">
        <f t="shared" si="346"/>
        <v>2016</v>
      </c>
      <c r="V3705" s="15" t="str">
        <f t="shared" si="347"/>
        <v>Jul</v>
      </c>
    </row>
    <row r="3706" spans="1:22" ht="3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8270</v>
      </c>
      <c r="O3706" s="6">
        <f>KickstarterTable[[#This Row],[pledged]]/KickstarterTable[[#This Row],[goal]]</f>
        <v>0.32500000000000001</v>
      </c>
      <c r="P3706" s="8">
        <f>KickstarterTable[[#This Row],[pledged]]/KickstarterTable[[#This Row],[backers_count]]</f>
        <v>37.142857142857146</v>
      </c>
      <c r="Q3706" t="str">
        <f t="shared" si="342"/>
        <v>theater</v>
      </c>
      <c r="R3706" t="str">
        <f t="shared" si="343"/>
        <v>plays</v>
      </c>
      <c r="S3706" s="13">
        <f t="shared" si="344"/>
        <v>42055.799120370364</v>
      </c>
      <c r="T3706" s="13">
        <f t="shared" si="345"/>
        <v>42083.790972222225</v>
      </c>
      <c r="U3706">
        <f t="shared" si="346"/>
        <v>2015</v>
      </c>
      <c r="V3706" s="15" t="str">
        <f t="shared" si="347"/>
        <v>Feb</v>
      </c>
    </row>
    <row r="3707" spans="1:22" ht="48">
      <c r="A3707">
        <v>4024</v>
      </c>
      <c r="B3707" s="3" t="s">
        <v>4020</v>
      </c>
      <c r="C3707" s="3" t="s">
        <v>8129</v>
      </c>
      <c r="D3707">
        <v>800</v>
      </c>
      <c r="E370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8270</v>
      </c>
      <c r="O3707" s="6">
        <f>KickstarterTable[[#This Row],[pledged]]/KickstarterTable[[#This Row],[goal]]</f>
        <v>1.2500000000000001E-2</v>
      </c>
      <c r="P3707" s="8">
        <f>KickstarterTable[[#This Row],[pledged]]/KickstarterTable[[#This Row],[backers_count]]</f>
        <v>10</v>
      </c>
      <c r="Q3707" t="str">
        <f t="shared" si="342"/>
        <v>theater</v>
      </c>
      <c r="R3707" t="str">
        <f t="shared" si="343"/>
        <v>plays</v>
      </c>
      <c r="S3707" s="13">
        <f t="shared" si="344"/>
        <v>42217.336770833332</v>
      </c>
      <c r="T3707" s="13">
        <f t="shared" si="345"/>
        <v>42245.253437500003</v>
      </c>
      <c r="U3707">
        <f t="shared" si="346"/>
        <v>2015</v>
      </c>
      <c r="V3707" s="15" t="str">
        <f t="shared" si="347"/>
        <v>Aug</v>
      </c>
    </row>
    <row r="3708" spans="1:22" ht="48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8271</v>
      </c>
      <c r="O3708" s="6">
        <f>KickstarterTable[[#This Row],[pledged]]/KickstarterTable[[#This Row],[goal]]</f>
        <v>6.41025641025641E-3</v>
      </c>
      <c r="P3708" s="8">
        <f>KickstarterTable[[#This Row],[pledged]]/KickstarterTable[[#This Row],[backers_count]]</f>
        <v>5</v>
      </c>
      <c r="Q3708" t="str">
        <f t="shared" si="342"/>
        <v>technology</v>
      </c>
      <c r="R3708" t="str">
        <f t="shared" si="343"/>
        <v>web</v>
      </c>
      <c r="S3708" s="13">
        <f t="shared" si="344"/>
        <v>42306.700740740744</v>
      </c>
      <c r="T3708" s="13">
        <f t="shared" si="345"/>
        <v>42334.659074074072</v>
      </c>
      <c r="U3708">
        <f t="shared" si="346"/>
        <v>2015</v>
      </c>
      <c r="V3708" s="15" t="str">
        <f t="shared" si="347"/>
        <v>Oct</v>
      </c>
    </row>
    <row r="3709" spans="1:22" ht="48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8270</v>
      </c>
      <c r="O3709" s="6">
        <f>KickstarterTable[[#This Row],[pledged]]/KickstarterTable[[#This Row],[goal]]</f>
        <v>0.20849420849420849</v>
      </c>
      <c r="P3709" s="8">
        <f>KickstarterTable[[#This Row],[pledged]]/KickstarterTable[[#This Row],[backers_count]]</f>
        <v>23.142857142857142</v>
      </c>
      <c r="Q3709" t="str">
        <f t="shared" si="342"/>
        <v>theater</v>
      </c>
      <c r="R3709" t="str">
        <f t="shared" si="343"/>
        <v>plays</v>
      </c>
      <c r="S3709" s="13">
        <f t="shared" si="344"/>
        <v>42806.818530092591</v>
      </c>
      <c r="T3709" s="13">
        <f t="shared" si="345"/>
        <v>42826.735196759262</v>
      </c>
      <c r="U3709">
        <f t="shared" si="346"/>
        <v>2017</v>
      </c>
      <c r="V3709" s="15" t="str">
        <f t="shared" si="347"/>
        <v>Mar</v>
      </c>
    </row>
    <row r="3710" spans="1:22" ht="48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8270</v>
      </c>
      <c r="O3710" s="6">
        <f>KickstarterTable[[#This Row],[pledged]]/KickstarterTable[[#This Row],[goal]]</f>
        <v>1</v>
      </c>
      <c r="P3710" s="8">
        <f>KickstarterTable[[#This Row],[pledged]]/KickstarterTable[[#This Row],[backers_count]]</f>
        <v>38.65</v>
      </c>
      <c r="Q3710" t="str">
        <f t="shared" si="342"/>
        <v>theater</v>
      </c>
      <c r="R3710" t="str">
        <f t="shared" si="343"/>
        <v>plays</v>
      </c>
      <c r="S3710" s="13">
        <f t="shared" si="344"/>
        <v>41788.253749999996</v>
      </c>
      <c r="T3710" s="13">
        <f t="shared" si="345"/>
        <v>41816.170416666668</v>
      </c>
      <c r="U3710">
        <f t="shared" si="346"/>
        <v>2014</v>
      </c>
      <c r="V3710" s="15" t="str">
        <f t="shared" si="347"/>
        <v>May</v>
      </c>
    </row>
    <row r="3711" spans="1:22" ht="48">
      <c r="A3711">
        <v>81</v>
      </c>
      <c r="B3711" s="3" t="s">
        <v>83</v>
      </c>
      <c r="C3711" s="3" t="s">
        <v>4192</v>
      </c>
      <c r="D3711">
        <v>750</v>
      </c>
      <c r="E3711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8265</v>
      </c>
      <c r="O3711" s="6">
        <f>KickstarterTable[[#This Row],[pledged]]/KickstarterTable[[#This Row],[goal]]</f>
        <v>1.98</v>
      </c>
      <c r="P3711" s="8">
        <f>KickstarterTable[[#This Row],[pledged]]/KickstarterTable[[#This Row],[backers_count]]</f>
        <v>53.035714285714285</v>
      </c>
      <c r="Q3711" t="str">
        <f t="shared" si="342"/>
        <v>film &amp; video</v>
      </c>
      <c r="R3711" t="str">
        <f t="shared" si="343"/>
        <v>shorts</v>
      </c>
      <c r="S3711" s="13">
        <f t="shared" si="344"/>
        <v>41099.825543981475</v>
      </c>
      <c r="T3711" s="13">
        <f t="shared" si="345"/>
        <v>41101.709722222222</v>
      </c>
      <c r="U3711">
        <f t="shared" si="346"/>
        <v>2012</v>
      </c>
      <c r="V3711" s="15" t="str">
        <f t="shared" si="347"/>
        <v>Jul</v>
      </c>
    </row>
    <row r="3712" spans="1:22" ht="32">
      <c r="A3712">
        <v>452</v>
      </c>
      <c r="B3712" s="3" t="s">
        <v>453</v>
      </c>
      <c r="C3712" s="3" t="s">
        <v>4562</v>
      </c>
      <c r="D3712">
        <v>750</v>
      </c>
      <c r="E3712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8269</v>
      </c>
      <c r="O3712" s="6">
        <f>KickstarterTable[[#This Row],[pledged]]/KickstarterTable[[#This Row],[goal]]</f>
        <v>0.64</v>
      </c>
      <c r="P3712" s="8">
        <f>KickstarterTable[[#This Row],[pledged]]/KickstarterTable[[#This Row],[backers_count]]</f>
        <v>40</v>
      </c>
      <c r="Q3712" t="str">
        <f t="shared" si="342"/>
        <v>film &amp; video</v>
      </c>
      <c r="R3712" t="str">
        <f t="shared" si="343"/>
        <v>animation</v>
      </c>
      <c r="S3712" s="13">
        <f t="shared" si="344"/>
        <v>42107.37054398148</v>
      </c>
      <c r="T3712" s="13">
        <f t="shared" si="345"/>
        <v>42135.287210648145</v>
      </c>
      <c r="U3712">
        <f t="shared" si="346"/>
        <v>2015</v>
      </c>
      <c r="V3712" s="15" t="str">
        <f t="shared" si="347"/>
        <v>Apr</v>
      </c>
    </row>
    <row r="3713" spans="1:22" ht="48">
      <c r="A3713">
        <v>558</v>
      </c>
      <c r="B3713" s="3" t="s">
        <v>559</v>
      </c>
      <c r="C3713" s="3" t="s">
        <v>4668</v>
      </c>
      <c r="D3713">
        <v>750</v>
      </c>
      <c r="E3713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8271</v>
      </c>
      <c r="O3713" s="6">
        <f>KickstarterTable[[#This Row],[pledged]]/KickstarterTable[[#This Row],[goal]]</f>
        <v>0</v>
      </c>
      <c r="P3713" s="8" t="e">
        <f>KickstarterTable[[#This Row],[pledged]]/KickstarterTable[[#This Row],[backers_count]]</f>
        <v>#DIV/0!</v>
      </c>
      <c r="Q3713" t="str">
        <f t="shared" si="342"/>
        <v>technology</v>
      </c>
      <c r="R3713" t="str">
        <f t="shared" si="343"/>
        <v>web</v>
      </c>
      <c r="S3713" s="13">
        <f t="shared" si="344"/>
        <v>42057.549826388888</v>
      </c>
      <c r="T3713" s="13">
        <f t="shared" si="345"/>
        <v>42085.424826388895</v>
      </c>
      <c r="U3713">
        <f t="shared" si="346"/>
        <v>2015</v>
      </c>
      <c r="V3713" s="15" t="str">
        <f t="shared" si="347"/>
        <v>Feb</v>
      </c>
    </row>
    <row r="3714" spans="1:22" ht="48">
      <c r="A3714">
        <v>899</v>
      </c>
      <c r="B3714" s="3" t="s">
        <v>900</v>
      </c>
      <c r="C3714" s="3" t="s">
        <v>5009</v>
      </c>
      <c r="D3714">
        <v>750</v>
      </c>
      <c r="E3714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8278</v>
      </c>
      <c r="O3714" s="6">
        <f>KickstarterTable[[#This Row],[pledged]]/KickstarterTable[[#This Row],[goal]]</f>
        <v>0.37333333333333335</v>
      </c>
      <c r="P3714" s="8">
        <f>KickstarterTable[[#This Row],[pledged]]/KickstarterTable[[#This Row],[backers_count]]</f>
        <v>35</v>
      </c>
      <c r="Q3714" t="str">
        <f t="shared" ref="Q3714:Q3777" si="348">LEFT(N3714, SEARCH("/",N3714,1) -1)</f>
        <v>music</v>
      </c>
      <c r="R3714" t="str">
        <f t="shared" ref="R3714:R3777" si="349">MID(N3714,FIND("/",N3714)+1,LEN(N3714))</f>
        <v>indie rock</v>
      </c>
      <c r="S3714" s="13">
        <f t="shared" ref="S3714:S3777" si="350">(J3714/86400)+25569+(-8/24)</f>
        <v>40645.765763888885</v>
      </c>
      <c r="T3714" s="13">
        <f t="shared" ref="T3714:T3777" si="351">(((I3714/60)/60)/24)+DATE(1970,1,1)+(-58/24)</f>
        <v>40688.682430555556</v>
      </c>
      <c r="U3714">
        <f t="shared" ref="U3714:U3777" si="352">YEAR(T3714)</f>
        <v>2011</v>
      </c>
      <c r="V3714" s="15" t="str">
        <f t="shared" ref="V3714:V3777" si="353">TEXT(S3714,"mmm")</f>
        <v>Apr</v>
      </c>
    </row>
    <row r="3715" spans="1:22" ht="32">
      <c r="A3715">
        <v>1073</v>
      </c>
      <c r="B3715" s="3" t="s">
        <v>1074</v>
      </c>
      <c r="C3715" s="3" t="s">
        <v>5183</v>
      </c>
      <c r="D3715">
        <v>750</v>
      </c>
      <c r="E3715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8281</v>
      </c>
      <c r="O3715" s="6">
        <f>KickstarterTable[[#This Row],[pledged]]/KickstarterTable[[#This Row],[goal]]</f>
        <v>1.3333333333333334E-2</v>
      </c>
      <c r="P3715" s="8">
        <f>KickstarterTable[[#This Row],[pledged]]/KickstarterTable[[#This Row],[backers_count]]</f>
        <v>10</v>
      </c>
      <c r="Q3715" t="str">
        <f t="shared" si="348"/>
        <v>games</v>
      </c>
      <c r="R3715" t="str">
        <f t="shared" si="349"/>
        <v>video games</v>
      </c>
      <c r="S3715" s="13">
        <f t="shared" si="350"/>
        <v>40802.631261574068</v>
      </c>
      <c r="T3715" s="13">
        <f t="shared" si="351"/>
        <v>40830.54792824074</v>
      </c>
      <c r="U3715">
        <f t="shared" si="352"/>
        <v>2011</v>
      </c>
      <c r="V3715" s="15" t="str">
        <f t="shared" si="353"/>
        <v>Sep</v>
      </c>
    </row>
    <row r="3716" spans="1:22" ht="48">
      <c r="A3716">
        <v>1394</v>
      </c>
      <c r="B3716" s="3" t="s">
        <v>1395</v>
      </c>
      <c r="C3716" s="3" t="s">
        <v>5504</v>
      </c>
      <c r="D3716">
        <v>750</v>
      </c>
      <c r="E3716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8275</v>
      </c>
      <c r="O3716" s="6">
        <f>KickstarterTable[[#This Row],[pledged]]/KickstarterTable[[#This Row],[goal]]</f>
        <v>1.2213333333333334</v>
      </c>
      <c r="P3716" s="8">
        <f>KickstarterTable[[#This Row],[pledged]]/KickstarterTable[[#This Row],[backers_count]]</f>
        <v>53.882352941176471</v>
      </c>
      <c r="Q3716" t="str">
        <f t="shared" si="348"/>
        <v>music</v>
      </c>
      <c r="R3716" t="str">
        <f t="shared" si="349"/>
        <v>rock</v>
      </c>
      <c r="S3716" s="13">
        <f t="shared" si="350"/>
        <v>42751.811643518515</v>
      </c>
      <c r="T3716" s="13">
        <f t="shared" si="351"/>
        <v>42792.708333333336</v>
      </c>
      <c r="U3716">
        <f t="shared" si="352"/>
        <v>2017</v>
      </c>
      <c r="V3716" s="15" t="str">
        <f t="shared" si="353"/>
        <v>Jan</v>
      </c>
    </row>
    <row r="3717" spans="1:22" ht="48">
      <c r="A3717">
        <v>1550</v>
      </c>
      <c r="B3717" s="3" t="s">
        <v>1551</v>
      </c>
      <c r="C3717" s="3" t="s">
        <v>5660</v>
      </c>
      <c r="D3717">
        <v>750</v>
      </c>
      <c r="E371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8288</v>
      </c>
      <c r="O3717" s="6">
        <f>KickstarterTable[[#This Row],[pledged]]/KickstarterTable[[#This Row],[goal]]</f>
        <v>0.13466666666666666</v>
      </c>
      <c r="P3717" s="8">
        <f>KickstarterTable[[#This Row],[pledged]]/KickstarterTable[[#This Row],[backers_count]]</f>
        <v>14.428571428571429</v>
      </c>
      <c r="Q3717" t="str">
        <f t="shared" si="348"/>
        <v>photography</v>
      </c>
      <c r="R3717" t="str">
        <f t="shared" si="349"/>
        <v>nature</v>
      </c>
      <c r="S3717" s="13">
        <f t="shared" si="350"/>
        <v>42472.11613425926</v>
      </c>
      <c r="T3717" s="13">
        <f t="shared" si="351"/>
        <v>42500.032800925932</v>
      </c>
      <c r="U3717">
        <f t="shared" si="352"/>
        <v>2016</v>
      </c>
      <c r="V3717" s="15" t="str">
        <f t="shared" si="353"/>
        <v>Apr</v>
      </c>
    </row>
    <row r="3718" spans="1:22" ht="48">
      <c r="A3718">
        <v>1555</v>
      </c>
      <c r="B3718" s="3" t="s">
        <v>1556</v>
      </c>
      <c r="C3718" s="3" t="s">
        <v>5665</v>
      </c>
      <c r="D3718">
        <v>750</v>
      </c>
      <c r="E371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8288</v>
      </c>
      <c r="O3718" s="6">
        <f>KickstarterTable[[#This Row],[pledged]]/KickstarterTable[[#This Row],[goal]]</f>
        <v>0</v>
      </c>
      <c r="P3718" s="8" t="e">
        <f>KickstarterTable[[#This Row],[pledged]]/KickstarterTable[[#This Row],[backers_count]]</f>
        <v>#DIV/0!</v>
      </c>
      <c r="Q3718" t="str">
        <f t="shared" si="348"/>
        <v>photography</v>
      </c>
      <c r="R3718" t="str">
        <f t="shared" si="349"/>
        <v>nature</v>
      </c>
      <c r="S3718" s="13">
        <f t="shared" si="350"/>
        <v>42241.280462962961</v>
      </c>
      <c r="T3718" s="13">
        <f t="shared" si="351"/>
        <v>42262.291666666664</v>
      </c>
      <c r="U3718">
        <f t="shared" si="352"/>
        <v>2015</v>
      </c>
      <c r="V3718" s="15" t="str">
        <f t="shared" si="353"/>
        <v>Aug</v>
      </c>
    </row>
    <row r="3719" spans="1:22" ht="32">
      <c r="A3719">
        <v>1558</v>
      </c>
      <c r="B3719" s="3" t="s">
        <v>1559</v>
      </c>
      <c r="C3719" s="3" t="s">
        <v>5668</v>
      </c>
      <c r="D3719">
        <v>750</v>
      </c>
      <c r="E3719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8288</v>
      </c>
      <c r="O3719" s="6">
        <f>KickstarterTable[[#This Row],[pledged]]/KickstarterTable[[#This Row],[goal]]</f>
        <v>4.6666666666666669E-2</v>
      </c>
      <c r="P3719" s="8">
        <f>KickstarterTable[[#This Row],[pledged]]/KickstarterTable[[#This Row],[backers_count]]</f>
        <v>11.666666666666666</v>
      </c>
      <c r="Q3719" t="str">
        <f t="shared" si="348"/>
        <v>photography</v>
      </c>
      <c r="R3719" t="str">
        <f t="shared" si="349"/>
        <v>nature</v>
      </c>
      <c r="S3719" s="13">
        <f t="shared" si="350"/>
        <v>42185.064340277771</v>
      </c>
      <c r="T3719" s="13">
        <f t="shared" si="351"/>
        <v>42242.091666666667</v>
      </c>
      <c r="U3719">
        <f t="shared" si="352"/>
        <v>2015</v>
      </c>
      <c r="V3719" s="15" t="str">
        <f t="shared" si="353"/>
        <v>Jun</v>
      </c>
    </row>
    <row r="3720" spans="1:22" ht="48">
      <c r="A3720">
        <v>1623</v>
      </c>
      <c r="B3720" s="3" t="s">
        <v>1624</v>
      </c>
      <c r="C3720" s="3" t="s">
        <v>5733</v>
      </c>
      <c r="D3720">
        <v>750</v>
      </c>
      <c r="E3720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8275</v>
      </c>
      <c r="O3720" s="6">
        <f>KickstarterTable[[#This Row],[pledged]]/KickstarterTable[[#This Row],[goal]]</f>
        <v>1.0106666666666666</v>
      </c>
      <c r="P3720" s="8">
        <f>KickstarterTable[[#This Row],[pledged]]/KickstarterTable[[#This Row],[backers_count]]</f>
        <v>42.111111111111114</v>
      </c>
      <c r="Q3720" t="str">
        <f t="shared" si="348"/>
        <v>music</v>
      </c>
      <c r="R3720" t="str">
        <f t="shared" si="349"/>
        <v>rock</v>
      </c>
      <c r="S3720" s="13">
        <f t="shared" si="350"/>
        <v>41453.355196759258</v>
      </c>
      <c r="T3720" s="13">
        <f t="shared" si="351"/>
        <v>41511.271863425929</v>
      </c>
      <c r="U3720">
        <f t="shared" si="352"/>
        <v>2013</v>
      </c>
      <c r="V3720" s="15" t="str">
        <f t="shared" si="353"/>
        <v>Jun</v>
      </c>
    </row>
    <row r="3721" spans="1:22" ht="48">
      <c r="A3721">
        <v>1860</v>
      </c>
      <c r="B3721" s="3" t="s">
        <v>1861</v>
      </c>
      <c r="C3721" s="3" t="s">
        <v>5970</v>
      </c>
      <c r="D3721">
        <v>750</v>
      </c>
      <c r="E3721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8275</v>
      </c>
      <c r="O3721" s="6">
        <f>KickstarterTable[[#This Row],[pledged]]/KickstarterTable[[#This Row],[goal]]</f>
        <v>1.3346666666666667</v>
      </c>
      <c r="P3721" s="8">
        <f>KickstarterTable[[#This Row],[pledged]]/KickstarterTable[[#This Row],[backers_count]]</f>
        <v>52.684210526315788</v>
      </c>
      <c r="Q3721" t="str">
        <f t="shared" si="348"/>
        <v>music</v>
      </c>
      <c r="R3721" t="str">
        <f t="shared" si="349"/>
        <v>rock</v>
      </c>
      <c r="S3721" s="13">
        <f t="shared" si="350"/>
        <v>41655.375972222224</v>
      </c>
      <c r="T3721" s="13">
        <f t="shared" si="351"/>
        <v>41674.292638888888</v>
      </c>
      <c r="U3721">
        <f t="shared" si="352"/>
        <v>2014</v>
      </c>
      <c r="V3721" s="15" t="str">
        <f t="shared" si="353"/>
        <v>Jan</v>
      </c>
    </row>
    <row r="3722" spans="1:22" ht="48">
      <c r="A3722">
        <v>2083</v>
      </c>
      <c r="B3722" s="3" t="s">
        <v>2084</v>
      </c>
      <c r="C3722" s="3" t="s">
        <v>6193</v>
      </c>
      <c r="D3722">
        <v>750</v>
      </c>
      <c r="E3722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8278</v>
      </c>
      <c r="O3722" s="6">
        <f>KickstarterTable[[#This Row],[pledged]]/KickstarterTable[[#This Row],[goal]]</f>
        <v>1.1333333333333333</v>
      </c>
      <c r="P3722" s="8">
        <f>KickstarterTable[[#This Row],[pledged]]/KickstarterTable[[#This Row],[backers_count]]</f>
        <v>34</v>
      </c>
      <c r="Q3722" t="str">
        <f t="shared" si="348"/>
        <v>music</v>
      </c>
      <c r="R3722" t="str">
        <f t="shared" si="349"/>
        <v>indie rock</v>
      </c>
      <c r="S3722" s="13">
        <f t="shared" si="350"/>
        <v>41034.388831018514</v>
      </c>
      <c r="T3722" s="13">
        <f t="shared" si="351"/>
        <v>41062.305497685185</v>
      </c>
      <c r="U3722">
        <f t="shared" si="352"/>
        <v>2012</v>
      </c>
      <c r="V3722" s="15" t="str">
        <f t="shared" si="353"/>
        <v>May</v>
      </c>
    </row>
    <row r="3723" spans="1:22" ht="48">
      <c r="A3723">
        <v>2191</v>
      </c>
      <c r="B3723" s="3" t="s">
        <v>2192</v>
      </c>
      <c r="C3723" s="3" t="s">
        <v>6301</v>
      </c>
      <c r="D3723">
        <v>750</v>
      </c>
      <c r="E3723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8296</v>
      </c>
      <c r="O3723" s="6">
        <f>KickstarterTable[[#This Row],[pledged]]/KickstarterTable[[#This Row],[goal]]</f>
        <v>1.1973333333333334</v>
      </c>
      <c r="P3723" s="8">
        <f>KickstarterTable[[#This Row],[pledged]]/KickstarterTable[[#This Row],[backers_count]]</f>
        <v>35.92</v>
      </c>
      <c r="Q3723" t="str">
        <f t="shared" si="348"/>
        <v>games</v>
      </c>
      <c r="R3723" t="str">
        <f t="shared" si="349"/>
        <v>tabletop games</v>
      </c>
      <c r="S3723" s="13">
        <f t="shared" si="350"/>
        <v>42768.5003125</v>
      </c>
      <c r="T3723" s="13">
        <f t="shared" si="351"/>
        <v>42778.416979166672</v>
      </c>
      <c r="U3723">
        <f t="shared" si="352"/>
        <v>2017</v>
      </c>
      <c r="V3723" s="15" t="str">
        <f t="shared" si="353"/>
        <v>Feb</v>
      </c>
    </row>
    <row r="3724" spans="1:22" ht="48">
      <c r="A3724">
        <v>2205</v>
      </c>
      <c r="B3724" s="3" t="s">
        <v>2206</v>
      </c>
      <c r="C3724" s="3" t="s">
        <v>6315</v>
      </c>
      <c r="D3724">
        <v>750</v>
      </c>
      <c r="E3724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8279</v>
      </c>
      <c r="O3724" s="6">
        <f>KickstarterTable[[#This Row],[pledged]]/KickstarterTable[[#This Row],[goal]]</f>
        <v>1.52</v>
      </c>
      <c r="P3724" s="8">
        <f>KickstarterTable[[#This Row],[pledged]]/KickstarterTable[[#This Row],[backers_count]]</f>
        <v>42.222222222222221</v>
      </c>
      <c r="Q3724" t="str">
        <f t="shared" si="348"/>
        <v>music</v>
      </c>
      <c r="R3724" t="str">
        <f t="shared" si="349"/>
        <v>electronic music</v>
      </c>
      <c r="S3724" s="13">
        <f t="shared" si="350"/>
        <v>41031.488298611112</v>
      </c>
      <c r="T3724" s="13">
        <f t="shared" si="351"/>
        <v>41059.404965277776</v>
      </c>
      <c r="U3724">
        <f t="shared" si="352"/>
        <v>2012</v>
      </c>
      <c r="V3724" s="15" t="str">
        <f t="shared" si="353"/>
        <v>May</v>
      </c>
    </row>
    <row r="3725" spans="1:22" ht="32">
      <c r="A3725">
        <v>2282</v>
      </c>
      <c r="B3725" s="3" t="s">
        <v>2283</v>
      </c>
      <c r="C3725" s="3" t="s">
        <v>6392</v>
      </c>
      <c r="D3725">
        <v>750</v>
      </c>
      <c r="E3725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8275</v>
      </c>
      <c r="O3725" s="6">
        <f>KickstarterTable[[#This Row],[pledged]]/KickstarterTable[[#This Row],[goal]]</f>
        <v>1.8533333333333333</v>
      </c>
      <c r="P3725" s="8">
        <f>KickstarterTable[[#This Row],[pledged]]/KickstarterTable[[#This Row],[backers_count]]</f>
        <v>115.83333333333333</v>
      </c>
      <c r="Q3725" t="str">
        <f t="shared" si="348"/>
        <v>music</v>
      </c>
      <c r="R3725" t="str">
        <f t="shared" si="349"/>
        <v>rock</v>
      </c>
      <c r="S3725" s="13">
        <f t="shared" si="350"/>
        <v>42322.841273148144</v>
      </c>
      <c r="T3725" s="13">
        <f t="shared" si="351"/>
        <v>42380.757939814815</v>
      </c>
      <c r="U3725">
        <f t="shared" si="352"/>
        <v>2016</v>
      </c>
      <c r="V3725" s="15" t="str">
        <f t="shared" si="353"/>
        <v>Nov</v>
      </c>
    </row>
    <row r="3726" spans="1:22" ht="32">
      <c r="A3726">
        <v>2477</v>
      </c>
      <c r="B3726" s="3" t="s">
        <v>824</v>
      </c>
      <c r="C3726" s="3" t="s">
        <v>6587</v>
      </c>
      <c r="D3726">
        <v>750</v>
      </c>
      <c r="E3726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8278</v>
      </c>
      <c r="O3726" s="6">
        <f>KickstarterTable[[#This Row],[pledged]]/KickstarterTable[[#This Row],[goal]]</f>
        <v>1.7133333333333334</v>
      </c>
      <c r="P3726" s="8">
        <f>KickstarterTable[[#This Row],[pledged]]/KickstarterTable[[#This Row],[backers_count]]</f>
        <v>31.341463414634145</v>
      </c>
      <c r="Q3726" t="str">
        <f t="shared" si="348"/>
        <v>music</v>
      </c>
      <c r="R3726" t="str">
        <f t="shared" si="349"/>
        <v>indie rock</v>
      </c>
      <c r="S3726" s="13">
        <f t="shared" si="350"/>
        <v>41088.358159722222</v>
      </c>
      <c r="T3726" s="13">
        <f t="shared" si="351"/>
        <v>41131.274826388893</v>
      </c>
      <c r="U3726">
        <f t="shared" si="352"/>
        <v>2012</v>
      </c>
      <c r="V3726" s="15" t="str">
        <f t="shared" si="353"/>
        <v>Jun</v>
      </c>
    </row>
    <row r="3727" spans="1:22" ht="48">
      <c r="A3727">
        <v>2721</v>
      </c>
      <c r="B3727" s="3" t="s">
        <v>2721</v>
      </c>
      <c r="C3727" s="3" t="s">
        <v>6831</v>
      </c>
      <c r="D3727">
        <v>750</v>
      </c>
      <c r="E372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8294</v>
      </c>
      <c r="O3727" s="6">
        <f>KickstarterTable[[#This Row],[pledged]]/KickstarterTable[[#This Row],[goal]]</f>
        <v>14.62</v>
      </c>
      <c r="P3727" s="8">
        <f>KickstarterTable[[#This Row],[pledged]]/KickstarterTable[[#This Row],[backers_count]]</f>
        <v>40.762081784386616</v>
      </c>
      <c r="Q3727" t="str">
        <f t="shared" si="348"/>
        <v>technology</v>
      </c>
      <c r="R3727" t="str">
        <f t="shared" si="349"/>
        <v>hardware</v>
      </c>
      <c r="S3727" s="13">
        <f t="shared" si="350"/>
        <v>41493.210625</v>
      </c>
      <c r="T3727" s="13">
        <f t="shared" si="351"/>
        <v>41521.375</v>
      </c>
      <c r="U3727">
        <f t="shared" si="352"/>
        <v>2013</v>
      </c>
      <c r="V3727" s="15" t="str">
        <f t="shared" si="353"/>
        <v>Aug</v>
      </c>
    </row>
    <row r="3728" spans="1:22" ht="48">
      <c r="A3728">
        <v>2735</v>
      </c>
      <c r="B3728" s="3" t="s">
        <v>2735</v>
      </c>
      <c r="C3728" s="3" t="s">
        <v>6845</v>
      </c>
      <c r="D3728">
        <v>750</v>
      </c>
      <c r="E372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8294</v>
      </c>
      <c r="O3728" s="6">
        <f>KickstarterTable[[#This Row],[pledged]]/KickstarterTable[[#This Row],[goal]]</f>
        <v>9.7813466666666677</v>
      </c>
      <c r="P3728" s="8">
        <f>KickstarterTable[[#This Row],[pledged]]/KickstarterTable[[#This Row],[backers_count]]</f>
        <v>21.640147492625371</v>
      </c>
      <c r="Q3728" t="str">
        <f t="shared" si="348"/>
        <v>technology</v>
      </c>
      <c r="R3728" t="str">
        <f t="shared" si="349"/>
        <v>hardware</v>
      </c>
      <c r="S3728" s="13">
        <f t="shared" si="350"/>
        <v>41315.787615740737</v>
      </c>
      <c r="T3728" s="13">
        <f t="shared" si="351"/>
        <v>41344.416666666672</v>
      </c>
      <c r="U3728">
        <f t="shared" si="352"/>
        <v>2013</v>
      </c>
      <c r="V3728" s="15" t="str">
        <f t="shared" si="353"/>
        <v>Feb</v>
      </c>
    </row>
    <row r="3729" spans="1:22" ht="48">
      <c r="A3729">
        <v>2882</v>
      </c>
      <c r="B3729" s="3" t="s">
        <v>2882</v>
      </c>
      <c r="C3729" s="3" t="s">
        <v>6992</v>
      </c>
      <c r="D3729">
        <v>750</v>
      </c>
      <c r="E3729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8270</v>
      </c>
      <c r="O3729" s="6">
        <f>KickstarterTable[[#This Row],[pledged]]/KickstarterTable[[#This Row],[goal]]</f>
        <v>0.33600000000000002</v>
      </c>
      <c r="P3729" s="8">
        <f>KickstarterTable[[#This Row],[pledged]]/KickstarterTable[[#This Row],[backers_count]]</f>
        <v>63</v>
      </c>
      <c r="Q3729" t="str">
        <f t="shared" si="348"/>
        <v>theater</v>
      </c>
      <c r="R3729" t="str">
        <f t="shared" si="349"/>
        <v>plays</v>
      </c>
      <c r="S3729" s="13">
        <f t="shared" si="350"/>
        <v>42461.262939814813</v>
      </c>
      <c r="T3729" s="13">
        <f t="shared" si="351"/>
        <v>42489.179606481484</v>
      </c>
      <c r="U3729">
        <f t="shared" si="352"/>
        <v>2016</v>
      </c>
      <c r="V3729" s="15" t="str">
        <f t="shared" si="353"/>
        <v>Apr</v>
      </c>
    </row>
    <row r="3730" spans="1:22" ht="48">
      <c r="A3730">
        <v>2901</v>
      </c>
      <c r="B3730" s="3" t="s">
        <v>2901</v>
      </c>
      <c r="C3730" s="3" t="s">
        <v>7011</v>
      </c>
      <c r="D3730">
        <v>750</v>
      </c>
      <c r="E3730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8270</v>
      </c>
      <c r="O3730" s="6">
        <f>KickstarterTable[[#This Row],[pledged]]/KickstarterTable[[#This Row],[goal]]</f>
        <v>8.0000000000000002E-3</v>
      </c>
      <c r="P3730" s="8">
        <f>KickstarterTable[[#This Row],[pledged]]/KickstarterTable[[#This Row],[backers_count]]</f>
        <v>3</v>
      </c>
      <c r="Q3730" t="str">
        <f t="shared" si="348"/>
        <v>theater</v>
      </c>
      <c r="R3730" t="str">
        <f t="shared" si="349"/>
        <v>plays</v>
      </c>
      <c r="S3730" s="13">
        <f t="shared" si="350"/>
        <v>41982.571053240739</v>
      </c>
      <c r="T3730" s="13">
        <f t="shared" si="351"/>
        <v>42040.487719907411</v>
      </c>
      <c r="U3730">
        <f t="shared" si="352"/>
        <v>2015</v>
      </c>
      <c r="V3730" s="15" t="str">
        <f t="shared" si="353"/>
        <v>Dec</v>
      </c>
    </row>
    <row r="3731" spans="1:22" ht="48">
      <c r="A3731">
        <v>2931</v>
      </c>
      <c r="B3731" s="3" t="s">
        <v>2931</v>
      </c>
      <c r="C3731" s="3" t="s">
        <v>7041</v>
      </c>
      <c r="D3731">
        <v>750</v>
      </c>
      <c r="E3731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8304</v>
      </c>
      <c r="O3731" s="6">
        <f>KickstarterTable[[#This Row],[pledged]]/KickstarterTable[[#This Row],[goal]]</f>
        <v>1.06</v>
      </c>
      <c r="P3731" s="8">
        <f>KickstarterTable[[#This Row],[pledged]]/KickstarterTable[[#This Row],[backers_count]]</f>
        <v>88.333333333333329</v>
      </c>
      <c r="Q3731" t="str">
        <f t="shared" si="348"/>
        <v>theater</v>
      </c>
      <c r="R3731" t="str">
        <f t="shared" si="349"/>
        <v>musical</v>
      </c>
      <c r="S3731" s="13">
        <f t="shared" si="350"/>
        <v>41871.957905092589</v>
      </c>
      <c r="T3731" s="13">
        <f t="shared" si="351"/>
        <v>41894.838888888895</v>
      </c>
      <c r="U3731">
        <f t="shared" si="352"/>
        <v>2014</v>
      </c>
      <c r="V3731" s="15" t="str">
        <f t="shared" si="353"/>
        <v>Aug</v>
      </c>
    </row>
    <row r="3732" spans="1:22" ht="48">
      <c r="A3732">
        <v>2978</v>
      </c>
      <c r="B3732" s="3" t="s">
        <v>2978</v>
      </c>
      <c r="C3732" s="3" t="s">
        <v>7088</v>
      </c>
      <c r="D3732">
        <v>750</v>
      </c>
      <c r="E3732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8270</v>
      </c>
      <c r="O3732" s="6">
        <f>KickstarterTable[[#This Row],[pledged]]/KickstarterTable[[#This Row],[goal]]</f>
        <v>1.2946666666666666</v>
      </c>
      <c r="P3732" s="8">
        <f>KickstarterTable[[#This Row],[pledged]]/KickstarterTable[[#This Row],[backers_count]]</f>
        <v>60.6875</v>
      </c>
      <c r="Q3732" t="str">
        <f t="shared" si="348"/>
        <v>theater</v>
      </c>
      <c r="R3732" t="str">
        <f t="shared" si="349"/>
        <v>plays</v>
      </c>
      <c r="S3732" s="13">
        <f t="shared" si="350"/>
        <v>41922.307256944441</v>
      </c>
      <c r="T3732" s="13">
        <f t="shared" si="351"/>
        <v>41929.832638888889</v>
      </c>
      <c r="U3732">
        <f t="shared" si="352"/>
        <v>2014</v>
      </c>
      <c r="V3732" s="15" t="str">
        <f t="shared" si="353"/>
        <v>Oct</v>
      </c>
    </row>
    <row r="3733" spans="1:22" ht="48">
      <c r="A3733">
        <v>3116</v>
      </c>
      <c r="B3733" s="3" t="s">
        <v>3116</v>
      </c>
      <c r="C3733" s="3" t="s">
        <v>7226</v>
      </c>
      <c r="D3733">
        <v>750</v>
      </c>
      <c r="E3733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8302</v>
      </c>
      <c r="O3733" s="6">
        <f>KickstarterTable[[#This Row],[pledged]]/KickstarterTable[[#This Row],[goal]]</f>
        <v>0.57333333333333336</v>
      </c>
      <c r="P3733" s="8">
        <f>KickstarterTable[[#This Row],[pledged]]/KickstarterTable[[#This Row],[backers_count]]</f>
        <v>43</v>
      </c>
      <c r="Q3733" t="str">
        <f t="shared" si="348"/>
        <v>theater</v>
      </c>
      <c r="R3733" t="str">
        <f t="shared" si="349"/>
        <v>spaces</v>
      </c>
      <c r="S3733" s="13">
        <f t="shared" si="350"/>
        <v>42081.18200231481</v>
      </c>
      <c r="T3733" s="13">
        <f t="shared" si="351"/>
        <v>42093.098668981482</v>
      </c>
      <c r="U3733">
        <f t="shared" si="352"/>
        <v>2015</v>
      </c>
      <c r="V3733" s="15" t="str">
        <f t="shared" si="353"/>
        <v>Mar</v>
      </c>
    </row>
    <row r="3734" spans="1:22" ht="48">
      <c r="A3734">
        <v>3165</v>
      </c>
      <c r="B3734" s="3" t="s">
        <v>3165</v>
      </c>
      <c r="C3734" s="3" t="s">
        <v>7275</v>
      </c>
      <c r="D3734">
        <v>750</v>
      </c>
      <c r="E3734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8270</v>
      </c>
      <c r="O3734" s="6">
        <f>KickstarterTable[[#This Row],[pledged]]/KickstarterTable[[#This Row],[goal]]</f>
        <v>1.6266666666666667</v>
      </c>
      <c r="P3734" s="8">
        <f>KickstarterTable[[#This Row],[pledged]]/KickstarterTable[[#This Row],[backers_count]]</f>
        <v>58.095238095238095</v>
      </c>
      <c r="Q3734" t="str">
        <f t="shared" si="348"/>
        <v>theater</v>
      </c>
      <c r="R3734" t="str">
        <f t="shared" si="349"/>
        <v>plays</v>
      </c>
      <c r="S3734" s="13">
        <f t="shared" si="350"/>
        <v>40643.825925925921</v>
      </c>
      <c r="T3734" s="13">
        <f t="shared" si="351"/>
        <v>40663.749305555561</v>
      </c>
      <c r="U3734">
        <f t="shared" si="352"/>
        <v>2011</v>
      </c>
      <c r="V3734" s="15" t="str">
        <f t="shared" si="353"/>
        <v>Apr</v>
      </c>
    </row>
    <row r="3735" spans="1:22" ht="48">
      <c r="A3735">
        <v>3367</v>
      </c>
      <c r="B3735" s="3" t="s">
        <v>3366</v>
      </c>
      <c r="C3735" s="3" t="s">
        <v>7477</v>
      </c>
      <c r="D3735">
        <v>750</v>
      </c>
      <c r="E3735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8270</v>
      </c>
      <c r="O3735" s="6">
        <f>KickstarterTable[[#This Row],[pledged]]/KickstarterTable[[#This Row],[goal]]</f>
        <v>1.1866666666666668</v>
      </c>
      <c r="P3735" s="8">
        <f>KickstarterTable[[#This Row],[pledged]]/KickstarterTable[[#This Row],[backers_count]]</f>
        <v>29.666666666666668</v>
      </c>
      <c r="Q3735" t="str">
        <f t="shared" si="348"/>
        <v>theater</v>
      </c>
      <c r="R3735" t="str">
        <f t="shared" si="349"/>
        <v>plays</v>
      </c>
      <c r="S3735" s="13">
        <f t="shared" si="350"/>
        <v>42192.600624999999</v>
      </c>
      <c r="T3735" s="13">
        <f t="shared" si="351"/>
        <v>42215.517291666671</v>
      </c>
      <c r="U3735">
        <f t="shared" si="352"/>
        <v>2015</v>
      </c>
      <c r="V3735" s="15" t="str">
        <f t="shared" si="353"/>
        <v>Jul</v>
      </c>
    </row>
    <row r="3736" spans="1:22" ht="48">
      <c r="A3736">
        <v>3649</v>
      </c>
      <c r="B3736" s="3" t="s">
        <v>3647</v>
      </c>
      <c r="C3736" s="3" t="s">
        <v>7759</v>
      </c>
      <c r="D3736">
        <v>750</v>
      </c>
      <c r="E3736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8270</v>
      </c>
      <c r="O3736" s="6">
        <f>KickstarterTable[[#This Row],[pledged]]/KickstarterTable[[#This Row],[goal]]</f>
        <v>1.04</v>
      </c>
      <c r="P3736" s="8">
        <f>KickstarterTable[[#This Row],[pledged]]/KickstarterTable[[#This Row],[backers_count]]</f>
        <v>97.5</v>
      </c>
      <c r="Q3736" t="str">
        <f t="shared" si="348"/>
        <v>theater</v>
      </c>
      <c r="R3736" t="str">
        <f t="shared" si="349"/>
        <v>plays</v>
      </c>
      <c r="S3736" s="13">
        <f t="shared" si="350"/>
        <v>41780.379560185182</v>
      </c>
      <c r="T3736" s="13">
        <f t="shared" si="351"/>
        <v>41804.296226851853</v>
      </c>
      <c r="U3736">
        <f t="shared" si="352"/>
        <v>2014</v>
      </c>
      <c r="V3736" s="15" t="str">
        <f t="shared" si="353"/>
        <v>May</v>
      </c>
    </row>
    <row r="3737" spans="1:22" ht="48">
      <c r="A3737">
        <v>3684</v>
      </c>
      <c r="B3737" s="3" t="s">
        <v>3681</v>
      </c>
      <c r="C3737" s="3" t="s">
        <v>7794</v>
      </c>
      <c r="D3737">
        <v>750</v>
      </c>
      <c r="E373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8270</v>
      </c>
      <c r="O3737" s="6">
        <f>KickstarterTable[[#This Row],[pledged]]/KickstarterTable[[#This Row],[goal]]</f>
        <v>1.3906666666666667</v>
      </c>
      <c r="P3737" s="8">
        <f>KickstarterTable[[#This Row],[pledged]]/KickstarterTable[[#This Row],[backers_count]]</f>
        <v>45.347826086956523</v>
      </c>
      <c r="Q3737" t="str">
        <f t="shared" si="348"/>
        <v>theater</v>
      </c>
      <c r="R3737" t="str">
        <f t="shared" si="349"/>
        <v>plays</v>
      </c>
      <c r="S3737" s="13">
        <f t="shared" si="350"/>
        <v>42218.84706018518</v>
      </c>
      <c r="T3737" s="13">
        <f t="shared" si="351"/>
        <v>42246.763726851852</v>
      </c>
      <c r="U3737">
        <f t="shared" si="352"/>
        <v>2015</v>
      </c>
      <c r="V3737" s="15" t="str">
        <f t="shared" si="353"/>
        <v>Aug</v>
      </c>
    </row>
    <row r="3738" spans="1:22" ht="48">
      <c r="A3738">
        <v>3908</v>
      </c>
      <c r="B3738" s="3" t="s">
        <v>3905</v>
      </c>
      <c r="C3738" s="3" t="s">
        <v>8016</v>
      </c>
      <c r="D3738">
        <v>750</v>
      </c>
      <c r="E373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8270</v>
      </c>
      <c r="O3738" s="6">
        <f>KickstarterTable[[#This Row],[pledged]]/KickstarterTable[[#This Row],[goal]]</f>
        <v>8.666666666666667E-2</v>
      </c>
      <c r="P3738" s="8">
        <f>KickstarterTable[[#This Row],[pledged]]/KickstarterTable[[#This Row],[backers_count]]</f>
        <v>16.25</v>
      </c>
      <c r="Q3738" t="str">
        <f t="shared" si="348"/>
        <v>theater</v>
      </c>
      <c r="R3738" t="str">
        <f t="shared" si="349"/>
        <v>plays</v>
      </c>
      <c r="S3738" s="13">
        <f t="shared" si="350"/>
        <v>41833.802037037036</v>
      </c>
      <c r="T3738" s="13">
        <f t="shared" si="351"/>
        <v>41846.718703703707</v>
      </c>
      <c r="U3738">
        <f t="shared" si="352"/>
        <v>2014</v>
      </c>
      <c r="V3738" s="15" t="str">
        <f t="shared" si="353"/>
        <v>Jul</v>
      </c>
    </row>
    <row r="3739" spans="1:22" ht="48">
      <c r="A3739">
        <v>3922</v>
      </c>
      <c r="B3739" s="3" t="s">
        <v>3919</v>
      </c>
      <c r="C3739" s="3" t="s">
        <v>8030</v>
      </c>
      <c r="D3739">
        <v>750</v>
      </c>
      <c r="E3739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8270</v>
      </c>
      <c r="O3739" s="6">
        <f>KickstarterTable[[#This Row],[pledged]]/KickstarterTable[[#This Row],[goal]]</f>
        <v>8.1333333333333327E-2</v>
      </c>
      <c r="P3739" s="8">
        <f>KickstarterTable[[#This Row],[pledged]]/KickstarterTable[[#This Row],[backers_count]]</f>
        <v>10.166666666666666</v>
      </c>
      <c r="Q3739" t="str">
        <f t="shared" si="348"/>
        <v>theater</v>
      </c>
      <c r="R3739" t="str">
        <f t="shared" si="349"/>
        <v>plays</v>
      </c>
      <c r="S3739" s="13">
        <f t="shared" si="350"/>
        <v>42020.435300925928</v>
      </c>
      <c r="T3739" s="13">
        <f t="shared" si="351"/>
        <v>42063.541666666664</v>
      </c>
      <c r="U3739">
        <f t="shared" si="352"/>
        <v>2015</v>
      </c>
      <c r="V3739" s="15" t="str">
        <f t="shared" si="353"/>
        <v>Jan</v>
      </c>
    </row>
    <row r="3740" spans="1:22" ht="48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8299</v>
      </c>
      <c r="O3740" s="6">
        <f>KickstarterTable[[#This Row],[pledged]]/KickstarterTable[[#This Row],[goal]]</f>
        <v>1.0550335570469798</v>
      </c>
      <c r="P3740" s="8">
        <f>KickstarterTable[[#This Row],[pledged]]/KickstarterTable[[#This Row],[backers_count]]</f>
        <v>23.117647058823529</v>
      </c>
      <c r="Q3740" t="str">
        <f t="shared" si="348"/>
        <v>music</v>
      </c>
      <c r="R3740" t="str">
        <f t="shared" si="349"/>
        <v>classical music</v>
      </c>
      <c r="S3740" s="13">
        <f t="shared" si="350"/>
        <v>41222.658067129625</v>
      </c>
      <c r="T3740" s="13">
        <f t="shared" si="351"/>
        <v>41265.574733796297</v>
      </c>
      <c r="U3740">
        <f t="shared" si="352"/>
        <v>2012</v>
      </c>
      <c r="V3740" s="15" t="str">
        <f t="shared" si="353"/>
        <v>Nov</v>
      </c>
    </row>
    <row r="3741" spans="1:22" ht="48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8270</v>
      </c>
      <c r="O3741" s="6">
        <f>KickstarterTable[[#This Row],[pledged]]/KickstarterTable[[#This Row],[goal]]</f>
        <v>1.1891891891891893</v>
      </c>
      <c r="P3741" s="8">
        <f>KickstarterTable[[#This Row],[pledged]]/KickstarterTable[[#This Row],[backers_count]]</f>
        <v>17.254901960784313</v>
      </c>
      <c r="Q3741" t="str">
        <f t="shared" si="348"/>
        <v>theater</v>
      </c>
      <c r="R3741" t="str">
        <f t="shared" si="349"/>
        <v>plays</v>
      </c>
      <c r="S3741" s="13">
        <f t="shared" si="350"/>
        <v>42779.276956018519</v>
      </c>
      <c r="T3741" s="13">
        <f t="shared" si="351"/>
        <v>42791.583333333336</v>
      </c>
      <c r="U3741">
        <f t="shared" si="352"/>
        <v>2017</v>
      </c>
      <c r="V3741" s="15" t="str">
        <f t="shared" si="353"/>
        <v>Feb</v>
      </c>
    </row>
    <row r="3742" spans="1:22" ht="48">
      <c r="A3742">
        <v>756</v>
      </c>
      <c r="B3742" s="3" t="s">
        <v>757</v>
      </c>
      <c r="C3742" s="3" t="s">
        <v>4866</v>
      </c>
      <c r="D3742">
        <v>700</v>
      </c>
      <c r="E3742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8273</v>
      </c>
      <c r="O3742" s="6">
        <f>KickstarterTable[[#This Row],[pledged]]/KickstarterTable[[#This Row],[goal]]</f>
        <v>1.177142857142857</v>
      </c>
      <c r="P3742" s="8">
        <f>KickstarterTable[[#This Row],[pledged]]/KickstarterTable[[#This Row],[backers_count]]</f>
        <v>37.454545454545453</v>
      </c>
      <c r="Q3742" t="str">
        <f t="shared" si="348"/>
        <v>publishing</v>
      </c>
      <c r="R3742" t="str">
        <f t="shared" si="349"/>
        <v>nonfiction</v>
      </c>
      <c r="S3742" s="13">
        <f t="shared" si="350"/>
        <v>40590.433553240735</v>
      </c>
      <c r="T3742" s="13">
        <f t="shared" si="351"/>
        <v>40649.308553240742</v>
      </c>
      <c r="U3742">
        <f t="shared" si="352"/>
        <v>2011</v>
      </c>
      <c r="V3742" s="15" t="str">
        <f t="shared" si="353"/>
        <v>Feb</v>
      </c>
    </row>
    <row r="3743" spans="1:22" ht="48">
      <c r="A3743">
        <v>782</v>
      </c>
      <c r="B3743" s="3" t="s">
        <v>783</v>
      </c>
      <c r="C3743" s="3" t="s">
        <v>4892</v>
      </c>
      <c r="D3743">
        <v>700</v>
      </c>
      <c r="E3743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8275</v>
      </c>
      <c r="O3743" s="6">
        <f>KickstarterTable[[#This Row],[pledged]]/KickstarterTable[[#This Row],[goal]]</f>
        <v>1</v>
      </c>
      <c r="P3743" s="8">
        <f>KickstarterTable[[#This Row],[pledged]]/KickstarterTable[[#This Row],[backers_count]]</f>
        <v>50</v>
      </c>
      <c r="Q3743" t="str">
        <f t="shared" si="348"/>
        <v>music</v>
      </c>
      <c r="R3743" t="str">
        <f t="shared" si="349"/>
        <v>rock</v>
      </c>
      <c r="S3743" s="13">
        <f t="shared" si="350"/>
        <v>41116.424791666665</v>
      </c>
      <c r="T3743" s="13">
        <f t="shared" si="351"/>
        <v>41144.341458333336</v>
      </c>
      <c r="U3743">
        <f t="shared" si="352"/>
        <v>2012</v>
      </c>
      <c r="V3743" s="15" t="str">
        <f t="shared" si="353"/>
        <v>Jul</v>
      </c>
    </row>
    <row r="3744" spans="1:22" ht="32">
      <c r="A3744">
        <v>1548</v>
      </c>
      <c r="B3744" s="3" t="s">
        <v>1549</v>
      </c>
      <c r="C3744" s="3" t="s">
        <v>5658</v>
      </c>
      <c r="D3744">
        <v>700</v>
      </c>
      <c r="E3744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8288</v>
      </c>
      <c r="O3744" s="6">
        <f>KickstarterTable[[#This Row],[pledged]]/KickstarterTable[[#This Row],[goal]]</f>
        <v>8.5714285714285715E-2</v>
      </c>
      <c r="P3744" s="8">
        <f>KickstarterTable[[#This Row],[pledged]]/KickstarterTable[[#This Row],[backers_count]]</f>
        <v>60</v>
      </c>
      <c r="Q3744" t="str">
        <f t="shared" si="348"/>
        <v>photography</v>
      </c>
      <c r="R3744" t="str">
        <f t="shared" si="349"/>
        <v>nature</v>
      </c>
      <c r="S3744" s="13">
        <f t="shared" si="350"/>
        <v>42286.548842592594</v>
      </c>
      <c r="T3744" s="13">
        <f t="shared" si="351"/>
        <v>42314.507175925923</v>
      </c>
      <c r="U3744">
        <f t="shared" si="352"/>
        <v>2015</v>
      </c>
      <c r="V3744" s="15" t="str">
        <f t="shared" si="353"/>
        <v>Oct</v>
      </c>
    </row>
    <row r="3745" spans="1:22" ht="48">
      <c r="A3745">
        <v>1823</v>
      </c>
      <c r="B3745" s="3" t="s">
        <v>1824</v>
      </c>
      <c r="C3745" s="3" t="s">
        <v>5933</v>
      </c>
      <c r="D3745">
        <v>700</v>
      </c>
      <c r="E3745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8275</v>
      </c>
      <c r="O3745" s="6">
        <f>KickstarterTable[[#This Row],[pledged]]/KickstarterTable[[#This Row],[goal]]</f>
        <v>1.1585714285714286</v>
      </c>
      <c r="P3745" s="8">
        <f>KickstarterTable[[#This Row],[pledged]]/KickstarterTable[[#This Row],[backers_count]]</f>
        <v>24.575757575757574</v>
      </c>
      <c r="Q3745" t="str">
        <f t="shared" si="348"/>
        <v>music</v>
      </c>
      <c r="R3745" t="str">
        <f t="shared" si="349"/>
        <v>rock</v>
      </c>
      <c r="S3745" s="13">
        <f t="shared" si="350"/>
        <v>41176.35157407407</v>
      </c>
      <c r="T3745" s="13">
        <f t="shared" si="351"/>
        <v>41204.268240740741</v>
      </c>
      <c r="U3745">
        <f t="shared" si="352"/>
        <v>2012</v>
      </c>
      <c r="V3745" s="15" t="str">
        <f t="shared" si="353"/>
        <v>Sep</v>
      </c>
    </row>
    <row r="3746" spans="1:22" ht="48">
      <c r="A3746">
        <v>2175</v>
      </c>
      <c r="B3746" s="3" t="s">
        <v>2176</v>
      </c>
      <c r="C3746" s="3" t="s">
        <v>6285</v>
      </c>
      <c r="D3746">
        <v>700</v>
      </c>
      <c r="E3746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8275</v>
      </c>
      <c r="O3746" s="6">
        <f>KickstarterTable[[#This Row],[pledged]]/KickstarterTable[[#This Row],[goal]]</f>
        <v>2.5</v>
      </c>
      <c r="P3746" s="8">
        <f>KickstarterTable[[#This Row],[pledged]]/KickstarterTable[[#This Row],[backers_count]]</f>
        <v>67.307692307692307</v>
      </c>
      <c r="Q3746" t="str">
        <f t="shared" si="348"/>
        <v>music</v>
      </c>
      <c r="R3746" t="str">
        <f t="shared" si="349"/>
        <v>rock</v>
      </c>
      <c r="S3746" s="13">
        <f t="shared" si="350"/>
        <v>42564.675763888888</v>
      </c>
      <c r="T3746" s="13">
        <f t="shared" si="351"/>
        <v>42569.59243055556</v>
      </c>
      <c r="U3746">
        <f t="shared" si="352"/>
        <v>2016</v>
      </c>
      <c r="V3746" s="15" t="str">
        <f t="shared" si="353"/>
        <v>Jul</v>
      </c>
    </row>
    <row r="3747" spans="1:22" ht="32">
      <c r="A3747">
        <v>2465</v>
      </c>
      <c r="B3747" s="3" t="s">
        <v>2466</v>
      </c>
      <c r="C3747" s="3" t="s">
        <v>6575</v>
      </c>
      <c r="D3747">
        <v>700</v>
      </c>
      <c r="E374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8278</v>
      </c>
      <c r="O3747" s="6">
        <f>KickstarterTable[[#This Row],[pledged]]/KickstarterTable[[#This Row],[goal]]</f>
        <v>1.8014285714285714</v>
      </c>
      <c r="P3747" s="8">
        <f>KickstarterTable[[#This Row],[pledged]]/KickstarterTable[[#This Row],[backers_count]]</f>
        <v>26.270833333333332</v>
      </c>
      <c r="Q3747" t="str">
        <f t="shared" si="348"/>
        <v>music</v>
      </c>
      <c r="R3747" t="str">
        <f t="shared" si="349"/>
        <v>indie rock</v>
      </c>
      <c r="S3747" s="13">
        <f t="shared" si="350"/>
        <v>41145.385972222219</v>
      </c>
      <c r="T3747" s="13">
        <f t="shared" si="351"/>
        <v>41173.30263888889</v>
      </c>
      <c r="U3747">
        <f t="shared" si="352"/>
        <v>2012</v>
      </c>
      <c r="V3747" s="15" t="str">
        <f t="shared" si="353"/>
        <v>Aug</v>
      </c>
    </row>
    <row r="3748" spans="1:22" ht="48">
      <c r="A3748">
        <v>2542</v>
      </c>
      <c r="B3748" s="3" t="s">
        <v>2542</v>
      </c>
      <c r="C3748" s="3" t="s">
        <v>6652</v>
      </c>
      <c r="D3748">
        <v>700</v>
      </c>
      <c r="E374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8299</v>
      </c>
      <c r="O3748" s="6">
        <f>KickstarterTable[[#This Row],[pledged]]/KickstarterTable[[#This Row],[goal]]</f>
        <v>1.0357142857142858</v>
      </c>
      <c r="P3748" s="8">
        <f>KickstarterTable[[#This Row],[pledged]]/KickstarterTable[[#This Row],[backers_count]]</f>
        <v>55.769230769230766</v>
      </c>
      <c r="Q3748" t="str">
        <f t="shared" si="348"/>
        <v>music</v>
      </c>
      <c r="R3748" t="str">
        <f t="shared" si="349"/>
        <v>classical music</v>
      </c>
      <c r="S3748" s="13">
        <f t="shared" si="350"/>
        <v>41509.093252314815</v>
      </c>
      <c r="T3748" s="13">
        <f t="shared" si="351"/>
        <v>41545.749305555561</v>
      </c>
      <c r="U3748">
        <f t="shared" si="352"/>
        <v>2013</v>
      </c>
      <c r="V3748" s="15" t="str">
        <f t="shared" si="353"/>
        <v>Aug</v>
      </c>
    </row>
    <row r="3749" spans="1:22" ht="48">
      <c r="A3749">
        <v>2795</v>
      </c>
      <c r="B3749" s="3" t="s">
        <v>2795</v>
      </c>
      <c r="C3749" s="3" t="s">
        <v>6905</v>
      </c>
      <c r="D3749">
        <v>700</v>
      </c>
      <c r="E3749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8270</v>
      </c>
      <c r="O3749" s="6">
        <f>KickstarterTable[[#This Row],[pledged]]/KickstarterTable[[#This Row],[goal]]</f>
        <v>1.0428571428571429</v>
      </c>
      <c r="P3749" s="8">
        <f>KickstarterTable[[#This Row],[pledged]]/KickstarterTable[[#This Row],[backers_count]]</f>
        <v>36.5</v>
      </c>
      <c r="Q3749" t="str">
        <f t="shared" si="348"/>
        <v>theater</v>
      </c>
      <c r="R3749" t="str">
        <f t="shared" si="349"/>
        <v>plays</v>
      </c>
      <c r="S3749" s="13">
        <f t="shared" si="350"/>
        <v>41780.192604166667</v>
      </c>
      <c r="T3749" s="13">
        <f t="shared" si="351"/>
        <v>41794.541666666672</v>
      </c>
      <c r="U3749">
        <f t="shared" si="352"/>
        <v>2014</v>
      </c>
      <c r="V3749" s="15" t="str">
        <f t="shared" si="353"/>
        <v>May</v>
      </c>
    </row>
    <row r="3750" spans="1:22" ht="48">
      <c r="A3750">
        <v>3023</v>
      </c>
      <c r="B3750" s="3" t="s">
        <v>3023</v>
      </c>
      <c r="C3750" s="3" t="s">
        <v>7133</v>
      </c>
      <c r="D3750">
        <v>700</v>
      </c>
      <c r="E3750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8302</v>
      </c>
      <c r="O3750" s="6">
        <f>KickstarterTable[[#This Row],[pledged]]/KickstarterTable[[#This Row],[goal]]</f>
        <v>1.03</v>
      </c>
      <c r="P3750" s="8">
        <f>KickstarterTable[[#This Row],[pledged]]/KickstarterTable[[#This Row],[backers_count]]</f>
        <v>120.16666666666667</v>
      </c>
      <c r="Q3750" t="str">
        <f t="shared" si="348"/>
        <v>theater</v>
      </c>
      <c r="R3750" t="str">
        <f t="shared" si="349"/>
        <v>spaces</v>
      </c>
      <c r="S3750" s="13">
        <f t="shared" si="350"/>
        <v>42121.342430555553</v>
      </c>
      <c r="T3750" s="13">
        <f t="shared" si="351"/>
        <v>42164.259097222232</v>
      </c>
      <c r="U3750">
        <f t="shared" si="352"/>
        <v>2015</v>
      </c>
      <c r="V3750" s="15" t="str">
        <f t="shared" si="353"/>
        <v>Apr</v>
      </c>
    </row>
    <row r="3751" spans="1:22" ht="64">
      <c r="A3751">
        <v>3143</v>
      </c>
      <c r="B3751" s="3" t="s">
        <v>3143</v>
      </c>
      <c r="C3751" s="3" t="s">
        <v>7253</v>
      </c>
      <c r="D3751">
        <v>700</v>
      </c>
      <c r="E3751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8270</v>
      </c>
      <c r="O3751" s="6">
        <f>KickstarterTable[[#This Row],[pledged]]/KickstarterTable[[#This Row],[goal]]</f>
        <v>0</v>
      </c>
      <c r="P3751" s="8" t="e">
        <f>KickstarterTable[[#This Row],[pledged]]/KickstarterTable[[#This Row],[backers_count]]</f>
        <v>#DIV/0!</v>
      </c>
      <c r="Q3751" t="str">
        <f t="shared" si="348"/>
        <v>theater</v>
      </c>
      <c r="R3751" t="str">
        <f t="shared" si="349"/>
        <v>plays</v>
      </c>
      <c r="S3751" s="13">
        <f t="shared" si="350"/>
        <v>42808.024953703702</v>
      </c>
      <c r="T3751" s="13">
        <f t="shared" si="351"/>
        <v>42831.941620370373</v>
      </c>
      <c r="U3751">
        <f t="shared" si="352"/>
        <v>2017</v>
      </c>
      <c r="V3751" s="15" t="str">
        <f t="shared" si="353"/>
        <v>Mar</v>
      </c>
    </row>
    <row r="3752" spans="1:22" ht="48">
      <c r="A3752">
        <v>3295</v>
      </c>
      <c r="B3752" s="3" t="s">
        <v>3295</v>
      </c>
      <c r="C3752" s="3" t="s">
        <v>7405</v>
      </c>
      <c r="D3752">
        <v>700</v>
      </c>
      <c r="E3752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8270</v>
      </c>
      <c r="O3752" s="6">
        <f>KickstarterTable[[#This Row],[pledged]]/KickstarterTable[[#This Row],[goal]]</f>
        <v>1.0285857142857142</v>
      </c>
      <c r="P3752" s="8">
        <f>KickstarterTable[[#This Row],[pledged]]/KickstarterTable[[#This Row],[backers_count]]</f>
        <v>26.667037037037037</v>
      </c>
      <c r="Q3752" t="str">
        <f t="shared" si="348"/>
        <v>theater</v>
      </c>
      <c r="R3752" t="str">
        <f t="shared" si="349"/>
        <v>plays</v>
      </c>
      <c r="S3752" s="13">
        <f t="shared" si="350"/>
        <v>42609.109131944446</v>
      </c>
      <c r="T3752" s="13">
        <f t="shared" si="351"/>
        <v>42637.025798611117</v>
      </c>
      <c r="U3752">
        <f t="shared" si="352"/>
        <v>2016</v>
      </c>
      <c r="V3752" s="15" t="str">
        <f t="shared" si="353"/>
        <v>Aug</v>
      </c>
    </row>
    <row r="3753" spans="1:22" ht="48">
      <c r="A3753">
        <v>3343</v>
      </c>
      <c r="B3753" s="3" t="s">
        <v>3343</v>
      </c>
      <c r="C3753" s="3" t="s">
        <v>7453</v>
      </c>
      <c r="D3753">
        <v>700</v>
      </c>
      <c r="E3753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8270</v>
      </c>
      <c r="O3753" s="6">
        <f>KickstarterTable[[#This Row],[pledged]]/KickstarterTable[[#This Row],[goal]]</f>
        <v>1.7142857142857142</v>
      </c>
      <c r="P3753" s="8">
        <f>KickstarterTable[[#This Row],[pledged]]/KickstarterTable[[#This Row],[backers_count]]</f>
        <v>52.173913043478258</v>
      </c>
      <c r="Q3753" t="str">
        <f t="shared" si="348"/>
        <v>theater</v>
      </c>
      <c r="R3753" t="str">
        <f t="shared" si="349"/>
        <v>plays</v>
      </c>
      <c r="S3753" s="13">
        <f t="shared" si="350"/>
        <v>42452.583148148151</v>
      </c>
      <c r="T3753" s="13">
        <f t="shared" si="351"/>
        <v>42471.137500000004</v>
      </c>
      <c r="U3753">
        <f t="shared" si="352"/>
        <v>2016</v>
      </c>
      <c r="V3753" s="15" t="str">
        <f t="shared" si="353"/>
        <v>Mar</v>
      </c>
    </row>
    <row r="3754" spans="1:22" ht="48">
      <c r="A3754">
        <v>3420</v>
      </c>
      <c r="B3754" s="3" t="s">
        <v>3419</v>
      </c>
      <c r="C3754" s="3" t="s">
        <v>7530</v>
      </c>
      <c r="D3754">
        <v>700</v>
      </c>
      <c r="E3754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8270</v>
      </c>
      <c r="O3754" s="6">
        <f>KickstarterTable[[#This Row],[pledged]]/KickstarterTable[[#This Row],[goal]]</f>
        <v>1.38</v>
      </c>
      <c r="P3754" s="8">
        <f>KickstarterTable[[#This Row],[pledged]]/KickstarterTable[[#This Row],[backers_count]]</f>
        <v>28.411764705882351</v>
      </c>
      <c r="Q3754" t="str">
        <f t="shared" si="348"/>
        <v>theater</v>
      </c>
      <c r="R3754" t="str">
        <f t="shared" si="349"/>
        <v>plays</v>
      </c>
      <c r="S3754" s="13">
        <f t="shared" si="350"/>
        <v>42404.756967592592</v>
      </c>
      <c r="T3754" s="13">
        <f t="shared" si="351"/>
        <v>42411.583333333336</v>
      </c>
      <c r="U3754">
        <f t="shared" si="352"/>
        <v>2016</v>
      </c>
      <c r="V3754" s="15" t="str">
        <f t="shared" si="353"/>
        <v>Feb</v>
      </c>
    </row>
    <row r="3755" spans="1:22" ht="48">
      <c r="A3755">
        <v>3454</v>
      </c>
      <c r="B3755" s="3" t="s">
        <v>3453</v>
      </c>
      <c r="C3755" s="3" t="s">
        <v>7564</v>
      </c>
      <c r="D3755">
        <v>700</v>
      </c>
      <c r="E3755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8270</v>
      </c>
      <c r="O3755" s="6">
        <f>KickstarterTable[[#This Row],[pledged]]/KickstarterTable[[#This Row],[goal]]</f>
        <v>1.0071428571428571</v>
      </c>
      <c r="P3755" s="8">
        <f>KickstarterTable[[#This Row],[pledged]]/KickstarterTable[[#This Row],[backers_count]]</f>
        <v>33.571428571428569</v>
      </c>
      <c r="Q3755" t="str">
        <f t="shared" si="348"/>
        <v>theater</v>
      </c>
      <c r="R3755" t="str">
        <f t="shared" si="349"/>
        <v>plays</v>
      </c>
      <c r="S3755" s="13">
        <f t="shared" si="350"/>
        <v>41821.365266203698</v>
      </c>
      <c r="T3755" s="13">
        <f t="shared" si="351"/>
        <v>41849.28193287037</v>
      </c>
      <c r="U3755">
        <f t="shared" si="352"/>
        <v>2014</v>
      </c>
      <c r="V3755" s="15" t="str">
        <f t="shared" si="353"/>
        <v>Jul</v>
      </c>
    </row>
    <row r="3756" spans="1:22" ht="48">
      <c r="A3756">
        <v>3591</v>
      </c>
      <c r="B3756" s="3" t="s">
        <v>3590</v>
      </c>
      <c r="C3756" s="3" t="s">
        <v>7701</v>
      </c>
      <c r="D3756">
        <v>700</v>
      </c>
      <c r="E3756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8270</v>
      </c>
      <c r="O3756" s="6">
        <f>KickstarterTable[[#This Row],[pledged]]/KickstarterTable[[#This Row],[goal]]</f>
        <v>1.75</v>
      </c>
      <c r="P3756" s="8">
        <f>KickstarterTable[[#This Row],[pledged]]/KickstarterTable[[#This Row],[backers_count]]</f>
        <v>68.055555555555557</v>
      </c>
      <c r="Q3756" t="str">
        <f t="shared" si="348"/>
        <v>theater</v>
      </c>
      <c r="R3756" t="str">
        <f t="shared" si="349"/>
        <v>plays</v>
      </c>
      <c r="S3756" s="13">
        <f t="shared" si="350"/>
        <v>42003.61509259259</v>
      </c>
      <c r="T3756" s="13">
        <f t="shared" si="351"/>
        <v>42025.790972222225</v>
      </c>
      <c r="U3756">
        <f t="shared" si="352"/>
        <v>2015</v>
      </c>
      <c r="V3756" s="15" t="str">
        <f t="shared" si="353"/>
        <v>Dec</v>
      </c>
    </row>
    <row r="3757" spans="1:22" ht="64">
      <c r="A3757">
        <v>3642</v>
      </c>
      <c r="B3757" s="3" t="s">
        <v>3640</v>
      </c>
      <c r="C3757" s="3" t="s">
        <v>7752</v>
      </c>
      <c r="D3757">
        <v>700</v>
      </c>
      <c r="E375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8304</v>
      </c>
      <c r="O3757" s="6">
        <f>KickstarterTable[[#This Row],[pledged]]/KickstarterTable[[#This Row],[goal]]</f>
        <v>2.1428571428571429E-2</v>
      </c>
      <c r="P3757" s="8">
        <f>KickstarterTable[[#This Row],[pledged]]/KickstarterTable[[#This Row],[backers_count]]</f>
        <v>7.5</v>
      </c>
      <c r="Q3757" t="str">
        <f t="shared" si="348"/>
        <v>theater</v>
      </c>
      <c r="R3757" t="str">
        <f t="shared" si="349"/>
        <v>musical</v>
      </c>
      <c r="S3757" s="13">
        <f t="shared" si="350"/>
        <v>42297.482951388891</v>
      </c>
      <c r="T3757" s="13">
        <f t="shared" si="351"/>
        <v>42336.291666666664</v>
      </c>
      <c r="U3757">
        <f t="shared" si="352"/>
        <v>2015</v>
      </c>
      <c r="V3757" s="15" t="str">
        <f t="shared" si="353"/>
        <v>Oct</v>
      </c>
    </row>
    <row r="3758" spans="1:22" ht="48">
      <c r="A3758">
        <v>3708</v>
      </c>
      <c r="B3758" s="3" t="s">
        <v>3705</v>
      </c>
      <c r="C3758" s="3" t="s">
        <v>7818</v>
      </c>
      <c r="D3758">
        <v>700</v>
      </c>
      <c r="E375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8270</v>
      </c>
      <c r="O3758" s="6">
        <f>KickstarterTable[[#This Row],[pledged]]/KickstarterTable[[#This Row],[goal]]</f>
        <v>3</v>
      </c>
      <c r="P3758" s="8">
        <f>KickstarterTable[[#This Row],[pledged]]/KickstarterTable[[#This Row],[backers_count]]</f>
        <v>53.846153846153847</v>
      </c>
      <c r="Q3758" t="str">
        <f t="shared" si="348"/>
        <v>theater</v>
      </c>
      <c r="R3758" t="str">
        <f t="shared" si="349"/>
        <v>plays</v>
      </c>
      <c r="S3758" s="13">
        <f t="shared" si="350"/>
        <v>41809.808865740742</v>
      </c>
      <c r="T3758" s="13">
        <f t="shared" si="351"/>
        <v>41821.725532407407</v>
      </c>
      <c r="U3758">
        <f t="shared" si="352"/>
        <v>2014</v>
      </c>
      <c r="V3758" s="15" t="str">
        <f t="shared" si="353"/>
        <v>Jun</v>
      </c>
    </row>
    <row r="3759" spans="1:22" ht="32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8270</v>
      </c>
      <c r="O3759" s="6">
        <f>KickstarterTable[[#This Row],[pledged]]/KickstarterTable[[#This Row],[goal]]</f>
        <v>0.21428571428571427</v>
      </c>
      <c r="P3759" s="8">
        <f>KickstarterTable[[#This Row],[pledged]]/KickstarterTable[[#This Row],[backers_count]]</f>
        <v>37.5</v>
      </c>
      <c r="Q3759" t="str">
        <f t="shared" si="348"/>
        <v>theater</v>
      </c>
      <c r="R3759" t="str">
        <f t="shared" si="349"/>
        <v>plays</v>
      </c>
      <c r="S3759" s="13">
        <f t="shared" si="350"/>
        <v>42297.357673611106</v>
      </c>
      <c r="T3759" s="13">
        <f t="shared" si="351"/>
        <v>42317.874305555561</v>
      </c>
      <c r="U3759">
        <f t="shared" si="352"/>
        <v>2015</v>
      </c>
      <c r="V3759" s="15" t="str">
        <f t="shared" si="353"/>
        <v>Oct</v>
      </c>
    </row>
    <row r="3760" spans="1:22" ht="48">
      <c r="A3760">
        <v>4037</v>
      </c>
      <c r="B3760" s="3" t="s">
        <v>4033</v>
      </c>
      <c r="C3760" s="3" t="s">
        <v>8141</v>
      </c>
      <c r="D3760">
        <v>700</v>
      </c>
      <c r="E3760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8270</v>
      </c>
      <c r="O3760" s="6">
        <f>KickstarterTable[[#This Row],[pledged]]/KickstarterTable[[#This Row],[goal]]</f>
        <v>0.11428571428571428</v>
      </c>
      <c r="P3760" s="8">
        <f>KickstarterTable[[#This Row],[pledged]]/KickstarterTable[[#This Row],[backers_count]]</f>
        <v>40</v>
      </c>
      <c r="Q3760" t="str">
        <f t="shared" si="348"/>
        <v>theater</v>
      </c>
      <c r="R3760" t="str">
        <f t="shared" si="349"/>
        <v>plays</v>
      </c>
      <c r="S3760" s="13">
        <f t="shared" si="350"/>
        <v>42496.737442129626</v>
      </c>
      <c r="T3760" s="13">
        <f t="shared" si="351"/>
        <v>42512.184027777781</v>
      </c>
      <c r="U3760">
        <f t="shared" si="352"/>
        <v>2016</v>
      </c>
      <c r="V3760" s="15" t="str">
        <f t="shared" si="353"/>
        <v>May</v>
      </c>
    </row>
    <row r="3761" spans="1:22" ht="48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8270</v>
      </c>
      <c r="O3761" s="6">
        <f>KickstarterTable[[#This Row],[pledged]]/KickstarterTable[[#This Row],[goal]]</f>
        <v>0</v>
      </c>
      <c r="P3761" s="8" t="e">
        <f>KickstarterTable[[#This Row],[pledged]]/KickstarterTable[[#This Row],[backers_count]]</f>
        <v>#DIV/0!</v>
      </c>
      <c r="Q3761" t="str">
        <f t="shared" si="348"/>
        <v>theater</v>
      </c>
      <c r="R3761" t="str">
        <f t="shared" si="349"/>
        <v>plays</v>
      </c>
      <c r="S3761" s="13">
        <f t="shared" si="350"/>
        <v>41905.462372685179</v>
      </c>
      <c r="T3761" s="13">
        <f t="shared" si="351"/>
        <v>41931.410416666666</v>
      </c>
      <c r="U3761">
        <f t="shared" si="352"/>
        <v>2014</v>
      </c>
      <c r="V3761" s="15" t="str">
        <f t="shared" si="353"/>
        <v>Sep</v>
      </c>
    </row>
    <row r="3762" spans="1:22" ht="48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8270</v>
      </c>
      <c r="O3762" s="6">
        <f>KickstarterTable[[#This Row],[pledged]]/KickstarterTable[[#This Row],[goal]]</f>
        <v>0</v>
      </c>
      <c r="P3762" s="8" t="e">
        <f>KickstarterTable[[#This Row],[pledged]]/KickstarterTable[[#This Row],[backers_count]]</f>
        <v>#DIV/0!</v>
      </c>
      <c r="Q3762" t="str">
        <f t="shared" si="348"/>
        <v>theater</v>
      </c>
      <c r="R3762" t="str">
        <f t="shared" si="349"/>
        <v>plays</v>
      </c>
      <c r="S3762" s="13">
        <f t="shared" si="350"/>
        <v>42534.533541666664</v>
      </c>
      <c r="T3762" s="13">
        <f t="shared" si="351"/>
        <v>42562.450208333335</v>
      </c>
      <c r="U3762">
        <f t="shared" si="352"/>
        <v>2016</v>
      </c>
      <c r="V3762" s="15" t="str">
        <f t="shared" si="353"/>
        <v>Jun</v>
      </c>
    </row>
    <row r="3763" spans="1:22" ht="48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8270</v>
      </c>
      <c r="O3763" s="6">
        <f>KickstarterTable[[#This Row],[pledged]]/KickstarterTable[[#This Row],[goal]]</f>
        <v>1.8044444444444445</v>
      </c>
      <c r="P3763" s="8">
        <f>KickstarterTable[[#This Row],[pledged]]/KickstarterTable[[#This Row],[backers_count]]</f>
        <v>43.5</v>
      </c>
      <c r="Q3763" t="str">
        <f t="shared" si="348"/>
        <v>theater</v>
      </c>
      <c r="R3763" t="str">
        <f t="shared" si="349"/>
        <v>plays</v>
      </c>
      <c r="S3763" s="13">
        <f t="shared" si="350"/>
        <v>41923.021018518521</v>
      </c>
      <c r="T3763" s="13">
        <f t="shared" si="351"/>
        <v>41957.915972222225</v>
      </c>
      <c r="U3763">
        <f t="shared" si="352"/>
        <v>2014</v>
      </c>
      <c r="V3763" s="15" t="str">
        <f t="shared" si="353"/>
        <v>Oct</v>
      </c>
    </row>
    <row r="3764" spans="1:22" ht="48">
      <c r="A3764">
        <v>1914</v>
      </c>
      <c r="B3764" s="3" t="s">
        <v>1915</v>
      </c>
      <c r="C3764" s="3" t="s">
        <v>6024</v>
      </c>
      <c r="D3764">
        <v>666</v>
      </c>
      <c r="E376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8293</v>
      </c>
      <c r="O3764" s="6">
        <f>KickstarterTable[[#This Row],[pledged]]/KickstarterTable[[#This Row],[goal]]</f>
        <v>9.0090090090090086E-2</v>
      </c>
      <c r="P3764" s="8">
        <f>KickstarterTable[[#This Row],[pledged]]/KickstarterTable[[#This Row],[backers_count]]</f>
        <v>30</v>
      </c>
      <c r="Q3764" t="str">
        <f t="shared" si="348"/>
        <v>technology</v>
      </c>
      <c r="R3764" t="str">
        <f t="shared" si="349"/>
        <v>gadgets</v>
      </c>
      <c r="S3764" s="13">
        <f t="shared" si="350"/>
        <v>41928.841122685182</v>
      </c>
      <c r="T3764" s="13">
        <f t="shared" si="351"/>
        <v>41941.749305555561</v>
      </c>
      <c r="U3764">
        <f t="shared" si="352"/>
        <v>2014</v>
      </c>
      <c r="V3764" s="15" t="str">
        <f t="shared" si="353"/>
        <v>Oct</v>
      </c>
    </row>
    <row r="3765" spans="1:22" ht="48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8273</v>
      </c>
      <c r="O3765" s="6">
        <f>KickstarterTable[[#This Row],[pledged]]/KickstarterTable[[#This Row],[goal]]</f>
        <v>1.1575757575757575</v>
      </c>
      <c r="P3765" s="8">
        <f>KickstarterTable[[#This Row],[pledged]]/KickstarterTable[[#This Row],[backers_count]]</f>
        <v>40.210526315789473</v>
      </c>
      <c r="Q3765" t="str">
        <f t="shared" si="348"/>
        <v>publishing</v>
      </c>
      <c r="R3765" t="str">
        <f t="shared" si="349"/>
        <v>nonfiction</v>
      </c>
      <c r="S3765" s="13">
        <f t="shared" si="350"/>
        <v>40668.481365740736</v>
      </c>
      <c r="T3765" s="13">
        <f t="shared" si="351"/>
        <v>40728.398032407407</v>
      </c>
      <c r="U3765">
        <f t="shared" si="352"/>
        <v>2011</v>
      </c>
      <c r="V3765" s="15" t="str">
        <f t="shared" si="353"/>
        <v>May</v>
      </c>
    </row>
    <row r="3766" spans="1:22" ht="48">
      <c r="A3766">
        <v>201</v>
      </c>
      <c r="B3766" s="3" t="s">
        <v>203</v>
      </c>
      <c r="C3766" s="3" t="s">
        <v>4311</v>
      </c>
      <c r="D3766">
        <v>650</v>
      </c>
      <c r="E3766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8267</v>
      </c>
      <c r="O3766" s="6">
        <f>KickstarterTable[[#This Row],[pledged]]/KickstarterTable[[#This Row],[goal]]</f>
        <v>0.58461538461538465</v>
      </c>
      <c r="P3766" s="8">
        <f>KickstarterTable[[#This Row],[pledged]]/KickstarterTable[[#This Row],[backers_count]]</f>
        <v>54.285714285714285</v>
      </c>
      <c r="Q3766" t="str">
        <f t="shared" si="348"/>
        <v>film &amp; video</v>
      </c>
      <c r="R3766" t="str">
        <f t="shared" si="349"/>
        <v>drama</v>
      </c>
      <c r="S3766" s="13">
        <f t="shared" si="350"/>
        <v>42023.485289351847</v>
      </c>
      <c r="T3766" s="13">
        <f t="shared" si="351"/>
        <v>42041.401956018519</v>
      </c>
      <c r="U3766">
        <f t="shared" si="352"/>
        <v>2015</v>
      </c>
      <c r="V3766" s="15" t="str">
        <f t="shared" si="353"/>
        <v>Jan</v>
      </c>
    </row>
    <row r="3767" spans="1:22" ht="48">
      <c r="A3767">
        <v>1042</v>
      </c>
      <c r="B3767" s="3" t="s">
        <v>1043</v>
      </c>
      <c r="C3767" s="3" t="s">
        <v>5152</v>
      </c>
      <c r="D3767">
        <v>650</v>
      </c>
      <c r="E376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8280</v>
      </c>
      <c r="O3767" s="6">
        <f>KickstarterTable[[#This Row],[pledged]]/KickstarterTable[[#This Row],[goal]]</f>
        <v>1.5384615384615385E-2</v>
      </c>
      <c r="P3767" s="8">
        <f>KickstarterTable[[#This Row],[pledged]]/KickstarterTable[[#This Row],[backers_count]]</f>
        <v>10</v>
      </c>
      <c r="Q3767" t="str">
        <f t="shared" si="348"/>
        <v>journalism</v>
      </c>
      <c r="R3767" t="str">
        <f t="shared" si="349"/>
        <v>audio</v>
      </c>
      <c r="S3767" s="13">
        <f t="shared" si="350"/>
        <v>41851.362824074073</v>
      </c>
      <c r="T3767" s="13">
        <f t="shared" si="351"/>
        <v>41892</v>
      </c>
      <c r="U3767">
        <f t="shared" si="352"/>
        <v>2014</v>
      </c>
      <c r="V3767" s="15" t="str">
        <f t="shared" si="353"/>
        <v>Jul</v>
      </c>
    </row>
    <row r="3768" spans="1:22" ht="48">
      <c r="A3768">
        <v>1264</v>
      </c>
      <c r="B3768" s="3" t="s">
        <v>1265</v>
      </c>
      <c r="C3768" s="3" t="s">
        <v>5374</v>
      </c>
      <c r="D3768">
        <v>650</v>
      </c>
      <c r="E376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8275</v>
      </c>
      <c r="O3768" s="6">
        <f>KickstarterTable[[#This Row],[pledged]]/KickstarterTable[[#This Row],[goal]]</f>
        <v>1.6646153846153846</v>
      </c>
      <c r="P3768" s="8">
        <f>KickstarterTable[[#This Row],[pledged]]/KickstarterTable[[#This Row],[backers_count]]</f>
        <v>31.823529411764707</v>
      </c>
      <c r="Q3768" t="str">
        <f t="shared" si="348"/>
        <v>music</v>
      </c>
      <c r="R3768" t="str">
        <f t="shared" si="349"/>
        <v>rock</v>
      </c>
      <c r="S3768" s="13">
        <f t="shared" si="350"/>
        <v>41547.329664351848</v>
      </c>
      <c r="T3768" s="13">
        <f t="shared" si="351"/>
        <v>41574.246331018519</v>
      </c>
      <c r="U3768">
        <f t="shared" si="352"/>
        <v>2013</v>
      </c>
      <c r="V3768" s="15" t="str">
        <f t="shared" si="353"/>
        <v>Sep</v>
      </c>
    </row>
    <row r="3769" spans="1:22" ht="48">
      <c r="A3769">
        <v>1940</v>
      </c>
      <c r="B3769" s="3" t="s">
        <v>1941</v>
      </c>
      <c r="C3769" s="3" t="s">
        <v>6050</v>
      </c>
      <c r="D3769">
        <v>650</v>
      </c>
      <c r="E3769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8278</v>
      </c>
      <c r="O3769" s="6">
        <f>KickstarterTable[[#This Row],[pledged]]/KickstarterTable[[#This Row],[goal]]</f>
        <v>1.7092307692307693</v>
      </c>
      <c r="P3769" s="8">
        <f>KickstarterTable[[#This Row],[pledged]]/KickstarterTable[[#This Row],[backers_count]]</f>
        <v>35.838709677419352</v>
      </c>
      <c r="Q3769" t="str">
        <f t="shared" si="348"/>
        <v>music</v>
      </c>
      <c r="R3769" t="str">
        <f t="shared" si="349"/>
        <v>indie rock</v>
      </c>
      <c r="S3769" s="13">
        <f t="shared" si="350"/>
        <v>40670.173993055556</v>
      </c>
      <c r="T3769" s="13">
        <f t="shared" si="351"/>
        <v>40706.749305555561</v>
      </c>
      <c r="U3769">
        <f t="shared" si="352"/>
        <v>2011</v>
      </c>
      <c r="V3769" s="15" t="str">
        <f t="shared" si="353"/>
        <v>May</v>
      </c>
    </row>
    <row r="3770" spans="1:22" ht="48">
      <c r="A3770">
        <v>2275</v>
      </c>
      <c r="B3770" s="3" t="s">
        <v>2276</v>
      </c>
      <c r="C3770" s="3" t="s">
        <v>6385</v>
      </c>
      <c r="D3770">
        <v>650</v>
      </c>
      <c r="E3770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8296</v>
      </c>
      <c r="O3770" s="6">
        <f>KickstarterTable[[#This Row],[pledged]]/KickstarterTable[[#This Row],[goal]]</f>
        <v>4.0776923076923079</v>
      </c>
      <c r="P3770" s="8">
        <f>KickstarterTable[[#This Row],[pledged]]/KickstarterTable[[#This Row],[backers_count]]</f>
        <v>33.550632911392405</v>
      </c>
      <c r="Q3770" t="str">
        <f t="shared" si="348"/>
        <v>games</v>
      </c>
      <c r="R3770" t="str">
        <f t="shared" si="349"/>
        <v>tabletop games</v>
      </c>
      <c r="S3770" s="13">
        <f t="shared" si="350"/>
        <v>41965.283321759256</v>
      </c>
      <c r="T3770" s="13">
        <f t="shared" si="351"/>
        <v>41993.199988425935</v>
      </c>
      <c r="U3770">
        <f t="shared" si="352"/>
        <v>2014</v>
      </c>
      <c r="V3770" s="15" t="str">
        <f t="shared" si="353"/>
        <v>Nov</v>
      </c>
    </row>
    <row r="3771" spans="1:22" ht="32">
      <c r="A3771">
        <v>2824</v>
      </c>
      <c r="B3771" s="3" t="s">
        <v>2824</v>
      </c>
      <c r="C3771" s="3" t="s">
        <v>6934</v>
      </c>
      <c r="D3771">
        <v>650</v>
      </c>
      <c r="E3771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8270</v>
      </c>
      <c r="O3771" s="6">
        <f>KickstarterTable[[#This Row],[pledged]]/KickstarterTable[[#This Row],[goal]]</f>
        <v>1.1692307692307693</v>
      </c>
      <c r="P3771" s="8">
        <f>KickstarterTable[[#This Row],[pledged]]/KickstarterTable[[#This Row],[backers_count]]</f>
        <v>50.666666666666664</v>
      </c>
      <c r="Q3771" t="str">
        <f t="shared" si="348"/>
        <v>theater</v>
      </c>
      <c r="R3771" t="str">
        <f t="shared" si="349"/>
        <v>plays</v>
      </c>
      <c r="S3771" s="13">
        <f t="shared" si="350"/>
        <v>42135.9374537037</v>
      </c>
      <c r="T3771" s="13">
        <f t="shared" si="351"/>
        <v>42165.654861111114</v>
      </c>
      <c r="U3771">
        <f t="shared" si="352"/>
        <v>2015</v>
      </c>
      <c r="V3771" s="15" t="str">
        <f t="shared" si="353"/>
        <v>May</v>
      </c>
    </row>
    <row r="3772" spans="1:22" ht="48">
      <c r="A3772">
        <v>3451</v>
      </c>
      <c r="B3772" s="3" t="s">
        <v>3450</v>
      </c>
      <c r="C3772" s="3" t="s">
        <v>7561</v>
      </c>
      <c r="D3772">
        <v>650</v>
      </c>
      <c r="E3772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8270</v>
      </c>
      <c r="O3772" s="6">
        <f>KickstarterTable[[#This Row],[pledged]]/KickstarterTable[[#This Row],[goal]]</f>
        <v>1.0123076923076924</v>
      </c>
      <c r="P3772" s="8">
        <f>KickstarterTable[[#This Row],[pledged]]/KickstarterTable[[#This Row],[backers_count]]</f>
        <v>41.125</v>
      </c>
      <c r="Q3772" t="str">
        <f t="shared" si="348"/>
        <v>theater</v>
      </c>
      <c r="R3772" t="str">
        <f t="shared" si="349"/>
        <v>plays</v>
      </c>
      <c r="S3772" s="13">
        <f t="shared" si="350"/>
        <v>42088.390358796292</v>
      </c>
      <c r="T3772" s="13">
        <f t="shared" si="351"/>
        <v>42113.307025462964</v>
      </c>
      <c r="U3772">
        <f t="shared" si="352"/>
        <v>2015</v>
      </c>
      <c r="V3772" s="15" t="str">
        <f t="shared" si="353"/>
        <v>Mar</v>
      </c>
    </row>
    <row r="3773" spans="1:22" ht="48">
      <c r="A3773">
        <v>3665</v>
      </c>
      <c r="B3773" s="3" t="s">
        <v>3662</v>
      </c>
      <c r="C3773" s="3" t="s">
        <v>7775</v>
      </c>
      <c r="D3773">
        <v>620</v>
      </c>
      <c r="E3773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8270</v>
      </c>
      <c r="O3773" s="6">
        <f>KickstarterTable[[#This Row],[pledged]]/KickstarterTable[[#This Row],[goal]]</f>
        <v>1.1516129032258065</v>
      </c>
      <c r="P3773" s="8">
        <f>KickstarterTable[[#This Row],[pledged]]/KickstarterTable[[#This Row],[backers_count]]</f>
        <v>51</v>
      </c>
      <c r="Q3773" t="str">
        <f t="shared" si="348"/>
        <v>theater</v>
      </c>
      <c r="R3773" t="str">
        <f t="shared" si="349"/>
        <v>plays</v>
      </c>
      <c r="S3773" s="13">
        <f t="shared" si="350"/>
        <v>42294.47479166666</v>
      </c>
      <c r="T3773" s="13">
        <f t="shared" si="351"/>
        <v>42303.412499999999</v>
      </c>
      <c r="U3773">
        <f t="shared" si="352"/>
        <v>2015</v>
      </c>
      <c r="V3773" s="15" t="str">
        <f t="shared" si="353"/>
        <v>Oct</v>
      </c>
    </row>
    <row r="3774" spans="1:22" ht="48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8304</v>
      </c>
      <c r="O3774" s="6">
        <f>KickstarterTable[[#This Row],[pledged]]/KickstarterTable[[#This Row],[goal]]</f>
        <v>0</v>
      </c>
      <c r="P3774" s="8" t="e">
        <f>KickstarterTable[[#This Row],[pledged]]/KickstarterTable[[#This Row],[backers_count]]</f>
        <v>#DIV/0!</v>
      </c>
      <c r="Q3774" t="str">
        <f t="shared" si="348"/>
        <v>theater</v>
      </c>
      <c r="R3774" t="str">
        <f t="shared" si="349"/>
        <v>musical</v>
      </c>
      <c r="S3774" s="13">
        <f t="shared" si="350"/>
        <v>42006.683124999996</v>
      </c>
      <c r="T3774" s="13">
        <f t="shared" si="351"/>
        <v>42025.625000000007</v>
      </c>
      <c r="U3774">
        <f t="shared" si="352"/>
        <v>2015</v>
      </c>
      <c r="V3774" s="15" t="str">
        <f t="shared" si="353"/>
        <v>Jan</v>
      </c>
    </row>
    <row r="3775" spans="1:22" ht="48">
      <c r="A3775">
        <v>25</v>
      </c>
      <c r="B3775" s="3" t="s">
        <v>27</v>
      </c>
      <c r="C3775" s="3" t="s">
        <v>4136</v>
      </c>
      <c r="D3775">
        <v>600</v>
      </c>
      <c r="E3775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8264</v>
      </c>
      <c r="O3775" s="6">
        <f>KickstarterTable[[#This Row],[pledged]]/KickstarterTable[[#This Row],[goal]]</f>
        <v>1.3333333333333333</v>
      </c>
      <c r="P3775" s="8">
        <f>KickstarterTable[[#This Row],[pledged]]/KickstarterTable[[#This Row],[backers_count]]</f>
        <v>57.142857142857146</v>
      </c>
      <c r="Q3775" t="str">
        <f t="shared" si="348"/>
        <v>film &amp; video</v>
      </c>
      <c r="R3775" t="str">
        <f t="shared" si="349"/>
        <v>television</v>
      </c>
      <c r="S3775" s="13">
        <f t="shared" si="350"/>
        <v>42317.691678240742</v>
      </c>
      <c r="T3775" s="13">
        <f t="shared" si="351"/>
        <v>42375.608344907414</v>
      </c>
      <c r="U3775">
        <f t="shared" si="352"/>
        <v>2016</v>
      </c>
      <c r="V3775" s="15" t="str">
        <f t="shared" si="353"/>
        <v>Nov</v>
      </c>
    </row>
    <row r="3776" spans="1:22" ht="48">
      <c r="A3776">
        <v>50</v>
      </c>
      <c r="B3776" s="3" t="s">
        <v>52</v>
      </c>
      <c r="C3776" s="3" t="s">
        <v>4161</v>
      </c>
      <c r="D3776">
        <v>600</v>
      </c>
      <c r="E3776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8264</v>
      </c>
      <c r="O3776" s="6">
        <f>KickstarterTable[[#This Row],[pledged]]/KickstarterTable[[#This Row],[goal]]</f>
        <v>1</v>
      </c>
      <c r="P3776" s="8">
        <f>KickstarterTable[[#This Row],[pledged]]/KickstarterTable[[#This Row],[backers_count]]</f>
        <v>27.272727272727273</v>
      </c>
      <c r="Q3776" t="str">
        <f t="shared" si="348"/>
        <v>film &amp; video</v>
      </c>
      <c r="R3776" t="str">
        <f t="shared" si="349"/>
        <v>television</v>
      </c>
      <c r="S3776" s="13">
        <f t="shared" si="350"/>
        <v>41995.419652777775</v>
      </c>
      <c r="T3776" s="13">
        <f t="shared" si="351"/>
        <v>42032.291666666664</v>
      </c>
      <c r="U3776">
        <f t="shared" si="352"/>
        <v>2015</v>
      </c>
      <c r="V3776" s="15" t="str">
        <f t="shared" si="353"/>
        <v>Dec</v>
      </c>
    </row>
    <row r="3777" spans="1:22" ht="64">
      <c r="A3777">
        <v>68</v>
      </c>
      <c r="B3777" s="3" t="s">
        <v>70</v>
      </c>
      <c r="C3777" s="3" t="s">
        <v>4179</v>
      </c>
      <c r="D3777">
        <v>600</v>
      </c>
      <c r="E377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8265</v>
      </c>
      <c r="O3777" s="6">
        <f>KickstarterTable[[#This Row],[pledged]]/KickstarterTable[[#This Row],[goal]]</f>
        <v>1.2716666666666667</v>
      </c>
      <c r="P3777" s="8">
        <f>KickstarterTable[[#This Row],[pledged]]/KickstarterTable[[#This Row],[backers_count]]</f>
        <v>21.194444444444443</v>
      </c>
      <c r="Q3777" t="str">
        <f t="shared" si="348"/>
        <v>film &amp; video</v>
      </c>
      <c r="R3777" t="str">
        <f t="shared" si="349"/>
        <v>shorts</v>
      </c>
      <c r="S3777" s="13">
        <f t="shared" si="350"/>
        <v>41663.23600694444</v>
      </c>
      <c r="T3777" s="13">
        <f t="shared" si="351"/>
        <v>41691.152673611112</v>
      </c>
      <c r="U3777">
        <f t="shared" si="352"/>
        <v>2014</v>
      </c>
      <c r="V3777" s="15" t="str">
        <f t="shared" si="353"/>
        <v>Jan</v>
      </c>
    </row>
    <row r="3778" spans="1:22" ht="48">
      <c r="A3778">
        <v>130</v>
      </c>
      <c r="B3778" s="3" t="s">
        <v>132</v>
      </c>
      <c r="C3778" s="3" t="s">
        <v>4241</v>
      </c>
      <c r="D3778">
        <v>600</v>
      </c>
      <c r="E377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8266</v>
      </c>
      <c r="O3778" s="6">
        <f>KickstarterTable[[#This Row],[pledged]]/KickstarterTable[[#This Row],[goal]]</f>
        <v>0</v>
      </c>
      <c r="P3778" s="8" t="e">
        <f>KickstarterTable[[#This Row],[pledged]]/KickstarterTable[[#This Row],[backers_count]]</f>
        <v>#DIV/0!</v>
      </c>
      <c r="Q3778" t="str">
        <f t="shared" ref="Q3778:Q3841" si="354">LEFT(N3778, SEARCH("/",N3778,1) -1)</f>
        <v>film &amp; video</v>
      </c>
      <c r="R3778" t="str">
        <f t="shared" ref="R3778:R3841" si="355">MID(N3778,FIND("/",N3778)+1,LEN(N3778))</f>
        <v>science fiction</v>
      </c>
      <c r="S3778" s="13">
        <f t="shared" ref="S3778:S3841" si="356">(J3778/86400)+25569+(-8/24)</f>
        <v>41778.582083333335</v>
      </c>
      <c r="T3778" s="13">
        <f t="shared" ref="T3778:T3841" si="357">(((I3778/60)/60)/24)+DATE(1970,1,1)+(-58/24)</f>
        <v>41804.427777777782</v>
      </c>
      <c r="U3778">
        <f t="shared" ref="U3778:U3841" si="358">YEAR(T3778)</f>
        <v>2014</v>
      </c>
      <c r="V3778" s="15" t="str">
        <f t="shared" ref="V3778:V3841" si="359">TEXT(S3778,"mmm")</f>
        <v>May</v>
      </c>
    </row>
    <row r="3779" spans="1:22" ht="48">
      <c r="A3779">
        <v>382</v>
      </c>
      <c r="B3779" s="3" t="s">
        <v>383</v>
      </c>
      <c r="C3779" s="3" t="s">
        <v>4492</v>
      </c>
      <c r="D3779">
        <v>600</v>
      </c>
      <c r="E3779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8268</v>
      </c>
      <c r="O3779" s="6">
        <f>KickstarterTable[[#This Row],[pledged]]/KickstarterTable[[#This Row],[goal]]</f>
        <v>2.5583333333333331</v>
      </c>
      <c r="P3779" s="8">
        <f>KickstarterTable[[#This Row],[pledged]]/KickstarterTable[[#This Row],[backers_count]]</f>
        <v>69.772727272727266</v>
      </c>
      <c r="Q3779" t="str">
        <f t="shared" si="354"/>
        <v>film &amp; video</v>
      </c>
      <c r="R3779" t="str">
        <f t="shared" si="355"/>
        <v>documentary</v>
      </c>
      <c r="S3779" s="13">
        <f t="shared" si="356"/>
        <v>41144.376157407409</v>
      </c>
      <c r="T3779" s="13">
        <f t="shared" si="357"/>
        <v>41156.29282407408</v>
      </c>
      <c r="U3779">
        <f t="shared" si="358"/>
        <v>2012</v>
      </c>
      <c r="V3779" s="15" t="str">
        <f t="shared" si="359"/>
        <v>Aug</v>
      </c>
    </row>
    <row r="3780" spans="1:22" ht="48">
      <c r="A3780">
        <v>386</v>
      </c>
      <c r="B3780" s="3" t="s">
        <v>387</v>
      </c>
      <c r="C3780" s="3" t="s">
        <v>4496</v>
      </c>
      <c r="D3780">
        <v>600</v>
      </c>
      <c r="E3780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8268</v>
      </c>
      <c r="O3780" s="6">
        <f>KickstarterTable[[#This Row],[pledged]]/KickstarterTable[[#This Row],[goal]]</f>
        <v>1.0016666666666667</v>
      </c>
      <c r="P3780" s="8">
        <f>KickstarterTable[[#This Row],[pledged]]/KickstarterTable[[#This Row],[backers_count]]</f>
        <v>46.230769230769234</v>
      </c>
      <c r="Q3780" t="str">
        <f t="shared" si="354"/>
        <v>film &amp; video</v>
      </c>
      <c r="R3780" t="str">
        <f t="shared" si="355"/>
        <v>documentary</v>
      </c>
      <c r="S3780" s="13">
        <f t="shared" si="356"/>
        <v>42211.617951388886</v>
      </c>
      <c r="T3780" s="13">
        <f t="shared" si="357"/>
        <v>42224.534618055557</v>
      </c>
      <c r="U3780">
        <f t="shared" si="358"/>
        <v>2015</v>
      </c>
      <c r="V3780" s="15" t="str">
        <f t="shared" si="359"/>
        <v>Jul</v>
      </c>
    </row>
    <row r="3781" spans="1:22" ht="48">
      <c r="A3781">
        <v>812</v>
      </c>
      <c r="B3781" s="3" t="s">
        <v>813</v>
      </c>
      <c r="C3781" s="3" t="s">
        <v>4922</v>
      </c>
      <c r="D3781">
        <v>600</v>
      </c>
      <c r="E3781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8275</v>
      </c>
      <c r="O3781" s="6">
        <f>KickstarterTable[[#This Row],[pledged]]/KickstarterTable[[#This Row],[goal]]</f>
        <v>1.5183333333333333</v>
      </c>
      <c r="P3781" s="8">
        <f>KickstarterTable[[#This Row],[pledged]]/KickstarterTable[[#This Row],[backers_count]]</f>
        <v>27.606060606060606</v>
      </c>
      <c r="Q3781" t="str">
        <f t="shared" si="354"/>
        <v>music</v>
      </c>
      <c r="R3781" t="str">
        <f t="shared" si="355"/>
        <v>rock</v>
      </c>
      <c r="S3781" s="13">
        <f t="shared" si="356"/>
        <v>41281.684629629628</v>
      </c>
      <c r="T3781" s="13">
        <f t="shared" si="357"/>
        <v>41332.165277777778</v>
      </c>
      <c r="U3781">
        <f t="shared" si="358"/>
        <v>2013</v>
      </c>
      <c r="V3781" s="15" t="str">
        <f t="shared" si="359"/>
        <v>Jan</v>
      </c>
    </row>
    <row r="3782" spans="1:22" ht="48">
      <c r="A3782">
        <v>1078</v>
      </c>
      <c r="B3782" s="3" t="s">
        <v>1079</v>
      </c>
      <c r="C3782" s="3" t="s">
        <v>5188</v>
      </c>
      <c r="D3782">
        <v>600</v>
      </c>
      <c r="E3782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8281</v>
      </c>
      <c r="O3782" s="6">
        <f>KickstarterTable[[#This Row],[pledged]]/KickstarterTable[[#This Row],[goal]]</f>
        <v>7.4999999999999997E-2</v>
      </c>
      <c r="P3782" s="8">
        <f>KickstarterTable[[#This Row],[pledged]]/KickstarterTable[[#This Row],[backers_count]]</f>
        <v>9</v>
      </c>
      <c r="Q3782" t="str">
        <f t="shared" si="354"/>
        <v>games</v>
      </c>
      <c r="R3782" t="str">
        <f t="shared" si="355"/>
        <v>video games</v>
      </c>
      <c r="S3782" s="13">
        <f t="shared" si="356"/>
        <v>40700.862511574072</v>
      </c>
      <c r="T3782" s="13">
        <f t="shared" si="357"/>
        <v>40743.779178240744</v>
      </c>
      <c r="U3782">
        <f t="shared" si="358"/>
        <v>2011</v>
      </c>
      <c r="V3782" s="15" t="str">
        <f t="shared" si="359"/>
        <v>Jun</v>
      </c>
    </row>
    <row r="3783" spans="1:22" ht="48">
      <c r="A3783">
        <v>1463</v>
      </c>
      <c r="B3783" s="3" t="s">
        <v>1464</v>
      </c>
      <c r="C3783" s="3" t="s">
        <v>5573</v>
      </c>
      <c r="D3783">
        <v>600</v>
      </c>
      <c r="E3783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8287</v>
      </c>
      <c r="O3783" s="6">
        <f>KickstarterTable[[#This Row],[pledged]]/KickstarterTable[[#This Row],[goal]]</f>
        <v>1.4766666666666666</v>
      </c>
      <c r="P3783" s="8">
        <f>KickstarterTable[[#This Row],[pledged]]/KickstarterTable[[#This Row],[backers_count]]</f>
        <v>35.44</v>
      </c>
      <c r="Q3783" t="str">
        <f t="shared" si="354"/>
        <v>publishing</v>
      </c>
      <c r="R3783" t="str">
        <f t="shared" si="355"/>
        <v>radio &amp; podcasts</v>
      </c>
      <c r="S3783" s="13">
        <f t="shared" si="356"/>
        <v>41326.577986111108</v>
      </c>
      <c r="T3783" s="13">
        <f t="shared" si="357"/>
        <v>41369.452986111115</v>
      </c>
      <c r="U3783">
        <f t="shared" si="358"/>
        <v>2013</v>
      </c>
      <c r="V3783" s="15" t="str">
        <f t="shared" si="359"/>
        <v>Feb</v>
      </c>
    </row>
    <row r="3784" spans="1:22" ht="48">
      <c r="A3784">
        <v>1837</v>
      </c>
      <c r="B3784" s="3" t="s">
        <v>1838</v>
      </c>
      <c r="C3784" s="3" t="s">
        <v>5947</v>
      </c>
      <c r="D3784">
        <v>600</v>
      </c>
      <c r="E3784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8275</v>
      </c>
      <c r="O3784" s="6">
        <f>KickstarterTable[[#This Row],[pledged]]/KickstarterTable[[#This Row],[goal]]</f>
        <v>3.0683333333333334</v>
      </c>
      <c r="P3784" s="8">
        <f>KickstarterTable[[#This Row],[pledged]]/KickstarterTable[[#This Row],[backers_count]]</f>
        <v>61.366666666666667</v>
      </c>
      <c r="Q3784" t="str">
        <f t="shared" si="354"/>
        <v>music</v>
      </c>
      <c r="R3784" t="str">
        <f t="shared" si="355"/>
        <v>rock</v>
      </c>
      <c r="S3784" s="13">
        <f t="shared" si="356"/>
        <v>40925.714525462965</v>
      </c>
      <c r="T3784" s="13">
        <f t="shared" si="357"/>
        <v>40983.589525462965</v>
      </c>
      <c r="U3784">
        <f t="shared" si="358"/>
        <v>2012</v>
      </c>
      <c r="V3784" s="15" t="str">
        <f t="shared" si="359"/>
        <v>Jan</v>
      </c>
    </row>
    <row r="3785" spans="1:22" ht="16">
      <c r="A3785">
        <v>1927</v>
      </c>
      <c r="B3785" s="3" t="s">
        <v>1928</v>
      </c>
      <c r="C3785" s="3" t="s">
        <v>6037</v>
      </c>
      <c r="D3785">
        <v>600</v>
      </c>
      <c r="E3785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8278</v>
      </c>
      <c r="O3785" s="6">
        <f>KickstarterTable[[#This Row],[pledged]]/KickstarterTable[[#This Row],[goal]]</f>
        <v>1.0333333333333334</v>
      </c>
      <c r="P3785" s="8">
        <f>KickstarterTable[[#This Row],[pledged]]/KickstarterTable[[#This Row],[backers_count]]</f>
        <v>56.363636363636367</v>
      </c>
      <c r="Q3785" t="str">
        <f t="shared" si="354"/>
        <v>music</v>
      </c>
      <c r="R3785" t="str">
        <f t="shared" si="355"/>
        <v>indie rock</v>
      </c>
      <c r="S3785" s="13">
        <f t="shared" si="356"/>
        <v>40960.528229166666</v>
      </c>
      <c r="T3785" s="13">
        <f t="shared" si="357"/>
        <v>40973.790972222225</v>
      </c>
      <c r="U3785">
        <f t="shared" si="358"/>
        <v>2012</v>
      </c>
      <c r="V3785" s="15" t="str">
        <f t="shared" si="359"/>
        <v>Feb</v>
      </c>
    </row>
    <row r="3786" spans="1:22" ht="48">
      <c r="A3786">
        <v>1937</v>
      </c>
      <c r="B3786" s="3" t="s">
        <v>1938</v>
      </c>
      <c r="C3786" s="3" t="s">
        <v>6047</v>
      </c>
      <c r="D3786">
        <v>600</v>
      </c>
      <c r="E3786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8278</v>
      </c>
      <c r="O3786" s="6">
        <f>KickstarterTable[[#This Row],[pledged]]/KickstarterTable[[#This Row],[goal]]</f>
        <v>1.8724499999999999</v>
      </c>
      <c r="P3786" s="8">
        <f>KickstarterTable[[#This Row],[pledged]]/KickstarterTable[[#This Row],[backers_count]]</f>
        <v>38.740344827586206</v>
      </c>
      <c r="Q3786" t="str">
        <f t="shared" si="354"/>
        <v>music</v>
      </c>
      <c r="R3786" t="str">
        <f t="shared" si="355"/>
        <v>indie rock</v>
      </c>
      <c r="S3786" s="13">
        <f t="shared" si="356"/>
        <v>41058.78565972222</v>
      </c>
      <c r="T3786" s="13">
        <f t="shared" si="357"/>
        <v>41072.749305555561</v>
      </c>
      <c r="U3786">
        <f t="shared" si="358"/>
        <v>2012</v>
      </c>
      <c r="V3786" s="15" t="str">
        <f t="shared" si="359"/>
        <v>May</v>
      </c>
    </row>
    <row r="3787" spans="1:22" ht="32">
      <c r="A3787">
        <v>2074</v>
      </c>
      <c r="B3787" s="3" t="s">
        <v>2075</v>
      </c>
      <c r="C3787" s="3" t="s">
        <v>6184</v>
      </c>
      <c r="D3787">
        <v>600</v>
      </c>
      <c r="E378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8294</v>
      </c>
      <c r="O3787" s="6">
        <f>KickstarterTable[[#This Row],[pledged]]/KickstarterTable[[#This Row],[goal]]</f>
        <v>1.0249999999999999</v>
      </c>
      <c r="P3787" s="8">
        <f>KickstarterTable[[#This Row],[pledged]]/KickstarterTable[[#This Row],[backers_count]]</f>
        <v>205</v>
      </c>
      <c r="Q3787" t="str">
        <f t="shared" si="354"/>
        <v>technology</v>
      </c>
      <c r="R3787" t="str">
        <f t="shared" si="355"/>
        <v>hardware</v>
      </c>
      <c r="S3787" s="13">
        <f t="shared" si="356"/>
        <v>42466.492847222216</v>
      </c>
      <c r="T3787" s="13">
        <f t="shared" si="357"/>
        <v>42494.409513888888</v>
      </c>
      <c r="U3787">
        <f t="shared" si="358"/>
        <v>2016</v>
      </c>
      <c r="V3787" s="15" t="str">
        <f t="shared" si="359"/>
        <v>Apr</v>
      </c>
    </row>
    <row r="3788" spans="1:22" ht="48">
      <c r="A3788">
        <v>2096</v>
      </c>
      <c r="B3788" s="3" t="s">
        <v>2097</v>
      </c>
      <c r="C3788" s="3" t="s">
        <v>6206</v>
      </c>
      <c r="D3788">
        <v>600</v>
      </c>
      <c r="E378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8278</v>
      </c>
      <c r="O3788" s="6">
        <f>KickstarterTable[[#This Row],[pledged]]/KickstarterTable[[#This Row],[goal]]</f>
        <v>1.0166666666666666</v>
      </c>
      <c r="P3788" s="8">
        <f>KickstarterTable[[#This Row],[pledged]]/KickstarterTable[[#This Row],[backers_count]]</f>
        <v>43.571428571428569</v>
      </c>
      <c r="Q3788" t="str">
        <f t="shared" si="354"/>
        <v>music</v>
      </c>
      <c r="R3788" t="str">
        <f t="shared" si="355"/>
        <v>indie rock</v>
      </c>
      <c r="S3788" s="13">
        <f t="shared" si="356"/>
        <v>41192.425173611111</v>
      </c>
      <c r="T3788" s="13">
        <f t="shared" si="357"/>
        <v>41205.749305555561</v>
      </c>
      <c r="U3788">
        <f t="shared" si="358"/>
        <v>2012</v>
      </c>
      <c r="V3788" s="15" t="str">
        <f t="shared" si="359"/>
        <v>Oct</v>
      </c>
    </row>
    <row r="3789" spans="1:22" ht="48">
      <c r="A3789">
        <v>2100</v>
      </c>
      <c r="B3789" s="3" t="s">
        <v>2101</v>
      </c>
      <c r="C3789" s="3" t="s">
        <v>6210</v>
      </c>
      <c r="D3789">
        <v>600</v>
      </c>
      <c r="E3789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8278</v>
      </c>
      <c r="O3789" s="6">
        <f>KickstarterTable[[#This Row],[pledged]]/KickstarterTable[[#This Row],[goal]]</f>
        <v>1.3666666666666667</v>
      </c>
      <c r="P3789" s="8">
        <f>KickstarterTable[[#This Row],[pledged]]/KickstarterTable[[#This Row],[backers_count]]</f>
        <v>30.37037037037037</v>
      </c>
      <c r="Q3789" t="str">
        <f t="shared" si="354"/>
        <v>music</v>
      </c>
      <c r="R3789" t="str">
        <f t="shared" si="355"/>
        <v>indie rock</v>
      </c>
      <c r="S3789" s="13">
        <f t="shared" si="356"/>
        <v>41074.50163194444</v>
      </c>
      <c r="T3789" s="13">
        <f t="shared" si="357"/>
        <v>41087.749305555561</v>
      </c>
      <c r="U3789">
        <f t="shared" si="358"/>
        <v>2012</v>
      </c>
      <c r="V3789" s="15" t="str">
        <f t="shared" si="359"/>
        <v>Jun</v>
      </c>
    </row>
    <row r="3790" spans="1:22" ht="48">
      <c r="A3790">
        <v>2214</v>
      </c>
      <c r="B3790" s="3" t="s">
        <v>2215</v>
      </c>
      <c r="C3790" s="3" t="s">
        <v>6324</v>
      </c>
      <c r="D3790">
        <v>600</v>
      </c>
      <c r="E3790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8279</v>
      </c>
      <c r="O3790" s="6">
        <f>KickstarterTable[[#This Row],[pledged]]/KickstarterTable[[#This Row],[goal]]</f>
        <v>2.9250166666666666</v>
      </c>
      <c r="P3790" s="8">
        <f>KickstarterTable[[#This Row],[pledged]]/KickstarterTable[[#This Row],[backers_count]]</f>
        <v>73.125416666666666</v>
      </c>
      <c r="Q3790" t="str">
        <f t="shared" si="354"/>
        <v>music</v>
      </c>
      <c r="R3790" t="str">
        <f t="shared" si="355"/>
        <v>electronic music</v>
      </c>
      <c r="S3790" s="13">
        <f t="shared" si="356"/>
        <v>41646.45888888889</v>
      </c>
      <c r="T3790" s="13">
        <f t="shared" si="357"/>
        <v>41674.375555555562</v>
      </c>
      <c r="U3790">
        <f t="shared" si="358"/>
        <v>2014</v>
      </c>
      <c r="V3790" s="15" t="str">
        <f t="shared" si="359"/>
        <v>Jan</v>
      </c>
    </row>
    <row r="3791" spans="1:22" ht="48">
      <c r="A3791">
        <v>2333</v>
      </c>
      <c r="B3791" s="3" t="s">
        <v>2334</v>
      </c>
      <c r="C3791" s="3" t="s">
        <v>6443</v>
      </c>
      <c r="D3791">
        <v>600</v>
      </c>
      <c r="E3791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8297</v>
      </c>
      <c r="O3791" s="6">
        <f>KickstarterTable[[#This Row],[pledged]]/KickstarterTable[[#This Row],[goal]]</f>
        <v>2.1216666666666666</v>
      </c>
      <c r="P3791" s="8">
        <f>KickstarterTable[[#This Row],[pledged]]/KickstarterTable[[#This Row],[backers_count]]</f>
        <v>13.542553191489361</v>
      </c>
      <c r="Q3791" t="str">
        <f t="shared" si="354"/>
        <v>food</v>
      </c>
      <c r="R3791" t="str">
        <f t="shared" si="355"/>
        <v>small batch</v>
      </c>
      <c r="S3791" s="13">
        <f t="shared" si="356"/>
        <v>41767.317013888889</v>
      </c>
      <c r="T3791" s="13">
        <f t="shared" si="357"/>
        <v>41786.326388888891</v>
      </c>
      <c r="U3791">
        <f t="shared" si="358"/>
        <v>2014</v>
      </c>
      <c r="V3791" s="15" t="str">
        <f t="shared" si="359"/>
        <v>May</v>
      </c>
    </row>
    <row r="3792" spans="1:22" ht="48">
      <c r="A3792">
        <v>2452</v>
      </c>
      <c r="B3792" s="3" t="s">
        <v>2453</v>
      </c>
      <c r="C3792" s="3" t="s">
        <v>6562</v>
      </c>
      <c r="D3792">
        <v>600</v>
      </c>
      <c r="E3792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8297</v>
      </c>
      <c r="O3792" s="6">
        <f>KickstarterTable[[#This Row],[pledged]]/KickstarterTable[[#This Row],[goal]]</f>
        <v>1.335</v>
      </c>
      <c r="P3792" s="8">
        <f>KickstarterTable[[#This Row],[pledged]]/KickstarterTable[[#This Row],[backers_count]]</f>
        <v>53.4</v>
      </c>
      <c r="Q3792" t="str">
        <f t="shared" si="354"/>
        <v>food</v>
      </c>
      <c r="R3792" t="str">
        <f t="shared" si="355"/>
        <v>small batch</v>
      </c>
      <c r="S3792" s="13">
        <f t="shared" si="356"/>
        <v>42338.510416666664</v>
      </c>
      <c r="T3792" s="13">
        <f t="shared" si="357"/>
        <v>42365.541666666664</v>
      </c>
      <c r="U3792">
        <f t="shared" si="358"/>
        <v>2015</v>
      </c>
      <c r="V3792" s="15" t="str">
        <f t="shared" si="359"/>
        <v>Nov</v>
      </c>
    </row>
    <row r="3793" spans="1:22" ht="32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8278</v>
      </c>
      <c r="O3793" s="6">
        <f>KickstarterTable[[#This Row],[pledged]]/KickstarterTable[[#This Row],[goal]]</f>
        <v>1.25</v>
      </c>
      <c r="P3793" s="8">
        <f>KickstarterTable[[#This Row],[pledged]]/KickstarterTable[[#This Row],[backers_count]]</f>
        <v>27.777777777777779</v>
      </c>
      <c r="Q3793" t="str">
        <f t="shared" si="354"/>
        <v>music</v>
      </c>
      <c r="R3793" t="str">
        <f t="shared" si="355"/>
        <v>indie rock</v>
      </c>
      <c r="S3793" s="13">
        <f t="shared" si="356"/>
        <v>41024.652638888889</v>
      </c>
      <c r="T3793" s="13">
        <f t="shared" si="357"/>
        <v>41073.999305555561</v>
      </c>
      <c r="U3793">
        <f t="shared" si="358"/>
        <v>2012</v>
      </c>
      <c r="V3793" s="15" t="str">
        <f t="shared" si="359"/>
        <v>Apr</v>
      </c>
    </row>
    <row r="3794" spans="1:22" ht="48">
      <c r="A3794">
        <v>2500</v>
      </c>
      <c r="B3794" s="3" t="s">
        <v>2500</v>
      </c>
      <c r="C3794" s="3" t="s">
        <v>6610</v>
      </c>
      <c r="D3794">
        <v>600</v>
      </c>
      <c r="E3794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8278</v>
      </c>
      <c r="O3794" s="6">
        <f>KickstarterTable[[#This Row],[pledged]]/KickstarterTable[[#This Row],[goal]]</f>
        <v>1.1333333333333333</v>
      </c>
      <c r="P3794" s="8">
        <f>KickstarterTable[[#This Row],[pledged]]/KickstarterTable[[#This Row],[backers_count]]</f>
        <v>23.448275862068964</v>
      </c>
      <c r="Q3794" t="str">
        <f t="shared" si="354"/>
        <v>music</v>
      </c>
      <c r="R3794" t="str">
        <f t="shared" si="355"/>
        <v>indie rock</v>
      </c>
      <c r="S3794" s="13">
        <f t="shared" si="356"/>
        <v>41053.439525462956</v>
      </c>
      <c r="T3794" s="13">
        <f t="shared" si="357"/>
        <v>41081.356192129635</v>
      </c>
      <c r="U3794">
        <f t="shared" si="358"/>
        <v>2012</v>
      </c>
      <c r="V3794" s="15" t="str">
        <f t="shared" si="359"/>
        <v>May</v>
      </c>
    </row>
    <row r="3795" spans="1:22" ht="48">
      <c r="A3795">
        <v>2817</v>
      </c>
      <c r="B3795" s="3" t="s">
        <v>2817</v>
      </c>
      <c r="C3795" s="3" t="s">
        <v>6927</v>
      </c>
      <c r="D3795">
        <v>600</v>
      </c>
      <c r="E3795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8270</v>
      </c>
      <c r="O3795" s="6">
        <f>KickstarterTable[[#This Row],[pledged]]/KickstarterTable[[#This Row],[goal]]</f>
        <v>1.3</v>
      </c>
      <c r="P3795" s="8">
        <f>KickstarterTable[[#This Row],[pledged]]/KickstarterTable[[#This Row],[backers_count]]</f>
        <v>23.636363636363637</v>
      </c>
      <c r="Q3795" t="str">
        <f t="shared" si="354"/>
        <v>theater</v>
      </c>
      <c r="R3795" t="str">
        <f t="shared" si="355"/>
        <v>plays</v>
      </c>
      <c r="S3795" s="13">
        <f t="shared" si="356"/>
        <v>42023.30164351852</v>
      </c>
      <c r="T3795" s="13">
        <f t="shared" si="357"/>
        <v>42061.218310185192</v>
      </c>
      <c r="U3795">
        <f t="shared" si="358"/>
        <v>2015</v>
      </c>
      <c r="V3795" s="15" t="str">
        <f t="shared" si="359"/>
        <v>Jan</v>
      </c>
    </row>
    <row r="3796" spans="1:22" ht="48">
      <c r="A3796">
        <v>2855</v>
      </c>
      <c r="B3796" s="3" t="s">
        <v>2855</v>
      </c>
      <c r="C3796" s="3" t="s">
        <v>6965</v>
      </c>
      <c r="D3796">
        <v>600</v>
      </c>
      <c r="E3796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8270</v>
      </c>
      <c r="O3796" s="6">
        <f>KickstarterTable[[#This Row],[pledged]]/KickstarterTable[[#This Row],[goal]]</f>
        <v>0.5</v>
      </c>
      <c r="P3796" s="8">
        <f>KickstarterTable[[#This Row],[pledged]]/KickstarterTable[[#This Row],[backers_count]]</f>
        <v>60</v>
      </c>
      <c r="Q3796" t="str">
        <f t="shared" si="354"/>
        <v>theater</v>
      </c>
      <c r="R3796" t="str">
        <f t="shared" si="355"/>
        <v>plays</v>
      </c>
      <c r="S3796" s="13">
        <f t="shared" si="356"/>
        <v>42369.674432870372</v>
      </c>
      <c r="T3796" s="13">
        <f t="shared" si="357"/>
        <v>42396.56527777778</v>
      </c>
      <c r="U3796">
        <f t="shared" si="358"/>
        <v>2016</v>
      </c>
      <c r="V3796" s="15" t="str">
        <f t="shared" si="359"/>
        <v>Dec</v>
      </c>
    </row>
    <row r="3797" spans="1:22" ht="48">
      <c r="A3797">
        <v>2919</v>
      </c>
      <c r="B3797" s="3" t="s">
        <v>2919</v>
      </c>
      <c r="C3797" s="3" t="s">
        <v>7029</v>
      </c>
      <c r="D3797">
        <v>600</v>
      </c>
      <c r="E379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8270</v>
      </c>
      <c r="O3797" s="6">
        <f>KickstarterTable[[#This Row],[pledged]]/KickstarterTable[[#This Row],[goal]]</f>
        <v>8.5000000000000006E-2</v>
      </c>
      <c r="P3797" s="8">
        <f>KickstarterTable[[#This Row],[pledged]]/KickstarterTable[[#This Row],[backers_count]]</f>
        <v>8.5</v>
      </c>
      <c r="Q3797" t="str">
        <f t="shared" si="354"/>
        <v>theater</v>
      </c>
      <c r="R3797" t="str">
        <f t="shared" si="355"/>
        <v>plays</v>
      </c>
      <c r="S3797" s="13">
        <f t="shared" si="356"/>
        <v>41826.286215277774</v>
      </c>
      <c r="T3797" s="13">
        <f t="shared" si="357"/>
        <v>41854.202881944446</v>
      </c>
      <c r="U3797">
        <f t="shared" si="358"/>
        <v>2014</v>
      </c>
      <c r="V3797" s="15" t="str">
        <f t="shared" si="359"/>
        <v>Jul</v>
      </c>
    </row>
    <row r="3798" spans="1:22" ht="32">
      <c r="A3798">
        <v>3007</v>
      </c>
      <c r="B3798" s="3" t="s">
        <v>3007</v>
      </c>
      <c r="C3798" s="3" t="s">
        <v>7117</v>
      </c>
      <c r="D3798">
        <v>600</v>
      </c>
      <c r="E379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8302</v>
      </c>
      <c r="O3798" s="6">
        <f>KickstarterTable[[#This Row],[pledged]]/KickstarterTable[[#This Row],[goal]]</f>
        <v>1.8</v>
      </c>
      <c r="P3798" s="8">
        <f>KickstarterTable[[#This Row],[pledged]]/KickstarterTable[[#This Row],[backers_count]]</f>
        <v>54</v>
      </c>
      <c r="Q3798" t="str">
        <f t="shared" si="354"/>
        <v>theater</v>
      </c>
      <c r="R3798" t="str">
        <f t="shared" si="355"/>
        <v>spaces</v>
      </c>
      <c r="S3798" s="13">
        <f t="shared" si="356"/>
        <v>42097.882905092592</v>
      </c>
      <c r="T3798" s="13">
        <f t="shared" si="357"/>
        <v>42116.799571759264</v>
      </c>
      <c r="U3798">
        <f t="shared" si="358"/>
        <v>2015</v>
      </c>
      <c r="V3798" s="15" t="str">
        <f t="shared" si="359"/>
        <v>Apr</v>
      </c>
    </row>
    <row r="3799" spans="1:22" ht="32">
      <c r="A3799">
        <v>3050</v>
      </c>
      <c r="B3799" s="3" t="s">
        <v>3050</v>
      </c>
      <c r="C3799" s="3" t="s">
        <v>7160</v>
      </c>
      <c r="D3799">
        <v>600</v>
      </c>
      <c r="E3799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8302</v>
      </c>
      <c r="O3799" s="6">
        <f>KickstarterTable[[#This Row],[pledged]]/KickstarterTable[[#This Row],[goal]]</f>
        <v>1.06</v>
      </c>
      <c r="P3799" s="8">
        <f>KickstarterTable[[#This Row],[pledged]]/KickstarterTable[[#This Row],[backers_count]]</f>
        <v>70.666666666666671</v>
      </c>
      <c r="Q3799" t="str">
        <f t="shared" si="354"/>
        <v>theater</v>
      </c>
      <c r="R3799" t="str">
        <f t="shared" si="355"/>
        <v>spaces</v>
      </c>
      <c r="S3799" s="13">
        <f t="shared" si="356"/>
        <v>42464.835185185184</v>
      </c>
      <c r="T3799" s="13">
        <f t="shared" si="357"/>
        <v>42492.751851851855</v>
      </c>
      <c r="U3799">
        <f t="shared" si="358"/>
        <v>2016</v>
      </c>
      <c r="V3799" s="15" t="str">
        <f t="shared" si="359"/>
        <v>Apr</v>
      </c>
    </row>
    <row r="3800" spans="1:22" ht="48">
      <c r="A3800">
        <v>3294</v>
      </c>
      <c r="B3800" s="3" t="s">
        <v>3294</v>
      </c>
      <c r="C3800" s="3" t="s">
        <v>7404</v>
      </c>
      <c r="D3800">
        <v>600</v>
      </c>
      <c r="E3800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8270</v>
      </c>
      <c r="O3800" s="6">
        <f>KickstarterTable[[#This Row],[pledged]]/KickstarterTable[[#This Row],[goal]]</f>
        <v>1.1833333333333333</v>
      </c>
      <c r="P3800" s="8">
        <f>KickstarterTable[[#This Row],[pledged]]/KickstarterTable[[#This Row],[backers_count]]</f>
        <v>29.583333333333332</v>
      </c>
      <c r="Q3800" t="str">
        <f t="shared" si="354"/>
        <v>theater</v>
      </c>
      <c r="R3800" t="str">
        <f t="shared" si="355"/>
        <v>plays</v>
      </c>
      <c r="S3800" s="13">
        <f t="shared" si="356"/>
        <v>42141.20780092592</v>
      </c>
      <c r="T3800" s="13">
        <f t="shared" si="357"/>
        <v>42169.124467592592</v>
      </c>
      <c r="U3800">
        <f t="shared" si="358"/>
        <v>2015</v>
      </c>
      <c r="V3800" s="15" t="str">
        <f t="shared" si="359"/>
        <v>May</v>
      </c>
    </row>
    <row r="3801" spans="1:22" ht="48">
      <c r="A3801">
        <v>3539</v>
      </c>
      <c r="B3801" s="3" t="s">
        <v>3538</v>
      </c>
      <c r="C3801" s="3" t="s">
        <v>7649</v>
      </c>
      <c r="D3801">
        <v>600</v>
      </c>
      <c r="E3801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8270</v>
      </c>
      <c r="O3801" s="6">
        <f>KickstarterTable[[#This Row],[pledged]]/KickstarterTable[[#This Row],[goal]]</f>
        <v>1.1966666666666668</v>
      </c>
      <c r="P3801" s="8">
        <f>KickstarterTable[[#This Row],[pledged]]/KickstarterTable[[#This Row],[backers_count]]</f>
        <v>55.230769230769234</v>
      </c>
      <c r="Q3801" t="str">
        <f t="shared" si="354"/>
        <v>theater</v>
      </c>
      <c r="R3801" t="str">
        <f t="shared" si="355"/>
        <v>plays</v>
      </c>
      <c r="S3801" s="13">
        <f t="shared" si="356"/>
        <v>42600.422708333332</v>
      </c>
      <c r="T3801" s="13">
        <f t="shared" si="357"/>
        <v>42619.339375000003</v>
      </c>
      <c r="U3801">
        <f t="shared" si="358"/>
        <v>2016</v>
      </c>
      <c r="V3801" s="15" t="str">
        <f t="shared" si="359"/>
        <v>Aug</v>
      </c>
    </row>
    <row r="3802" spans="1:22" ht="48">
      <c r="A3802">
        <v>3577</v>
      </c>
      <c r="B3802" s="3" t="s">
        <v>3576</v>
      </c>
      <c r="C3802" s="3" t="s">
        <v>7687</v>
      </c>
      <c r="D3802">
        <v>600</v>
      </c>
      <c r="E3802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8270</v>
      </c>
      <c r="O3802" s="6">
        <f>KickstarterTable[[#This Row],[pledged]]/KickstarterTable[[#This Row],[goal]]</f>
        <v>1.3</v>
      </c>
      <c r="P3802" s="8">
        <f>KickstarterTable[[#This Row],[pledged]]/KickstarterTable[[#This Row],[backers_count]]</f>
        <v>28.888888888888889</v>
      </c>
      <c r="Q3802" t="str">
        <f t="shared" si="354"/>
        <v>theater</v>
      </c>
      <c r="R3802" t="str">
        <f t="shared" si="355"/>
        <v>plays</v>
      </c>
      <c r="S3802" s="13">
        <f t="shared" si="356"/>
        <v>42093.453506944446</v>
      </c>
      <c r="T3802" s="13">
        <f t="shared" si="357"/>
        <v>42117.852777777785</v>
      </c>
      <c r="U3802">
        <f t="shared" si="358"/>
        <v>2015</v>
      </c>
      <c r="V3802" s="15" t="str">
        <f t="shared" si="359"/>
        <v>Mar</v>
      </c>
    </row>
    <row r="3803" spans="1:22" ht="48">
      <c r="A3803">
        <v>3795</v>
      </c>
      <c r="B3803" s="3" t="s">
        <v>3792</v>
      </c>
      <c r="C3803" s="3" t="s">
        <v>7905</v>
      </c>
      <c r="D3803">
        <v>600</v>
      </c>
      <c r="E3803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8304</v>
      </c>
      <c r="O3803" s="6">
        <f>KickstarterTable[[#This Row],[pledged]]/KickstarterTable[[#This Row],[goal]]</f>
        <v>1.6666666666666666E-2</v>
      </c>
      <c r="P3803" s="8">
        <f>KickstarterTable[[#This Row],[pledged]]/KickstarterTable[[#This Row],[backers_count]]</f>
        <v>5</v>
      </c>
      <c r="Q3803" t="str">
        <f t="shared" si="354"/>
        <v>theater</v>
      </c>
      <c r="R3803" t="str">
        <f t="shared" si="355"/>
        <v>musical</v>
      </c>
      <c r="S3803" s="13">
        <f t="shared" si="356"/>
        <v>42201.102893518517</v>
      </c>
      <c r="T3803" s="13">
        <f t="shared" si="357"/>
        <v>42242.520833333336</v>
      </c>
      <c r="U3803">
        <f t="shared" si="358"/>
        <v>2015</v>
      </c>
      <c r="V3803" s="15" t="str">
        <f t="shared" si="359"/>
        <v>Jul</v>
      </c>
    </row>
    <row r="3804" spans="1:22" ht="32">
      <c r="A3804">
        <v>3826</v>
      </c>
      <c r="B3804" s="3" t="s">
        <v>3823</v>
      </c>
      <c r="C3804" s="3" t="s">
        <v>7935</v>
      </c>
      <c r="D3804">
        <v>600</v>
      </c>
      <c r="E3804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8270</v>
      </c>
      <c r="O3804" s="6">
        <f>KickstarterTable[[#This Row],[pledged]]/KickstarterTable[[#This Row],[goal]]</f>
        <v>1.1916666666666667</v>
      </c>
      <c r="P3804" s="8">
        <f>KickstarterTable[[#This Row],[pledged]]/KickstarterTable[[#This Row],[backers_count]]</f>
        <v>27.5</v>
      </c>
      <c r="Q3804" t="str">
        <f t="shared" si="354"/>
        <v>theater</v>
      </c>
      <c r="R3804" t="str">
        <f t="shared" si="355"/>
        <v>plays</v>
      </c>
      <c r="S3804" s="13">
        <f t="shared" si="356"/>
        <v>42101.090208333328</v>
      </c>
      <c r="T3804" s="13">
        <f t="shared" si="357"/>
        <v>42129.006874999999</v>
      </c>
      <c r="U3804">
        <f t="shared" si="358"/>
        <v>2015</v>
      </c>
      <c r="V3804" s="15" t="str">
        <f t="shared" si="359"/>
        <v>Apr</v>
      </c>
    </row>
    <row r="3805" spans="1:22" ht="48">
      <c r="A3805">
        <v>4020</v>
      </c>
      <c r="B3805" s="3" t="s">
        <v>4016</v>
      </c>
      <c r="C3805" s="3" t="s">
        <v>8125</v>
      </c>
      <c r="D3805">
        <v>600</v>
      </c>
      <c r="E3805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8270</v>
      </c>
      <c r="O3805" s="6">
        <f>KickstarterTable[[#This Row],[pledged]]/KickstarterTable[[#This Row],[goal]]</f>
        <v>0.16666666666666666</v>
      </c>
      <c r="P3805" s="8">
        <f>KickstarterTable[[#This Row],[pledged]]/KickstarterTable[[#This Row],[backers_count]]</f>
        <v>33.333333333333336</v>
      </c>
      <c r="Q3805" t="str">
        <f t="shared" si="354"/>
        <v>theater</v>
      </c>
      <c r="R3805" t="str">
        <f t="shared" si="355"/>
        <v>plays</v>
      </c>
      <c r="S3805" s="13">
        <f t="shared" si="356"/>
        <v>42056.857627314814</v>
      </c>
      <c r="T3805" s="13">
        <f t="shared" si="357"/>
        <v>42084.732627314814</v>
      </c>
      <c r="U3805">
        <f t="shared" si="358"/>
        <v>2015</v>
      </c>
      <c r="V3805" s="15" t="str">
        <f t="shared" si="359"/>
        <v>Feb</v>
      </c>
    </row>
    <row r="3806" spans="1:22" ht="48">
      <c r="A3806">
        <v>4044</v>
      </c>
      <c r="B3806" s="3" t="s">
        <v>4040</v>
      </c>
      <c r="C3806" s="3" t="s">
        <v>8148</v>
      </c>
      <c r="D3806">
        <v>600</v>
      </c>
      <c r="E3806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8270</v>
      </c>
      <c r="O3806" s="6">
        <f>KickstarterTable[[#This Row],[pledged]]/KickstarterTable[[#This Row],[goal]]</f>
        <v>0.375</v>
      </c>
      <c r="P3806" s="8">
        <f>KickstarterTable[[#This Row],[pledged]]/KickstarterTable[[#This Row],[backers_count]]</f>
        <v>56.25</v>
      </c>
      <c r="Q3806" t="str">
        <f t="shared" si="354"/>
        <v>theater</v>
      </c>
      <c r="R3806" t="str">
        <f t="shared" si="355"/>
        <v>plays</v>
      </c>
      <c r="S3806" s="13">
        <f t="shared" si="356"/>
        <v>42073.886365740742</v>
      </c>
      <c r="T3806" s="13">
        <f t="shared" si="357"/>
        <v>42101.791666666664</v>
      </c>
      <c r="U3806">
        <f t="shared" si="358"/>
        <v>2015</v>
      </c>
      <c r="V3806" s="15" t="str">
        <f t="shared" si="359"/>
        <v>Mar</v>
      </c>
    </row>
    <row r="3807" spans="1:22" ht="48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8270</v>
      </c>
      <c r="O3807" s="6">
        <f>KickstarterTable[[#This Row],[pledged]]/KickstarterTable[[#This Row],[goal]]</f>
        <v>0</v>
      </c>
      <c r="P3807" s="8" t="e">
        <f>KickstarterTable[[#This Row],[pledged]]/KickstarterTable[[#This Row],[backers_count]]</f>
        <v>#DIV/0!</v>
      </c>
      <c r="Q3807" t="str">
        <f t="shared" si="354"/>
        <v>theater</v>
      </c>
      <c r="R3807" t="str">
        <f t="shared" si="355"/>
        <v>plays</v>
      </c>
      <c r="S3807" s="13">
        <f t="shared" si="356"/>
        <v>42730.570393518516</v>
      </c>
      <c r="T3807" s="13">
        <f t="shared" si="357"/>
        <v>42758.487060185187</v>
      </c>
      <c r="U3807">
        <f t="shared" si="358"/>
        <v>2017</v>
      </c>
      <c r="V3807" s="15" t="str">
        <f t="shared" si="359"/>
        <v>Dec</v>
      </c>
    </row>
    <row r="3808" spans="1:22" ht="48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8270</v>
      </c>
      <c r="O3808" s="6">
        <f>KickstarterTable[[#This Row],[pledged]]/KickstarterTable[[#This Row],[goal]]</f>
        <v>0</v>
      </c>
      <c r="P3808" s="8" t="e">
        <f>KickstarterTable[[#This Row],[pledged]]/KickstarterTable[[#This Row],[backers_count]]</f>
        <v>#DIV/0!</v>
      </c>
      <c r="Q3808" t="str">
        <f t="shared" si="354"/>
        <v>theater</v>
      </c>
      <c r="R3808" t="str">
        <f t="shared" si="355"/>
        <v>plays</v>
      </c>
      <c r="S3808" s="13">
        <f t="shared" si="356"/>
        <v>42096.211215277777</v>
      </c>
      <c r="T3808" s="13">
        <f t="shared" si="357"/>
        <v>42124.127881944449</v>
      </c>
      <c r="U3808">
        <f t="shared" si="358"/>
        <v>2015</v>
      </c>
      <c r="V3808" s="15" t="str">
        <f t="shared" si="359"/>
        <v>Apr</v>
      </c>
    </row>
    <row r="3809" spans="1:22" ht="48">
      <c r="A3809">
        <v>461</v>
      </c>
      <c r="B3809" s="3" t="s">
        <v>462</v>
      </c>
      <c r="C3809" s="3" t="s">
        <v>4571</v>
      </c>
      <c r="D3809">
        <v>550</v>
      </c>
      <c r="E3809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8269</v>
      </c>
      <c r="O3809" s="6">
        <f>KickstarterTable[[#This Row],[pledged]]/KickstarterTable[[#This Row],[goal]]</f>
        <v>0</v>
      </c>
      <c r="P3809" s="8" t="e">
        <f>KickstarterTable[[#This Row],[pledged]]/KickstarterTable[[#This Row],[backers_count]]</f>
        <v>#DIV/0!</v>
      </c>
      <c r="Q3809" t="str">
        <f t="shared" si="354"/>
        <v>film &amp; video</v>
      </c>
      <c r="R3809" t="str">
        <f t="shared" si="355"/>
        <v>animation</v>
      </c>
      <c r="S3809" s="13">
        <f t="shared" si="356"/>
        <v>41407.513506944444</v>
      </c>
      <c r="T3809" s="13">
        <f t="shared" si="357"/>
        <v>41425.430173611116</v>
      </c>
      <c r="U3809">
        <f t="shared" si="358"/>
        <v>2013</v>
      </c>
      <c r="V3809" s="15" t="str">
        <f t="shared" si="359"/>
        <v>May</v>
      </c>
    </row>
    <row r="3810" spans="1:22" ht="48">
      <c r="A3810">
        <v>743</v>
      </c>
      <c r="B3810" s="3" t="s">
        <v>744</v>
      </c>
      <c r="C3810" s="3" t="s">
        <v>4853</v>
      </c>
      <c r="D3810">
        <v>550</v>
      </c>
      <c r="E3810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8273</v>
      </c>
      <c r="O3810" s="6">
        <f>KickstarterTable[[#This Row],[pledged]]/KickstarterTable[[#This Row],[goal]]</f>
        <v>1.48</v>
      </c>
      <c r="P3810" s="8">
        <f>KickstarterTable[[#This Row],[pledged]]/KickstarterTable[[#This Row],[backers_count]]</f>
        <v>54.266666666666666</v>
      </c>
      <c r="Q3810" t="str">
        <f t="shared" si="354"/>
        <v>publishing</v>
      </c>
      <c r="R3810" t="str">
        <f t="shared" si="355"/>
        <v>nonfiction</v>
      </c>
      <c r="S3810" s="13">
        <f t="shared" si="356"/>
        <v>40990.375983796293</v>
      </c>
      <c r="T3810" s="13">
        <f t="shared" si="357"/>
        <v>41013.458333333336</v>
      </c>
      <c r="U3810">
        <f t="shared" si="358"/>
        <v>2012</v>
      </c>
      <c r="V3810" s="15" t="str">
        <f t="shared" si="359"/>
        <v>Mar</v>
      </c>
    </row>
    <row r="3811" spans="1:22" ht="48">
      <c r="A3811">
        <v>910</v>
      </c>
      <c r="B3811" s="3" t="s">
        <v>911</v>
      </c>
      <c r="C3811" s="3" t="s">
        <v>5020</v>
      </c>
      <c r="D3811">
        <v>550</v>
      </c>
      <c r="E3811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8277</v>
      </c>
      <c r="O3811" s="6">
        <f>KickstarterTable[[#This Row],[pledged]]/KickstarterTable[[#This Row],[goal]]</f>
        <v>0.22363636363636363</v>
      </c>
      <c r="P3811" s="8">
        <f>KickstarterTable[[#This Row],[pledged]]/KickstarterTable[[#This Row],[backers_count]]</f>
        <v>24.6</v>
      </c>
      <c r="Q3811" t="str">
        <f t="shared" si="354"/>
        <v>music</v>
      </c>
      <c r="R3811" t="str">
        <f t="shared" si="355"/>
        <v>jazz</v>
      </c>
      <c r="S3811" s="13">
        <f t="shared" si="356"/>
        <v>42737.212025462963</v>
      </c>
      <c r="T3811" s="13">
        <f t="shared" si="357"/>
        <v>42795.128692129634</v>
      </c>
      <c r="U3811">
        <f t="shared" si="358"/>
        <v>2017</v>
      </c>
      <c r="V3811" s="15" t="str">
        <f t="shared" si="359"/>
        <v>Jan</v>
      </c>
    </row>
    <row r="3812" spans="1:22" ht="16">
      <c r="A3812">
        <v>1084</v>
      </c>
      <c r="B3812" s="3" t="s">
        <v>1085</v>
      </c>
      <c r="C3812" s="3" t="s">
        <v>5194</v>
      </c>
      <c r="D3812">
        <v>550</v>
      </c>
      <c r="E3812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8281</v>
      </c>
      <c r="O3812" s="6">
        <f>KickstarterTable[[#This Row],[pledged]]/KickstarterTable[[#This Row],[goal]]</f>
        <v>0</v>
      </c>
      <c r="P3812" s="8" t="e">
        <f>KickstarterTable[[#This Row],[pledged]]/KickstarterTable[[#This Row],[backers_count]]</f>
        <v>#DIV/0!</v>
      </c>
      <c r="Q3812" t="str">
        <f t="shared" si="354"/>
        <v>games</v>
      </c>
      <c r="R3812" t="str">
        <f t="shared" si="355"/>
        <v>video games</v>
      </c>
      <c r="S3812" s="13">
        <f t="shared" si="356"/>
        <v>41829.578749999993</v>
      </c>
      <c r="T3812" s="13">
        <f t="shared" si="357"/>
        <v>41857.495416666665</v>
      </c>
      <c r="U3812">
        <f t="shared" si="358"/>
        <v>2014</v>
      </c>
      <c r="V3812" s="15" t="str">
        <f t="shared" si="359"/>
        <v>Jul</v>
      </c>
    </row>
    <row r="3813" spans="1:22" ht="32">
      <c r="A3813">
        <v>2215</v>
      </c>
      <c r="B3813" s="3" t="s">
        <v>2216</v>
      </c>
      <c r="C3813" s="3" t="s">
        <v>6325</v>
      </c>
      <c r="D3813">
        <v>550</v>
      </c>
      <c r="E3813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8279</v>
      </c>
      <c r="O3813" s="6">
        <f>KickstarterTable[[#This Row],[pledged]]/KickstarterTable[[#This Row],[goal]]</f>
        <v>1.5636363636363637</v>
      </c>
      <c r="P3813" s="8">
        <f>KickstarterTable[[#This Row],[pledged]]/KickstarterTable[[#This Row],[backers_count]]</f>
        <v>26.060606060606062</v>
      </c>
      <c r="Q3813" t="str">
        <f t="shared" si="354"/>
        <v>music</v>
      </c>
      <c r="R3813" t="str">
        <f t="shared" si="355"/>
        <v>electronic music</v>
      </c>
      <c r="S3813" s="13">
        <f t="shared" si="356"/>
        <v>40958.383935185186</v>
      </c>
      <c r="T3813" s="13">
        <f t="shared" si="357"/>
        <v>40978.874305555561</v>
      </c>
      <c r="U3813">
        <f t="shared" si="358"/>
        <v>2012</v>
      </c>
      <c r="V3813" s="15" t="str">
        <f t="shared" si="359"/>
        <v>Feb</v>
      </c>
    </row>
    <row r="3814" spans="1:22" ht="48">
      <c r="A3814">
        <v>2844</v>
      </c>
      <c r="B3814" s="3" t="s">
        <v>2844</v>
      </c>
      <c r="C3814" s="3" t="s">
        <v>6954</v>
      </c>
      <c r="D3814">
        <v>550</v>
      </c>
      <c r="E3814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8270</v>
      </c>
      <c r="O3814" s="6">
        <f>KickstarterTable[[#This Row],[pledged]]/KickstarterTable[[#This Row],[goal]]</f>
        <v>5.4545454545454543E-2</v>
      </c>
      <c r="P3814" s="8">
        <f>KickstarterTable[[#This Row],[pledged]]/KickstarterTable[[#This Row],[backers_count]]</f>
        <v>30</v>
      </c>
      <c r="Q3814" t="str">
        <f t="shared" si="354"/>
        <v>theater</v>
      </c>
      <c r="R3814" t="str">
        <f t="shared" si="355"/>
        <v>plays</v>
      </c>
      <c r="S3814" s="13">
        <f t="shared" si="356"/>
        <v>42709.212731481479</v>
      </c>
      <c r="T3814" s="13">
        <f t="shared" si="357"/>
        <v>42737.12939814815</v>
      </c>
      <c r="U3814">
        <f t="shared" si="358"/>
        <v>2017</v>
      </c>
      <c r="V3814" s="15" t="str">
        <f t="shared" si="359"/>
        <v>Dec</v>
      </c>
    </row>
    <row r="3815" spans="1:22" ht="48">
      <c r="A3815">
        <v>3378</v>
      </c>
      <c r="B3815" s="3" t="s">
        <v>3377</v>
      </c>
      <c r="C3815" s="3" t="s">
        <v>7488</v>
      </c>
      <c r="D3815">
        <v>550</v>
      </c>
      <c r="E3815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8270</v>
      </c>
      <c r="O3815" s="6">
        <f>KickstarterTable[[#This Row],[pledged]]/KickstarterTable[[#This Row],[goal]]</f>
        <v>1.0763636363636364</v>
      </c>
      <c r="P3815" s="8">
        <f>KickstarterTable[[#This Row],[pledged]]/KickstarterTable[[#This Row],[backers_count]]</f>
        <v>28.19047619047619</v>
      </c>
      <c r="Q3815" t="str">
        <f t="shared" si="354"/>
        <v>theater</v>
      </c>
      <c r="R3815" t="str">
        <f t="shared" si="355"/>
        <v>plays</v>
      </c>
      <c r="S3815" s="13">
        <f t="shared" si="356"/>
        <v>41858.022060185183</v>
      </c>
      <c r="T3815" s="13">
        <f t="shared" si="357"/>
        <v>41880.130555555559</v>
      </c>
      <c r="U3815">
        <f t="shared" si="358"/>
        <v>2014</v>
      </c>
      <c r="V3815" s="15" t="str">
        <f t="shared" si="359"/>
        <v>Aug</v>
      </c>
    </row>
    <row r="3816" spans="1:22" ht="48">
      <c r="A3816">
        <v>3394</v>
      </c>
      <c r="B3816" s="3" t="s">
        <v>3393</v>
      </c>
      <c r="C3816" s="3" t="s">
        <v>7504</v>
      </c>
      <c r="D3816">
        <v>550</v>
      </c>
      <c r="E381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8270</v>
      </c>
      <c r="O3816" s="6">
        <f>KickstarterTable[[#This Row],[pledged]]/KickstarterTable[[#This Row],[goal]]</f>
        <v>1.4236363636363636</v>
      </c>
      <c r="P3816" s="8">
        <f>KickstarterTable[[#This Row],[pledged]]/KickstarterTable[[#This Row],[backers_count]]</f>
        <v>29</v>
      </c>
      <c r="Q3816" t="str">
        <f t="shared" si="354"/>
        <v>theater</v>
      </c>
      <c r="R3816" t="str">
        <f t="shared" si="355"/>
        <v>plays</v>
      </c>
      <c r="S3816" s="13">
        <f t="shared" si="356"/>
        <v>41817.262094907404</v>
      </c>
      <c r="T3816" s="13">
        <f t="shared" si="357"/>
        <v>41845.178761574076</v>
      </c>
      <c r="U3816">
        <f t="shared" si="358"/>
        <v>2014</v>
      </c>
      <c r="V3816" s="15" t="str">
        <f t="shared" si="359"/>
        <v>Jun</v>
      </c>
    </row>
    <row r="3817" spans="1:22" ht="32">
      <c r="A3817">
        <v>3607</v>
      </c>
      <c r="B3817" s="3" t="s">
        <v>3606</v>
      </c>
      <c r="C3817" s="3" t="s">
        <v>7717</v>
      </c>
      <c r="D3817">
        <v>550</v>
      </c>
      <c r="E381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8270</v>
      </c>
      <c r="O3817" s="6">
        <f>KickstarterTable[[#This Row],[pledged]]/KickstarterTable[[#This Row],[goal]]</f>
        <v>1.0545454545454545</v>
      </c>
      <c r="P3817" s="8">
        <f>KickstarterTable[[#This Row],[pledged]]/KickstarterTable[[#This Row],[backers_count]]</f>
        <v>29</v>
      </c>
      <c r="Q3817" t="str">
        <f t="shared" si="354"/>
        <v>theater</v>
      </c>
      <c r="R3817" t="str">
        <f t="shared" si="355"/>
        <v>plays</v>
      </c>
      <c r="S3817" s="13">
        <f t="shared" si="356"/>
        <v>42338.630578703705</v>
      </c>
      <c r="T3817" s="13">
        <f t="shared" si="357"/>
        <v>42350.583333333336</v>
      </c>
      <c r="U3817">
        <f t="shared" si="358"/>
        <v>2015</v>
      </c>
      <c r="V3817" s="15" t="str">
        <f t="shared" si="359"/>
        <v>Nov</v>
      </c>
    </row>
    <row r="3818" spans="1:22" ht="48">
      <c r="A3818">
        <v>3755</v>
      </c>
      <c r="B3818" s="3" t="s">
        <v>3752</v>
      </c>
      <c r="C3818" s="3" t="s">
        <v>7865</v>
      </c>
      <c r="D3818">
        <v>550</v>
      </c>
      <c r="E381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8304</v>
      </c>
      <c r="O3818" s="6">
        <f>KickstarterTable[[#This Row],[pledged]]/KickstarterTable[[#This Row],[goal]]</f>
        <v>1.2963636363636364</v>
      </c>
      <c r="P3818" s="8">
        <f>KickstarterTable[[#This Row],[pledged]]/KickstarterTable[[#This Row],[backers_count]]</f>
        <v>25.464285714285715</v>
      </c>
      <c r="Q3818" t="str">
        <f t="shared" si="354"/>
        <v>theater</v>
      </c>
      <c r="R3818" t="str">
        <f t="shared" si="355"/>
        <v>musical</v>
      </c>
      <c r="S3818" s="13">
        <f t="shared" si="356"/>
        <v>42445.533645833326</v>
      </c>
      <c r="T3818" s="13">
        <f t="shared" si="357"/>
        <v>42473.450312499997</v>
      </c>
      <c r="U3818">
        <f t="shared" si="358"/>
        <v>2016</v>
      </c>
      <c r="V3818" s="15" t="str">
        <f t="shared" si="359"/>
        <v>Mar</v>
      </c>
    </row>
    <row r="3819" spans="1:22" ht="48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8303</v>
      </c>
      <c r="O3819" s="6">
        <f>KickstarterTable[[#This Row],[pledged]]/KickstarterTable[[#This Row],[goal]]</f>
        <v>1.8867924528301887E-3</v>
      </c>
      <c r="P3819" s="8">
        <f>KickstarterTable[[#This Row],[pledged]]/KickstarterTable[[#This Row],[backers_count]]</f>
        <v>1</v>
      </c>
      <c r="Q3819" t="str">
        <f t="shared" si="354"/>
        <v>publishing</v>
      </c>
      <c r="R3819" t="str">
        <f t="shared" si="355"/>
        <v>children's books</v>
      </c>
      <c r="S3819" s="13">
        <f t="shared" si="356"/>
        <v>42474.531493055554</v>
      </c>
      <c r="T3819" s="13">
        <f t="shared" si="357"/>
        <v>42482.448159722226</v>
      </c>
      <c r="U3819">
        <f t="shared" si="358"/>
        <v>2016</v>
      </c>
      <c r="V3819" s="15" t="str">
        <f t="shared" si="359"/>
        <v>Apr</v>
      </c>
    </row>
    <row r="3820" spans="1:22" ht="32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8270</v>
      </c>
      <c r="O3820" s="6">
        <f>KickstarterTable[[#This Row],[pledged]]/KickstarterTable[[#This Row],[goal]]</f>
        <v>0</v>
      </c>
      <c r="P3820" s="8" t="e">
        <f>KickstarterTable[[#This Row],[pledged]]/KickstarterTable[[#This Row],[backers_count]]</f>
        <v>#DIV/0!</v>
      </c>
      <c r="Q3820" t="str">
        <f t="shared" si="354"/>
        <v>theater</v>
      </c>
      <c r="R3820" t="str">
        <f t="shared" si="355"/>
        <v>plays</v>
      </c>
      <c r="S3820" s="13">
        <f t="shared" si="356"/>
        <v>42420.808136574073</v>
      </c>
      <c r="T3820" s="13">
        <f t="shared" si="357"/>
        <v>42478.683136574073</v>
      </c>
      <c r="U3820">
        <f t="shared" si="358"/>
        <v>2016</v>
      </c>
      <c r="V3820" s="15" t="str">
        <f t="shared" si="359"/>
        <v>Feb</v>
      </c>
    </row>
    <row r="3821" spans="1:22" ht="32">
      <c r="A3821">
        <v>1588</v>
      </c>
      <c r="B3821" s="3" t="s">
        <v>1589</v>
      </c>
      <c r="C3821" s="3" t="s">
        <v>5698</v>
      </c>
      <c r="D3821">
        <v>516</v>
      </c>
      <c r="E3821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8290</v>
      </c>
      <c r="O3821" s="6">
        <f>KickstarterTable[[#This Row],[pledged]]/KickstarterTable[[#This Row],[goal]]</f>
        <v>0</v>
      </c>
      <c r="P3821" s="8" t="e">
        <f>KickstarterTable[[#This Row],[pledged]]/KickstarterTable[[#This Row],[backers_count]]</f>
        <v>#DIV/0!</v>
      </c>
      <c r="Q3821" t="str">
        <f t="shared" si="354"/>
        <v>photography</v>
      </c>
      <c r="R3821" t="str">
        <f t="shared" si="355"/>
        <v>places</v>
      </c>
      <c r="S3821" s="13">
        <f t="shared" si="356"/>
        <v>42004.916655092595</v>
      </c>
      <c r="T3821" s="13">
        <f t="shared" si="357"/>
        <v>42033.425000000003</v>
      </c>
      <c r="U3821">
        <f t="shared" si="358"/>
        <v>2015</v>
      </c>
      <c r="V3821" s="15" t="str">
        <f t="shared" si="359"/>
        <v>Dec</v>
      </c>
    </row>
    <row r="3822" spans="1:22" ht="48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8271</v>
      </c>
      <c r="O3822" s="6">
        <f>KickstarterTable[[#This Row],[pledged]]/KickstarterTable[[#This Row],[goal]]</f>
        <v>0</v>
      </c>
      <c r="P3822" s="8" t="e">
        <f>KickstarterTable[[#This Row],[pledged]]/KickstarterTable[[#This Row],[backers_count]]</f>
        <v>#DIV/0!</v>
      </c>
      <c r="Q3822" t="str">
        <f t="shared" si="354"/>
        <v>technology</v>
      </c>
      <c r="R3822" t="str">
        <f t="shared" si="355"/>
        <v>web</v>
      </c>
      <c r="S3822" s="13">
        <f t="shared" si="356"/>
        <v>42241.788877314808</v>
      </c>
      <c r="T3822" s="13">
        <f t="shared" si="357"/>
        <v>42269.705543981479</v>
      </c>
      <c r="U3822">
        <f t="shared" si="358"/>
        <v>2015</v>
      </c>
      <c r="V3822" s="15" t="str">
        <f t="shared" si="359"/>
        <v>Aug</v>
      </c>
    </row>
    <row r="3823" spans="1:22" ht="16">
      <c r="A3823">
        <v>465</v>
      </c>
      <c r="B3823" s="3" t="s">
        <v>466</v>
      </c>
      <c r="C3823" s="3" t="s">
        <v>4575</v>
      </c>
      <c r="D3823">
        <v>512</v>
      </c>
      <c r="E3823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8269</v>
      </c>
      <c r="O3823" s="6">
        <f>KickstarterTable[[#This Row],[pledged]]/KickstarterTable[[#This Row],[goal]]</f>
        <v>0.26953125</v>
      </c>
      <c r="P3823" s="8">
        <f>KickstarterTable[[#This Row],[pledged]]/KickstarterTable[[#This Row],[backers_count]]</f>
        <v>17.25</v>
      </c>
      <c r="Q3823" t="str">
        <f t="shared" si="354"/>
        <v>film &amp; video</v>
      </c>
      <c r="R3823" t="str">
        <f t="shared" si="355"/>
        <v>animation</v>
      </c>
      <c r="S3823" s="13">
        <f t="shared" si="356"/>
        <v>41800.786736111106</v>
      </c>
      <c r="T3823" s="13">
        <f t="shared" si="357"/>
        <v>41814.703402777777</v>
      </c>
      <c r="U3823">
        <f t="shared" si="358"/>
        <v>2014</v>
      </c>
      <c r="V3823" s="15" t="str">
        <f t="shared" si="359"/>
        <v>Jun</v>
      </c>
    </row>
    <row r="3824" spans="1:22" ht="48">
      <c r="A3824">
        <v>2</v>
      </c>
      <c r="B3824" s="3" t="s">
        <v>4</v>
      </c>
      <c r="C3824" s="3" t="s">
        <v>4113</v>
      </c>
      <c r="D3824">
        <v>500</v>
      </c>
      <c r="E3824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8264</v>
      </c>
      <c r="O3824" s="6">
        <f>KickstarterTable[[#This Row],[pledged]]/KickstarterTable[[#This Row],[goal]]</f>
        <v>1.05</v>
      </c>
      <c r="P3824" s="8">
        <f>KickstarterTable[[#This Row],[pledged]]/KickstarterTable[[#This Row],[backers_count]]</f>
        <v>15</v>
      </c>
      <c r="Q3824" t="str">
        <f t="shared" si="354"/>
        <v>film &amp; video</v>
      </c>
      <c r="R3824" t="str">
        <f t="shared" si="355"/>
        <v>television</v>
      </c>
      <c r="S3824" s="13">
        <f t="shared" si="356"/>
        <v>42405.369016203702</v>
      </c>
      <c r="T3824" s="13">
        <f t="shared" si="357"/>
        <v>42413.285682870373</v>
      </c>
      <c r="U3824">
        <f t="shared" si="358"/>
        <v>2016</v>
      </c>
      <c r="V3824" s="15" t="str">
        <f t="shared" si="359"/>
        <v>Feb</v>
      </c>
    </row>
    <row r="3825" spans="1:22" ht="48">
      <c r="A3825">
        <v>9</v>
      </c>
      <c r="B3825" s="3" t="s">
        <v>11</v>
      </c>
      <c r="C3825" s="3" t="s">
        <v>4120</v>
      </c>
      <c r="D3825">
        <v>500</v>
      </c>
      <c r="E3825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8264</v>
      </c>
      <c r="O3825" s="6">
        <f>KickstarterTable[[#This Row],[pledged]]/KickstarterTable[[#This Row],[goal]]</f>
        <v>1.2599800000000001</v>
      </c>
      <c r="P3825" s="8">
        <f>KickstarterTable[[#This Row],[pledged]]/KickstarterTable[[#This Row],[backers_count]]</f>
        <v>31.499500000000001</v>
      </c>
      <c r="Q3825" t="str">
        <f t="shared" si="354"/>
        <v>film &amp; video</v>
      </c>
      <c r="R3825" t="str">
        <f t="shared" si="355"/>
        <v>television</v>
      </c>
      <c r="S3825" s="13">
        <f t="shared" si="356"/>
        <v>42446.770185185182</v>
      </c>
      <c r="T3825" s="13">
        <f t="shared" si="357"/>
        <v>42474.686851851853</v>
      </c>
      <c r="U3825">
        <f t="shared" si="358"/>
        <v>2016</v>
      </c>
      <c r="V3825" s="15" t="str">
        <f t="shared" si="359"/>
        <v>Mar</v>
      </c>
    </row>
    <row r="3826" spans="1:22" ht="48">
      <c r="A3826">
        <v>70</v>
      </c>
      <c r="B3826" s="3" t="s">
        <v>72</v>
      </c>
      <c r="C3826" s="3" t="s">
        <v>4181</v>
      </c>
      <c r="D3826">
        <v>500</v>
      </c>
      <c r="E3826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8265</v>
      </c>
      <c r="O3826" s="6">
        <f>KickstarterTable[[#This Row],[pledged]]/KickstarterTable[[#This Row],[goal]]</f>
        <v>1.272</v>
      </c>
      <c r="P3826" s="8">
        <f>KickstarterTable[[#This Row],[pledged]]/KickstarterTable[[#This Row],[backers_count]]</f>
        <v>37.411764705882355</v>
      </c>
      <c r="Q3826" t="str">
        <f t="shared" si="354"/>
        <v>film &amp; video</v>
      </c>
      <c r="R3826" t="str">
        <f t="shared" si="355"/>
        <v>shorts</v>
      </c>
      <c r="S3826" s="13">
        <f t="shared" si="356"/>
        <v>40730.563020833331</v>
      </c>
      <c r="T3826" s="13">
        <f t="shared" si="357"/>
        <v>40788.479687500003</v>
      </c>
      <c r="U3826">
        <f t="shared" si="358"/>
        <v>2011</v>
      </c>
      <c r="V3826" s="15" t="str">
        <f t="shared" si="359"/>
        <v>Jul</v>
      </c>
    </row>
    <row r="3827" spans="1:22" ht="48">
      <c r="A3827">
        <v>74</v>
      </c>
      <c r="B3827" s="3" t="s">
        <v>76</v>
      </c>
      <c r="C3827" s="3" t="s">
        <v>4185</v>
      </c>
      <c r="D3827">
        <v>500</v>
      </c>
      <c r="E382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8265</v>
      </c>
      <c r="O3827" s="6">
        <f>KickstarterTable[[#This Row],[pledged]]/KickstarterTable[[#This Row],[goal]]</f>
        <v>1.1293199999999999</v>
      </c>
      <c r="P3827" s="8">
        <f>KickstarterTable[[#This Row],[pledged]]/KickstarterTable[[#This Row],[backers_count]]</f>
        <v>19.471034482758618</v>
      </c>
      <c r="Q3827" t="str">
        <f t="shared" si="354"/>
        <v>film &amp; video</v>
      </c>
      <c r="R3827" t="str">
        <f t="shared" si="355"/>
        <v>shorts</v>
      </c>
      <c r="S3827" s="13">
        <f t="shared" si="356"/>
        <v>42360.153877314813</v>
      </c>
      <c r="T3827" s="13">
        <f t="shared" si="357"/>
        <v>42388.070543981485</v>
      </c>
      <c r="U3827">
        <f t="shared" si="358"/>
        <v>2016</v>
      </c>
      <c r="V3827" s="15" t="str">
        <f t="shared" si="359"/>
        <v>Dec</v>
      </c>
    </row>
    <row r="3828" spans="1:22" ht="48">
      <c r="A3828">
        <v>84</v>
      </c>
      <c r="B3828" s="3" t="s">
        <v>86</v>
      </c>
      <c r="C3828" s="3" t="s">
        <v>4195</v>
      </c>
      <c r="D3828">
        <v>500</v>
      </c>
      <c r="E382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8265</v>
      </c>
      <c r="O3828" s="6">
        <f>KickstarterTable[[#This Row],[pledged]]/KickstarterTable[[#This Row],[goal]]</f>
        <v>1</v>
      </c>
      <c r="P3828" s="8">
        <f>KickstarterTable[[#This Row],[pledged]]/KickstarterTable[[#This Row],[backers_count]]</f>
        <v>71.428571428571431</v>
      </c>
      <c r="Q3828" t="str">
        <f t="shared" si="354"/>
        <v>film &amp; video</v>
      </c>
      <c r="R3828" t="str">
        <f t="shared" si="355"/>
        <v>shorts</v>
      </c>
      <c r="S3828" s="13">
        <f t="shared" si="356"/>
        <v>40648.42460648148</v>
      </c>
      <c r="T3828" s="13">
        <f t="shared" si="357"/>
        <v>40676.341273148151</v>
      </c>
      <c r="U3828">
        <f t="shared" si="358"/>
        <v>2011</v>
      </c>
      <c r="V3828" s="15" t="str">
        <f t="shared" si="359"/>
        <v>Apr</v>
      </c>
    </row>
    <row r="3829" spans="1:22" ht="32">
      <c r="A3829">
        <v>90</v>
      </c>
      <c r="B3829" s="3" t="s">
        <v>92</v>
      </c>
      <c r="C3829" s="3" t="s">
        <v>4201</v>
      </c>
      <c r="D3829">
        <v>500</v>
      </c>
      <c r="E3829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8265</v>
      </c>
      <c r="O3829" s="6">
        <f>KickstarterTable[[#This Row],[pledged]]/KickstarterTable[[#This Row],[goal]]</f>
        <v>1.004</v>
      </c>
      <c r="P3829" s="8">
        <f>KickstarterTable[[#This Row],[pledged]]/KickstarterTable[[#This Row],[backers_count]]</f>
        <v>31.375</v>
      </c>
      <c r="Q3829" t="str">
        <f t="shared" si="354"/>
        <v>film &amp; video</v>
      </c>
      <c r="R3829" t="str">
        <f t="shared" si="355"/>
        <v>shorts</v>
      </c>
      <c r="S3829" s="13">
        <f t="shared" si="356"/>
        <v>40705.964108796295</v>
      </c>
      <c r="T3829" s="13">
        <f t="shared" si="357"/>
        <v>40733.880775462967</v>
      </c>
      <c r="U3829">
        <f t="shared" si="358"/>
        <v>2011</v>
      </c>
      <c r="V3829" s="15" t="str">
        <f t="shared" si="359"/>
        <v>Jun</v>
      </c>
    </row>
    <row r="3830" spans="1:22" ht="32">
      <c r="A3830">
        <v>104</v>
      </c>
      <c r="B3830" s="3" t="s">
        <v>106</v>
      </c>
      <c r="C3830" s="3" t="s">
        <v>4215</v>
      </c>
      <c r="D3830">
        <v>500</v>
      </c>
      <c r="E3830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8265</v>
      </c>
      <c r="O3830" s="6">
        <f>KickstarterTable[[#This Row],[pledged]]/KickstarterTable[[#This Row],[goal]]</f>
        <v>1.2</v>
      </c>
      <c r="P3830" s="8">
        <f>KickstarterTable[[#This Row],[pledged]]/KickstarterTable[[#This Row],[backers_count]]</f>
        <v>60</v>
      </c>
      <c r="Q3830" t="str">
        <f t="shared" si="354"/>
        <v>film &amp; video</v>
      </c>
      <c r="R3830" t="str">
        <f t="shared" si="355"/>
        <v>shorts</v>
      </c>
      <c r="S3830" s="13">
        <f t="shared" si="356"/>
        <v>40612.361874999995</v>
      </c>
      <c r="T3830" s="13">
        <f t="shared" si="357"/>
        <v>40633.625</v>
      </c>
      <c r="U3830">
        <f t="shared" si="358"/>
        <v>2011</v>
      </c>
      <c r="V3830" s="15" t="str">
        <f t="shared" si="359"/>
        <v>Mar</v>
      </c>
    </row>
    <row r="3831" spans="1:22" ht="48">
      <c r="A3831">
        <v>125</v>
      </c>
      <c r="B3831" s="3" t="s">
        <v>127</v>
      </c>
      <c r="C3831" s="3" t="s">
        <v>4236</v>
      </c>
      <c r="D3831">
        <v>500</v>
      </c>
      <c r="E3831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8266</v>
      </c>
      <c r="O3831" s="6">
        <f>KickstarterTable[[#This Row],[pledged]]/KickstarterTable[[#This Row],[goal]]</f>
        <v>0.14000000000000001</v>
      </c>
      <c r="P3831" s="8">
        <f>KickstarterTable[[#This Row],[pledged]]/KickstarterTable[[#This Row],[backers_count]]</f>
        <v>11.666666666666666</v>
      </c>
      <c r="Q3831" t="str">
        <f t="shared" si="354"/>
        <v>film &amp; video</v>
      </c>
      <c r="R3831" t="str">
        <f t="shared" si="355"/>
        <v>science fiction</v>
      </c>
      <c r="S3831" s="13">
        <f t="shared" si="356"/>
        <v>42709.66064814815</v>
      </c>
      <c r="T3831" s="13">
        <f t="shared" si="357"/>
        <v>42767.577314814822</v>
      </c>
      <c r="U3831">
        <f t="shared" si="358"/>
        <v>2017</v>
      </c>
      <c r="V3831" s="15" t="str">
        <f t="shared" si="359"/>
        <v>Dec</v>
      </c>
    </row>
    <row r="3832" spans="1:22" ht="32">
      <c r="A3832">
        <v>139</v>
      </c>
      <c r="B3832" s="3" t="s">
        <v>141</v>
      </c>
      <c r="C3832" s="3" t="s">
        <v>4249</v>
      </c>
      <c r="D3832">
        <v>500</v>
      </c>
      <c r="E3832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8266</v>
      </c>
      <c r="O3832" s="6">
        <f>KickstarterTable[[#This Row],[pledged]]/KickstarterTable[[#This Row],[goal]]</f>
        <v>1</v>
      </c>
      <c r="P3832" s="8">
        <f>KickstarterTable[[#This Row],[pledged]]/KickstarterTable[[#This Row],[backers_count]]</f>
        <v>500</v>
      </c>
      <c r="Q3832" t="str">
        <f t="shared" si="354"/>
        <v>film &amp; video</v>
      </c>
      <c r="R3832" t="str">
        <f t="shared" si="355"/>
        <v>science fiction</v>
      </c>
      <c r="S3832" s="13">
        <f t="shared" si="356"/>
        <v>42187.587638888886</v>
      </c>
      <c r="T3832" s="13">
        <f t="shared" si="357"/>
        <v>42195.504305555558</v>
      </c>
      <c r="U3832">
        <f t="shared" si="358"/>
        <v>2015</v>
      </c>
      <c r="V3832" s="15" t="str">
        <f t="shared" si="359"/>
        <v>Jul</v>
      </c>
    </row>
    <row r="3833" spans="1:22" ht="48">
      <c r="A3833">
        <v>375</v>
      </c>
      <c r="B3833" s="3" t="s">
        <v>376</v>
      </c>
      <c r="C3833" s="3" t="s">
        <v>4485</v>
      </c>
      <c r="D3833">
        <v>500</v>
      </c>
      <c r="E3833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8268</v>
      </c>
      <c r="O3833" s="6">
        <f>KickstarterTable[[#This Row],[pledged]]/KickstarterTable[[#This Row],[goal]]</f>
        <v>1.2</v>
      </c>
      <c r="P3833" s="8">
        <f>KickstarterTable[[#This Row],[pledged]]/KickstarterTable[[#This Row],[backers_count]]</f>
        <v>42.857142857142854</v>
      </c>
      <c r="Q3833" t="str">
        <f t="shared" si="354"/>
        <v>film &amp; video</v>
      </c>
      <c r="R3833" t="str">
        <f t="shared" si="355"/>
        <v>documentary</v>
      </c>
      <c r="S3833" s="13">
        <f t="shared" si="356"/>
        <v>41657.65174768518</v>
      </c>
      <c r="T3833" s="13">
        <f t="shared" si="357"/>
        <v>41697.304166666669</v>
      </c>
      <c r="U3833">
        <f t="shared" si="358"/>
        <v>2014</v>
      </c>
      <c r="V3833" s="15" t="str">
        <f t="shared" si="359"/>
        <v>Jan</v>
      </c>
    </row>
    <row r="3834" spans="1:22" ht="48">
      <c r="A3834">
        <v>409</v>
      </c>
      <c r="B3834" s="3" t="s">
        <v>410</v>
      </c>
      <c r="C3834" s="3" t="s">
        <v>4519</v>
      </c>
      <c r="D3834">
        <v>500</v>
      </c>
      <c r="E3834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8268</v>
      </c>
      <c r="O3834" s="6">
        <f>KickstarterTable[[#This Row],[pledged]]/KickstarterTable[[#This Row],[goal]]</f>
        <v>1.3680000000000001</v>
      </c>
      <c r="P3834" s="8">
        <f>KickstarterTable[[#This Row],[pledged]]/KickstarterTable[[#This Row],[backers_count]]</f>
        <v>45.6</v>
      </c>
      <c r="Q3834" t="str">
        <f t="shared" si="354"/>
        <v>film &amp; video</v>
      </c>
      <c r="R3834" t="str">
        <f t="shared" si="355"/>
        <v>documentary</v>
      </c>
      <c r="S3834" s="13">
        <f t="shared" si="356"/>
        <v>42543.529444444437</v>
      </c>
      <c r="T3834" s="13">
        <f t="shared" si="357"/>
        <v>42571.446111111109</v>
      </c>
      <c r="U3834">
        <f t="shared" si="358"/>
        <v>2016</v>
      </c>
      <c r="V3834" s="15" t="str">
        <f t="shared" si="359"/>
        <v>Jun</v>
      </c>
    </row>
    <row r="3835" spans="1:22" ht="48">
      <c r="A3835">
        <v>539</v>
      </c>
      <c r="B3835" s="3" t="s">
        <v>540</v>
      </c>
      <c r="C3835" s="3" t="s">
        <v>4649</v>
      </c>
      <c r="D3835">
        <v>500</v>
      </c>
      <c r="E3835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8270</v>
      </c>
      <c r="O3835" s="6">
        <f>KickstarterTable[[#This Row],[pledged]]/KickstarterTable[[#This Row],[goal]]</f>
        <v>1.00644</v>
      </c>
      <c r="P3835" s="8">
        <f>KickstarterTable[[#This Row],[pledged]]/KickstarterTable[[#This Row],[backers_count]]</f>
        <v>25.161000000000001</v>
      </c>
      <c r="Q3835" t="str">
        <f t="shared" si="354"/>
        <v>theater</v>
      </c>
      <c r="R3835" t="str">
        <f t="shared" si="355"/>
        <v>plays</v>
      </c>
      <c r="S3835" s="13">
        <f t="shared" si="356"/>
        <v>42534.716516203705</v>
      </c>
      <c r="T3835" s="13">
        <f t="shared" si="357"/>
        <v>42553.633182870377</v>
      </c>
      <c r="U3835">
        <f t="shared" si="358"/>
        <v>2016</v>
      </c>
      <c r="V3835" s="15" t="str">
        <f t="shared" si="359"/>
        <v>Jun</v>
      </c>
    </row>
    <row r="3836" spans="1:22" ht="48">
      <c r="A3836">
        <v>544</v>
      </c>
      <c r="B3836" s="3" t="s">
        <v>545</v>
      </c>
      <c r="C3836" s="3" t="s">
        <v>4654</v>
      </c>
      <c r="D3836">
        <v>500</v>
      </c>
      <c r="E383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8271</v>
      </c>
      <c r="O3836" s="6">
        <f>KickstarterTable[[#This Row],[pledged]]/KickstarterTable[[#This Row],[goal]]</f>
        <v>1.2E-2</v>
      </c>
      <c r="P3836" s="8">
        <f>KickstarterTable[[#This Row],[pledged]]/KickstarterTable[[#This Row],[backers_count]]</f>
        <v>3</v>
      </c>
      <c r="Q3836" t="str">
        <f t="shared" si="354"/>
        <v>technology</v>
      </c>
      <c r="R3836" t="str">
        <f t="shared" si="355"/>
        <v>web</v>
      </c>
      <c r="S3836" s="13">
        <f t="shared" si="356"/>
        <v>42525.323611111111</v>
      </c>
      <c r="T3836" s="13">
        <f t="shared" si="357"/>
        <v>42553.240277777782</v>
      </c>
      <c r="U3836">
        <f t="shared" si="358"/>
        <v>2016</v>
      </c>
      <c r="V3836" s="15" t="str">
        <f t="shared" si="359"/>
        <v>Jun</v>
      </c>
    </row>
    <row r="3837" spans="1:22" ht="48">
      <c r="A3837">
        <v>593</v>
      </c>
      <c r="B3837" s="3" t="s">
        <v>594</v>
      </c>
      <c r="C3837" s="3" t="s">
        <v>4703</v>
      </c>
      <c r="D3837">
        <v>500</v>
      </c>
      <c r="E383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8271</v>
      </c>
      <c r="O3837" s="6">
        <f>KickstarterTable[[#This Row],[pledged]]/KickstarterTable[[#This Row],[goal]]</f>
        <v>0.23</v>
      </c>
      <c r="P3837" s="8">
        <f>KickstarterTable[[#This Row],[pledged]]/KickstarterTable[[#This Row],[backers_count]]</f>
        <v>16.428571428571427</v>
      </c>
      <c r="Q3837" t="str">
        <f t="shared" si="354"/>
        <v>technology</v>
      </c>
      <c r="R3837" t="str">
        <f t="shared" si="355"/>
        <v>web</v>
      </c>
      <c r="S3837" s="13">
        <f t="shared" si="356"/>
        <v>42070.344270833331</v>
      </c>
      <c r="T3837" s="13">
        <f t="shared" si="357"/>
        <v>42098.219270833339</v>
      </c>
      <c r="U3837">
        <f t="shared" si="358"/>
        <v>2015</v>
      </c>
      <c r="V3837" s="15" t="str">
        <f t="shared" si="359"/>
        <v>Mar</v>
      </c>
    </row>
    <row r="3838" spans="1:22" ht="48">
      <c r="A3838">
        <v>774</v>
      </c>
      <c r="B3838" s="3" t="s">
        <v>775</v>
      </c>
      <c r="C3838" s="3" t="s">
        <v>4884</v>
      </c>
      <c r="D3838">
        <v>500</v>
      </c>
      <c r="E383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8274</v>
      </c>
      <c r="O3838" s="6">
        <f>KickstarterTable[[#This Row],[pledged]]/KickstarterTable[[#This Row],[goal]]</f>
        <v>0.70199999999999996</v>
      </c>
      <c r="P3838" s="8">
        <f>KickstarterTable[[#This Row],[pledged]]/KickstarterTable[[#This Row],[backers_count]]</f>
        <v>39</v>
      </c>
      <c r="Q3838" t="str">
        <f t="shared" si="354"/>
        <v>publishing</v>
      </c>
      <c r="R3838" t="str">
        <f t="shared" si="355"/>
        <v>fiction</v>
      </c>
      <c r="S3838" s="13">
        <f t="shared" si="356"/>
        <v>41663.446967592587</v>
      </c>
      <c r="T3838" s="13">
        <f t="shared" si="357"/>
        <v>41691.363634259258</v>
      </c>
      <c r="U3838">
        <f t="shared" si="358"/>
        <v>2014</v>
      </c>
      <c r="V3838" s="15" t="str">
        <f t="shared" si="359"/>
        <v>Jan</v>
      </c>
    </row>
    <row r="3839" spans="1:22" ht="48">
      <c r="A3839">
        <v>778</v>
      </c>
      <c r="B3839" s="3" t="s">
        <v>779</v>
      </c>
      <c r="C3839" s="3" t="s">
        <v>4888</v>
      </c>
      <c r="D3839">
        <v>500</v>
      </c>
      <c r="E3839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8274</v>
      </c>
      <c r="O3839" s="6">
        <f>KickstarterTable[[#This Row],[pledged]]/KickstarterTable[[#This Row],[goal]]</f>
        <v>4.0000000000000001E-3</v>
      </c>
      <c r="P3839" s="8">
        <f>KickstarterTable[[#This Row],[pledged]]/KickstarterTable[[#This Row],[backers_count]]</f>
        <v>2</v>
      </c>
      <c r="Q3839" t="str">
        <f t="shared" si="354"/>
        <v>publishing</v>
      </c>
      <c r="R3839" t="str">
        <f t="shared" si="355"/>
        <v>fiction</v>
      </c>
      <c r="S3839" s="13">
        <f t="shared" si="356"/>
        <v>41729.368981481479</v>
      </c>
      <c r="T3839" s="13">
        <f t="shared" si="357"/>
        <v>41757.28564814815</v>
      </c>
      <c r="U3839">
        <f t="shared" si="358"/>
        <v>2014</v>
      </c>
      <c r="V3839" s="15" t="str">
        <f t="shared" si="359"/>
        <v>Mar</v>
      </c>
    </row>
    <row r="3840" spans="1:22" ht="48">
      <c r="A3840">
        <v>785</v>
      </c>
      <c r="B3840" s="3" t="s">
        <v>786</v>
      </c>
      <c r="C3840" s="3" t="s">
        <v>4895</v>
      </c>
      <c r="D3840">
        <v>500</v>
      </c>
      <c r="E3840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8275</v>
      </c>
      <c r="O3840" s="6">
        <f>KickstarterTable[[#This Row],[pledged]]/KickstarterTable[[#This Row],[goal]]</f>
        <v>1.8062799999999999</v>
      </c>
      <c r="P3840" s="8">
        <f>KickstarterTable[[#This Row],[pledged]]/KickstarterTable[[#This Row],[backers_count]]</f>
        <v>31.142758620689655</v>
      </c>
      <c r="Q3840" t="str">
        <f t="shared" si="354"/>
        <v>music</v>
      </c>
      <c r="R3840" t="str">
        <f t="shared" si="355"/>
        <v>rock</v>
      </c>
      <c r="S3840" s="13">
        <f t="shared" si="356"/>
        <v>41303.26059027778</v>
      </c>
      <c r="T3840" s="13">
        <f t="shared" si="357"/>
        <v>41331.177256944444</v>
      </c>
      <c r="U3840">
        <f t="shared" si="358"/>
        <v>2013</v>
      </c>
      <c r="V3840" s="15" t="str">
        <f t="shared" si="359"/>
        <v>Jan</v>
      </c>
    </row>
    <row r="3841" spans="1:22" ht="48">
      <c r="A3841">
        <v>829</v>
      </c>
      <c r="B3841" s="3" t="s">
        <v>830</v>
      </c>
      <c r="C3841" s="3" t="s">
        <v>4939</v>
      </c>
      <c r="D3841">
        <v>500</v>
      </c>
      <c r="E3841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8275</v>
      </c>
      <c r="O3841" s="6">
        <f>KickstarterTable[[#This Row],[pledged]]/KickstarterTable[[#This Row],[goal]]</f>
        <v>1.04</v>
      </c>
      <c r="P3841" s="8">
        <f>KickstarterTable[[#This Row],[pledged]]/KickstarterTable[[#This Row],[backers_count]]</f>
        <v>32.5</v>
      </c>
      <c r="Q3841" t="str">
        <f t="shared" si="354"/>
        <v>music</v>
      </c>
      <c r="R3841" t="str">
        <f t="shared" si="355"/>
        <v>rock</v>
      </c>
      <c r="S3841" s="13">
        <f t="shared" si="356"/>
        <v>42504.468055555553</v>
      </c>
      <c r="T3841" s="13">
        <f t="shared" si="357"/>
        <v>42562.384722222225</v>
      </c>
      <c r="U3841">
        <f t="shared" si="358"/>
        <v>2016</v>
      </c>
      <c r="V3841" s="15" t="str">
        <f t="shared" si="359"/>
        <v>May</v>
      </c>
    </row>
    <row r="3842" spans="1:22" ht="48">
      <c r="A3842">
        <v>886</v>
      </c>
      <c r="B3842" s="3" t="s">
        <v>887</v>
      </c>
      <c r="C3842" s="3" t="s">
        <v>4996</v>
      </c>
      <c r="D3842">
        <v>500</v>
      </c>
      <c r="E3842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8278</v>
      </c>
      <c r="O3842" s="6">
        <f>KickstarterTable[[#This Row],[pledged]]/KickstarterTable[[#This Row],[goal]]</f>
        <v>0.41</v>
      </c>
      <c r="P3842" s="8">
        <f>KickstarterTable[[#This Row],[pledged]]/KickstarterTable[[#This Row],[backers_count]]</f>
        <v>29.285714285714285</v>
      </c>
      <c r="Q3842" t="str">
        <f t="shared" ref="Q3842:Q3905" si="360">LEFT(N3842, SEARCH("/",N3842,1) -1)</f>
        <v>music</v>
      </c>
      <c r="R3842" t="str">
        <f t="shared" ref="R3842:R3905" si="361">MID(N3842,FIND("/",N3842)+1,LEN(N3842))</f>
        <v>indie rock</v>
      </c>
      <c r="S3842" s="13">
        <f t="shared" ref="S3842:S3905" si="362">(J3842/86400)+25569+(-8/24)</f>
        <v>42603.537187499998</v>
      </c>
      <c r="T3842" s="13">
        <f t="shared" ref="T3842:T3905" si="363">(((I3842/60)/60)/24)+DATE(1970,1,1)+(-58/24)</f>
        <v>42626.45385416667</v>
      </c>
      <c r="U3842">
        <f t="shared" ref="U3842:U3905" si="364">YEAR(T3842)</f>
        <v>2016</v>
      </c>
      <c r="V3842" s="15" t="str">
        <f t="shared" ref="V3842:V3905" si="365">TEXT(S3842,"mmm")</f>
        <v>Aug</v>
      </c>
    </row>
    <row r="3843" spans="1:22" ht="48">
      <c r="A3843">
        <v>929</v>
      </c>
      <c r="B3843" s="3" t="s">
        <v>930</v>
      </c>
      <c r="C3843" s="3" t="s">
        <v>5039</v>
      </c>
      <c r="D3843">
        <v>500</v>
      </c>
      <c r="E3843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8277</v>
      </c>
      <c r="O3843" s="6">
        <f>KickstarterTable[[#This Row],[pledged]]/KickstarterTable[[#This Row],[goal]]</f>
        <v>0</v>
      </c>
      <c r="P3843" s="8" t="e">
        <f>KickstarterTable[[#This Row],[pledged]]/KickstarterTable[[#This Row],[backers_count]]</f>
        <v>#DIV/0!</v>
      </c>
      <c r="Q3843" t="str">
        <f t="shared" si="360"/>
        <v>music</v>
      </c>
      <c r="R3843" t="str">
        <f t="shared" si="361"/>
        <v>jazz</v>
      </c>
      <c r="S3843" s="13">
        <f t="shared" si="362"/>
        <v>40977.904733796291</v>
      </c>
      <c r="T3843" s="13">
        <f t="shared" si="363"/>
        <v>41005.779733796298</v>
      </c>
      <c r="U3843">
        <f t="shared" si="364"/>
        <v>2012</v>
      </c>
      <c r="V3843" s="15" t="str">
        <f t="shared" si="365"/>
        <v>Mar</v>
      </c>
    </row>
    <row r="3844" spans="1:22" ht="48">
      <c r="A3844">
        <v>1039</v>
      </c>
      <c r="B3844" s="3" t="s">
        <v>1040</v>
      </c>
      <c r="C3844" s="3" t="s">
        <v>5149</v>
      </c>
      <c r="D3844">
        <v>500</v>
      </c>
      <c r="E3844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8279</v>
      </c>
      <c r="O3844" s="6">
        <f>KickstarterTable[[#This Row],[pledged]]/KickstarterTable[[#This Row],[goal]]</f>
        <v>1.282</v>
      </c>
      <c r="P3844" s="8">
        <f>KickstarterTable[[#This Row],[pledged]]/KickstarterTable[[#This Row],[backers_count]]</f>
        <v>21.366666666666667</v>
      </c>
      <c r="Q3844" t="str">
        <f t="shared" si="360"/>
        <v>music</v>
      </c>
      <c r="R3844" t="str">
        <f t="shared" si="361"/>
        <v>electronic music</v>
      </c>
      <c r="S3844" s="13">
        <f t="shared" si="362"/>
        <v>42691.775995370372</v>
      </c>
      <c r="T3844" s="13">
        <f t="shared" si="363"/>
        <v>42714.915972222225</v>
      </c>
      <c r="U3844">
        <f t="shared" si="364"/>
        <v>2016</v>
      </c>
      <c r="V3844" s="15" t="str">
        <f t="shared" si="365"/>
        <v>Nov</v>
      </c>
    </row>
    <row r="3845" spans="1:22" ht="48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8280</v>
      </c>
      <c r="O3845" s="6">
        <f>KickstarterTable[[#This Row],[pledged]]/KickstarterTable[[#This Row],[goal]]</f>
        <v>0</v>
      </c>
      <c r="P3845" s="8" t="e">
        <f>KickstarterTable[[#This Row],[pledged]]/KickstarterTable[[#This Row],[backers_count]]</f>
        <v>#DIV/0!</v>
      </c>
      <c r="Q3845" t="str">
        <f t="shared" si="360"/>
        <v>journalism</v>
      </c>
      <c r="R3845" t="str">
        <f t="shared" si="361"/>
        <v>audio</v>
      </c>
      <c r="S3845" s="13">
        <f t="shared" si="362"/>
        <v>41849.680844907409</v>
      </c>
      <c r="T3845" s="13">
        <f t="shared" si="363"/>
        <v>41875.59751157408</v>
      </c>
      <c r="U3845">
        <f t="shared" si="364"/>
        <v>2014</v>
      </c>
      <c r="V3845" s="15" t="str">
        <f t="shared" si="365"/>
        <v>Jul</v>
      </c>
    </row>
    <row r="3846" spans="1:22" ht="48">
      <c r="A3846">
        <v>1067</v>
      </c>
      <c r="B3846" s="3" t="s">
        <v>1068</v>
      </c>
      <c r="C3846" s="3" t="s">
        <v>5177</v>
      </c>
      <c r="D3846">
        <v>500</v>
      </c>
      <c r="E3846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8281</v>
      </c>
      <c r="O3846" s="6">
        <f>KickstarterTable[[#This Row],[pledged]]/KickstarterTable[[#This Row],[goal]]</f>
        <v>0.26</v>
      </c>
      <c r="P3846" s="8">
        <f>KickstarterTable[[#This Row],[pledged]]/KickstarterTable[[#This Row],[backers_count]]</f>
        <v>13</v>
      </c>
      <c r="Q3846" t="str">
        <f t="shared" si="360"/>
        <v>games</v>
      </c>
      <c r="R3846" t="str">
        <f t="shared" si="361"/>
        <v>video games</v>
      </c>
      <c r="S3846" s="13">
        <f t="shared" si="362"/>
        <v>41599.522349537037</v>
      </c>
      <c r="T3846" s="13">
        <f t="shared" si="363"/>
        <v>41627.439016203709</v>
      </c>
      <c r="U3846">
        <f t="shared" si="364"/>
        <v>2013</v>
      </c>
      <c r="V3846" s="15" t="str">
        <f t="shared" si="365"/>
        <v>Nov</v>
      </c>
    </row>
    <row r="3847" spans="1:22" ht="16">
      <c r="A3847">
        <v>1141</v>
      </c>
      <c r="B3847" s="3" t="s">
        <v>1142</v>
      </c>
      <c r="C3847" s="3" t="s">
        <v>5251</v>
      </c>
      <c r="D3847">
        <v>500</v>
      </c>
      <c r="E384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8282</v>
      </c>
      <c r="O3847" s="6">
        <f>KickstarterTable[[#This Row],[pledged]]/KickstarterTable[[#This Row],[goal]]</f>
        <v>0</v>
      </c>
      <c r="P3847" s="8" t="e">
        <f>KickstarterTable[[#This Row],[pledged]]/KickstarterTable[[#This Row],[backers_count]]</f>
        <v>#DIV/0!</v>
      </c>
      <c r="Q3847" t="str">
        <f t="shared" si="360"/>
        <v>games</v>
      </c>
      <c r="R3847" t="str">
        <f t="shared" si="361"/>
        <v>mobile games</v>
      </c>
      <c r="S3847" s="13">
        <f t="shared" si="362"/>
        <v>42164.366319444445</v>
      </c>
      <c r="T3847" s="13">
        <f t="shared" si="363"/>
        <v>42192.282986111117</v>
      </c>
      <c r="U3847">
        <f t="shared" si="364"/>
        <v>2015</v>
      </c>
      <c r="V3847" s="15" t="str">
        <f t="shared" si="365"/>
        <v>Jun</v>
      </c>
    </row>
    <row r="3848" spans="1:22" ht="32">
      <c r="A3848">
        <v>1190</v>
      </c>
      <c r="B3848" s="3" t="s">
        <v>1191</v>
      </c>
      <c r="C3848" s="3" t="s">
        <v>5300</v>
      </c>
      <c r="D3848">
        <v>500</v>
      </c>
      <c r="E384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8284</v>
      </c>
      <c r="O3848" s="6">
        <f>KickstarterTable[[#This Row],[pledged]]/KickstarterTable[[#This Row],[goal]]</f>
        <v>1.35</v>
      </c>
      <c r="P3848" s="8">
        <f>KickstarterTable[[#This Row],[pledged]]/KickstarterTable[[#This Row],[backers_count]]</f>
        <v>51.92307692307692</v>
      </c>
      <c r="Q3848" t="str">
        <f t="shared" si="360"/>
        <v>photography</v>
      </c>
      <c r="R3848" t="str">
        <f t="shared" si="361"/>
        <v>photobooks</v>
      </c>
      <c r="S3848" s="13">
        <f t="shared" si="362"/>
        <v>41852.332465277774</v>
      </c>
      <c r="T3848" s="13">
        <f t="shared" si="363"/>
        <v>41880.249131944445</v>
      </c>
      <c r="U3848">
        <f t="shared" si="364"/>
        <v>2014</v>
      </c>
      <c r="V3848" s="15" t="str">
        <f t="shared" si="365"/>
        <v>Aug</v>
      </c>
    </row>
    <row r="3849" spans="1:22" ht="48">
      <c r="A3849">
        <v>1294</v>
      </c>
      <c r="B3849" s="3" t="s">
        <v>1295</v>
      </c>
      <c r="C3849" s="3" t="s">
        <v>5404</v>
      </c>
      <c r="D3849">
        <v>500</v>
      </c>
      <c r="E3849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8270</v>
      </c>
      <c r="O3849" s="6">
        <f>KickstarterTable[[#This Row],[pledged]]/KickstarterTable[[#This Row],[goal]]</f>
        <v>1.22</v>
      </c>
      <c r="P3849" s="8">
        <f>KickstarterTable[[#This Row],[pledged]]/KickstarterTable[[#This Row],[backers_count]]</f>
        <v>27.727272727272727</v>
      </c>
      <c r="Q3849" t="str">
        <f t="shared" si="360"/>
        <v>theater</v>
      </c>
      <c r="R3849" t="str">
        <f t="shared" si="361"/>
        <v>plays</v>
      </c>
      <c r="S3849" s="13">
        <f t="shared" si="362"/>
        <v>42278.120335648149</v>
      </c>
      <c r="T3849" s="13">
        <f t="shared" si="363"/>
        <v>42294.041666666664</v>
      </c>
      <c r="U3849">
        <f t="shared" si="364"/>
        <v>2015</v>
      </c>
      <c r="V3849" s="15" t="str">
        <f t="shared" si="365"/>
        <v>Oct</v>
      </c>
    </row>
    <row r="3850" spans="1:22" ht="16">
      <c r="A3850">
        <v>1372</v>
      </c>
      <c r="B3850" s="3" t="s">
        <v>1373</v>
      </c>
      <c r="C3850" s="3" t="s">
        <v>5482</v>
      </c>
      <c r="D3850">
        <v>500</v>
      </c>
      <c r="E3850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8275</v>
      </c>
      <c r="O3850" s="6">
        <f>KickstarterTable[[#This Row],[pledged]]/KickstarterTable[[#This Row],[goal]]</f>
        <v>1.24</v>
      </c>
      <c r="P3850" s="8">
        <f>KickstarterTable[[#This Row],[pledged]]/KickstarterTable[[#This Row],[backers_count]]</f>
        <v>38.75</v>
      </c>
      <c r="Q3850" t="str">
        <f t="shared" si="360"/>
        <v>music</v>
      </c>
      <c r="R3850" t="str">
        <f t="shared" si="361"/>
        <v>rock</v>
      </c>
      <c r="S3850" s="13">
        <f t="shared" si="362"/>
        <v>41072.40662037037</v>
      </c>
      <c r="T3850" s="13">
        <f t="shared" si="363"/>
        <v>41100.323287037041</v>
      </c>
      <c r="U3850">
        <f t="shared" si="364"/>
        <v>2012</v>
      </c>
      <c r="V3850" s="15" t="str">
        <f t="shared" si="365"/>
        <v>Jun</v>
      </c>
    </row>
    <row r="3851" spans="1:22" ht="32">
      <c r="A3851">
        <v>1389</v>
      </c>
      <c r="B3851" s="3" t="s">
        <v>1390</v>
      </c>
      <c r="C3851" s="3" t="s">
        <v>5499</v>
      </c>
      <c r="D3851">
        <v>500</v>
      </c>
      <c r="E3851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8275</v>
      </c>
      <c r="O3851" s="6">
        <f>KickstarterTable[[#This Row],[pledged]]/KickstarterTable[[#This Row],[goal]]</f>
        <v>1.454</v>
      </c>
      <c r="P3851" s="8">
        <f>KickstarterTable[[#This Row],[pledged]]/KickstarterTable[[#This Row],[backers_count]]</f>
        <v>21.382352941176471</v>
      </c>
      <c r="Q3851" t="str">
        <f t="shared" si="360"/>
        <v>music</v>
      </c>
      <c r="R3851" t="str">
        <f t="shared" si="361"/>
        <v>rock</v>
      </c>
      <c r="S3851" s="13">
        <f t="shared" si="362"/>
        <v>42565.147650462961</v>
      </c>
      <c r="T3851" s="13">
        <f t="shared" si="363"/>
        <v>42593.064317129632</v>
      </c>
      <c r="U3851">
        <f t="shared" si="364"/>
        <v>2016</v>
      </c>
      <c r="V3851" s="15" t="str">
        <f t="shared" si="365"/>
        <v>Jul</v>
      </c>
    </row>
    <row r="3852" spans="1:22" ht="48">
      <c r="A3852">
        <v>1391</v>
      </c>
      <c r="B3852" s="3" t="s">
        <v>1392</v>
      </c>
      <c r="C3852" s="3" t="s">
        <v>5501</v>
      </c>
      <c r="D3852">
        <v>500</v>
      </c>
      <c r="E3852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8275</v>
      </c>
      <c r="O3852" s="6">
        <f>KickstarterTable[[#This Row],[pledged]]/KickstarterTable[[#This Row],[goal]]</f>
        <v>1.1020000000000001</v>
      </c>
      <c r="P3852" s="8">
        <f>KickstarterTable[[#This Row],[pledged]]/KickstarterTable[[#This Row],[backers_count]]</f>
        <v>42.384615384615387</v>
      </c>
      <c r="Q3852" t="str">
        <f t="shared" si="360"/>
        <v>music</v>
      </c>
      <c r="R3852" t="str">
        <f t="shared" si="361"/>
        <v>rock</v>
      </c>
      <c r="S3852" s="13">
        <f t="shared" si="362"/>
        <v>42193.317337962959</v>
      </c>
      <c r="T3852" s="13">
        <f t="shared" si="363"/>
        <v>42235.790972222225</v>
      </c>
      <c r="U3852">
        <f t="shared" si="364"/>
        <v>2015</v>
      </c>
      <c r="V3852" s="15" t="str">
        <f t="shared" si="365"/>
        <v>Jul</v>
      </c>
    </row>
    <row r="3853" spans="1:22" ht="48">
      <c r="A3853">
        <v>1414</v>
      </c>
      <c r="B3853" s="3" t="s">
        <v>1415</v>
      </c>
      <c r="C3853" s="3" t="s">
        <v>5524</v>
      </c>
      <c r="D3853">
        <v>500</v>
      </c>
      <c r="E3853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8286</v>
      </c>
      <c r="O3853" s="6">
        <f>KickstarterTable[[#This Row],[pledged]]/KickstarterTable[[#This Row],[goal]]</f>
        <v>2E-3</v>
      </c>
      <c r="P3853" s="8">
        <f>KickstarterTable[[#This Row],[pledged]]/KickstarterTable[[#This Row],[backers_count]]</f>
        <v>1</v>
      </c>
      <c r="Q3853" t="str">
        <f t="shared" si="360"/>
        <v>publishing</v>
      </c>
      <c r="R3853" t="str">
        <f t="shared" si="361"/>
        <v>translations</v>
      </c>
      <c r="S3853" s="13">
        <f t="shared" si="362"/>
        <v>42707.919756944444</v>
      </c>
      <c r="T3853" s="13">
        <f t="shared" si="363"/>
        <v>42735.836423611116</v>
      </c>
      <c r="U3853">
        <f t="shared" si="364"/>
        <v>2016</v>
      </c>
      <c r="V3853" s="15" t="str">
        <f t="shared" si="365"/>
        <v>Dec</v>
      </c>
    </row>
    <row r="3854" spans="1:22" ht="48">
      <c r="A3854">
        <v>1542</v>
      </c>
      <c r="B3854" s="3" t="s">
        <v>1543</v>
      </c>
      <c r="C3854" s="3" t="s">
        <v>5652</v>
      </c>
      <c r="D3854">
        <v>500</v>
      </c>
      <c r="E3854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8288</v>
      </c>
      <c r="O3854" s="6">
        <f>KickstarterTable[[#This Row],[pledged]]/KickstarterTable[[#This Row],[goal]]</f>
        <v>0.04</v>
      </c>
      <c r="P3854" s="8">
        <f>KickstarterTable[[#This Row],[pledged]]/KickstarterTable[[#This Row],[backers_count]]</f>
        <v>20</v>
      </c>
      <c r="Q3854" t="str">
        <f t="shared" si="360"/>
        <v>photography</v>
      </c>
      <c r="R3854" t="str">
        <f t="shared" si="361"/>
        <v>nature</v>
      </c>
      <c r="S3854" s="13">
        <f t="shared" si="362"/>
        <v>42170.663194444445</v>
      </c>
      <c r="T3854" s="13">
        <f t="shared" si="363"/>
        <v>42183.579861111117</v>
      </c>
      <c r="U3854">
        <f t="shared" si="364"/>
        <v>2015</v>
      </c>
      <c r="V3854" s="15" t="str">
        <f t="shared" si="365"/>
        <v>Jun</v>
      </c>
    </row>
    <row r="3855" spans="1:22" ht="48">
      <c r="A3855">
        <v>1549</v>
      </c>
      <c r="B3855" s="3" t="s">
        <v>1550</v>
      </c>
      <c r="C3855" s="3" t="s">
        <v>5659</v>
      </c>
      <c r="D3855">
        <v>500</v>
      </c>
      <c r="E3855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8288</v>
      </c>
      <c r="O3855" s="6">
        <f>KickstarterTable[[#This Row],[pledged]]/KickstarterTable[[#This Row],[goal]]</f>
        <v>0.34</v>
      </c>
      <c r="P3855" s="8">
        <f>KickstarterTable[[#This Row],[pledged]]/KickstarterTable[[#This Row],[backers_count]]</f>
        <v>28.333333333333332</v>
      </c>
      <c r="Q3855" t="str">
        <f t="shared" si="360"/>
        <v>photography</v>
      </c>
      <c r="R3855" t="str">
        <f t="shared" si="361"/>
        <v>nature</v>
      </c>
      <c r="S3855" s="13">
        <f t="shared" si="362"/>
        <v>42280.802766203698</v>
      </c>
      <c r="T3855" s="13">
        <f t="shared" si="363"/>
        <v>42308.761099537041</v>
      </c>
      <c r="U3855">
        <f t="shared" si="364"/>
        <v>2015</v>
      </c>
      <c r="V3855" s="15" t="str">
        <f t="shared" si="365"/>
        <v>Oct</v>
      </c>
    </row>
    <row r="3856" spans="1:22" ht="48">
      <c r="A3856">
        <v>1599</v>
      </c>
      <c r="B3856" s="3" t="s">
        <v>1600</v>
      </c>
      <c r="C3856" s="3" t="s">
        <v>5709</v>
      </c>
      <c r="D3856">
        <v>500</v>
      </c>
      <c r="E3856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8290</v>
      </c>
      <c r="O3856" s="6">
        <f>KickstarterTable[[#This Row],[pledged]]/KickstarterTable[[#This Row],[goal]]</f>
        <v>0</v>
      </c>
      <c r="P3856" s="8" t="e">
        <f>KickstarterTable[[#This Row],[pledged]]/KickstarterTable[[#This Row],[backers_count]]</f>
        <v>#DIV/0!</v>
      </c>
      <c r="Q3856" t="str">
        <f t="shared" si="360"/>
        <v>photography</v>
      </c>
      <c r="R3856" t="str">
        <f t="shared" si="361"/>
        <v>places</v>
      </c>
      <c r="S3856" s="13">
        <f t="shared" si="362"/>
        <v>42438.205740740734</v>
      </c>
      <c r="T3856" s="13">
        <f t="shared" si="363"/>
        <v>42466.080740740748</v>
      </c>
      <c r="U3856">
        <f t="shared" si="364"/>
        <v>2016</v>
      </c>
      <c r="V3856" s="15" t="str">
        <f t="shared" si="365"/>
        <v>Mar</v>
      </c>
    </row>
    <row r="3857" spans="1:22" ht="32">
      <c r="A3857">
        <v>1612</v>
      </c>
      <c r="B3857" s="3" t="s">
        <v>1613</v>
      </c>
      <c r="C3857" s="3" t="s">
        <v>5722</v>
      </c>
      <c r="D3857">
        <v>500</v>
      </c>
      <c r="E385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8275</v>
      </c>
      <c r="O3857" s="6">
        <f>KickstarterTable[[#This Row],[pledged]]/KickstarterTable[[#This Row],[goal]]</f>
        <v>1.1000000000000001</v>
      </c>
      <c r="P3857" s="8">
        <f>KickstarterTable[[#This Row],[pledged]]/KickstarterTable[[#This Row],[backers_count]]</f>
        <v>50</v>
      </c>
      <c r="Q3857" t="str">
        <f t="shared" si="360"/>
        <v>music</v>
      </c>
      <c r="R3857" t="str">
        <f t="shared" si="361"/>
        <v>rock</v>
      </c>
      <c r="S3857" s="13">
        <f t="shared" si="362"/>
        <v>41246.541481481479</v>
      </c>
      <c r="T3857" s="13">
        <f t="shared" si="363"/>
        <v>41274.458148148151</v>
      </c>
      <c r="U3857">
        <f t="shared" si="364"/>
        <v>2012</v>
      </c>
      <c r="V3857" s="15" t="str">
        <f t="shared" si="365"/>
        <v>Dec</v>
      </c>
    </row>
    <row r="3858" spans="1:22" ht="48">
      <c r="A3858">
        <v>1637</v>
      </c>
      <c r="B3858" s="3" t="s">
        <v>1638</v>
      </c>
      <c r="C3858" s="3" t="s">
        <v>5747</v>
      </c>
      <c r="D3858">
        <v>500</v>
      </c>
      <c r="E385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8275</v>
      </c>
      <c r="O3858" s="6">
        <f>KickstarterTable[[#This Row],[pledged]]/KickstarterTable[[#This Row],[goal]]</f>
        <v>1.038</v>
      </c>
      <c r="P3858" s="8">
        <f>KickstarterTable[[#This Row],[pledged]]/KickstarterTable[[#This Row],[backers_count]]</f>
        <v>34.6</v>
      </c>
      <c r="Q3858" t="str">
        <f t="shared" si="360"/>
        <v>music</v>
      </c>
      <c r="R3858" t="str">
        <f t="shared" si="361"/>
        <v>rock</v>
      </c>
      <c r="S3858" s="13">
        <f t="shared" si="362"/>
        <v>40122.418287037035</v>
      </c>
      <c r="T3858" s="13">
        <f t="shared" si="363"/>
        <v>40176.568750000006</v>
      </c>
      <c r="U3858">
        <f t="shared" si="364"/>
        <v>2009</v>
      </c>
      <c r="V3858" s="15" t="str">
        <f t="shared" si="365"/>
        <v>Nov</v>
      </c>
    </row>
    <row r="3859" spans="1:22" ht="48">
      <c r="A3859">
        <v>1659</v>
      </c>
      <c r="B3859" s="3" t="s">
        <v>1660</v>
      </c>
      <c r="C3859" s="3" t="s">
        <v>5769</v>
      </c>
      <c r="D3859">
        <v>500</v>
      </c>
      <c r="E3859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8291</v>
      </c>
      <c r="O3859" s="6">
        <f>KickstarterTable[[#This Row],[pledged]]/KickstarterTable[[#This Row],[goal]]</f>
        <v>1.1279999999999999</v>
      </c>
      <c r="P3859" s="8">
        <f>KickstarterTable[[#This Row],[pledged]]/KickstarterTable[[#This Row],[backers_count]]</f>
        <v>12.533333333333333</v>
      </c>
      <c r="Q3859" t="str">
        <f t="shared" si="360"/>
        <v>music</v>
      </c>
      <c r="R3859" t="str">
        <f t="shared" si="361"/>
        <v>pop</v>
      </c>
      <c r="S3859" s="13">
        <f t="shared" si="362"/>
        <v>41596.580104166664</v>
      </c>
      <c r="T3859" s="13">
        <f t="shared" si="363"/>
        <v>41623.083333333336</v>
      </c>
      <c r="U3859">
        <f t="shared" si="364"/>
        <v>2013</v>
      </c>
      <c r="V3859" s="15" t="str">
        <f t="shared" si="365"/>
        <v>Nov</v>
      </c>
    </row>
    <row r="3860" spans="1:22" ht="64">
      <c r="A3860">
        <v>1835</v>
      </c>
      <c r="B3860" s="3" t="s">
        <v>1836</v>
      </c>
      <c r="C3860" s="3" t="s">
        <v>5945</v>
      </c>
      <c r="D3860">
        <v>500</v>
      </c>
      <c r="E3860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8275</v>
      </c>
      <c r="O3860" s="6">
        <f>KickstarterTable[[#This Row],[pledged]]/KickstarterTable[[#This Row],[goal]]</f>
        <v>1.04</v>
      </c>
      <c r="P3860" s="8">
        <f>KickstarterTable[[#This Row],[pledged]]/KickstarterTable[[#This Row],[backers_count]]</f>
        <v>47.272727272727273</v>
      </c>
      <c r="Q3860" t="str">
        <f t="shared" si="360"/>
        <v>music</v>
      </c>
      <c r="R3860" t="str">
        <f t="shared" si="361"/>
        <v>rock</v>
      </c>
      <c r="S3860" s="13">
        <f t="shared" si="362"/>
        <v>42430.36887731481</v>
      </c>
      <c r="T3860" s="13">
        <f t="shared" si="363"/>
        <v>42458.243877314817</v>
      </c>
      <c r="U3860">
        <f t="shared" si="364"/>
        <v>2016</v>
      </c>
      <c r="V3860" s="15" t="str">
        <f t="shared" si="365"/>
        <v>Mar</v>
      </c>
    </row>
    <row r="3861" spans="1:22" ht="32">
      <c r="A3861">
        <v>1892</v>
      </c>
      <c r="B3861" s="3" t="s">
        <v>1893</v>
      </c>
      <c r="C3861" s="3" t="s">
        <v>6002</v>
      </c>
      <c r="D3861">
        <v>500</v>
      </c>
      <c r="E3861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8278</v>
      </c>
      <c r="O3861" s="6">
        <f>KickstarterTable[[#This Row],[pledged]]/KickstarterTable[[#This Row],[goal]]</f>
        <v>1.3660000000000001</v>
      </c>
      <c r="P3861" s="8">
        <f>KickstarterTable[[#This Row],[pledged]]/KickstarterTable[[#This Row],[backers_count]]</f>
        <v>26.26923076923077</v>
      </c>
      <c r="Q3861" t="str">
        <f t="shared" si="360"/>
        <v>music</v>
      </c>
      <c r="R3861" t="str">
        <f t="shared" si="361"/>
        <v>indie rock</v>
      </c>
      <c r="S3861" s="13">
        <f t="shared" si="362"/>
        <v>40671.304178240738</v>
      </c>
      <c r="T3861" s="13">
        <f t="shared" si="363"/>
        <v>40699.22084490741</v>
      </c>
      <c r="U3861">
        <f t="shared" si="364"/>
        <v>2011</v>
      </c>
      <c r="V3861" s="15" t="str">
        <f t="shared" si="365"/>
        <v>May</v>
      </c>
    </row>
    <row r="3862" spans="1:22" ht="48">
      <c r="A3862">
        <v>1915</v>
      </c>
      <c r="B3862" s="3" t="s">
        <v>1916</v>
      </c>
      <c r="C3862" s="3" t="s">
        <v>6025</v>
      </c>
      <c r="D3862">
        <v>500</v>
      </c>
      <c r="E3862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8293</v>
      </c>
      <c r="O3862" s="6">
        <f>KickstarterTable[[#This Row],[pledged]]/KickstarterTable[[#This Row],[goal]]</f>
        <v>1.6E-2</v>
      </c>
      <c r="P3862" s="8">
        <f>KickstarterTable[[#This Row],[pledged]]/KickstarterTable[[#This Row],[backers_count]]</f>
        <v>2</v>
      </c>
      <c r="Q3862" t="str">
        <f t="shared" si="360"/>
        <v>technology</v>
      </c>
      <c r="R3862" t="str">
        <f t="shared" si="361"/>
        <v>gadgets</v>
      </c>
      <c r="S3862" s="13">
        <f t="shared" si="362"/>
        <v>41863.715532407405</v>
      </c>
      <c r="T3862" s="13">
        <f t="shared" si="363"/>
        <v>41881.632199074076</v>
      </c>
      <c r="U3862">
        <f t="shared" si="364"/>
        <v>2014</v>
      </c>
      <c r="V3862" s="15" t="str">
        <f t="shared" si="365"/>
        <v>Aug</v>
      </c>
    </row>
    <row r="3863" spans="1:22" ht="48">
      <c r="A3863">
        <v>1919</v>
      </c>
      <c r="B3863" s="3" t="s">
        <v>1920</v>
      </c>
      <c r="C3863" s="3" t="s">
        <v>6029</v>
      </c>
      <c r="D3863">
        <v>500</v>
      </c>
      <c r="E3863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8293</v>
      </c>
      <c r="O3863" s="6">
        <f>KickstarterTable[[#This Row],[pledged]]/KickstarterTable[[#This Row],[goal]]</f>
        <v>0.47399999999999998</v>
      </c>
      <c r="P3863" s="8">
        <f>KickstarterTable[[#This Row],[pledged]]/KickstarterTable[[#This Row],[backers_count]]</f>
        <v>29.625</v>
      </c>
      <c r="Q3863" t="str">
        <f t="shared" si="360"/>
        <v>technology</v>
      </c>
      <c r="R3863" t="str">
        <f t="shared" si="361"/>
        <v>gadgets</v>
      </c>
      <c r="S3863" s="13">
        <f t="shared" si="362"/>
        <v>42113.542233796295</v>
      </c>
      <c r="T3863" s="13">
        <f t="shared" si="363"/>
        <v>42141.45890046296</v>
      </c>
      <c r="U3863">
        <f t="shared" si="364"/>
        <v>2015</v>
      </c>
      <c r="V3863" s="15" t="str">
        <f t="shared" si="365"/>
        <v>Apr</v>
      </c>
    </row>
    <row r="3864" spans="1:22" ht="64">
      <c r="A3864">
        <v>2003</v>
      </c>
      <c r="B3864" s="3" t="s">
        <v>2004</v>
      </c>
      <c r="C3864" s="3" t="s">
        <v>6113</v>
      </c>
      <c r="D3864">
        <v>500</v>
      </c>
      <c r="E3864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8294</v>
      </c>
      <c r="O3864" s="6">
        <f>KickstarterTable[[#This Row],[pledged]]/KickstarterTable[[#This Row],[goal]]</f>
        <v>3.12</v>
      </c>
      <c r="P3864" s="8">
        <f>KickstarterTable[[#This Row],[pledged]]/KickstarterTable[[#This Row],[backers_count]]</f>
        <v>91.764705882352942</v>
      </c>
      <c r="Q3864" t="str">
        <f t="shared" si="360"/>
        <v>technology</v>
      </c>
      <c r="R3864" t="str">
        <f t="shared" si="361"/>
        <v>hardware</v>
      </c>
      <c r="S3864" s="13">
        <f t="shared" si="362"/>
        <v>40346.792268518519</v>
      </c>
      <c r="T3864" s="13">
        <f t="shared" si="363"/>
        <v>40359.541666666672</v>
      </c>
      <c r="U3864">
        <f t="shared" si="364"/>
        <v>2010</v>
      </c>
      <c r="V3864" s="15" t="str">
        <f t="shared" si="365"/>
        <v>Jun</v>
      </c>
    </row>
    <row r="3865" spans="1:22" ht="64">
      <c r="A3865">
        <v>2123</v>
      </c>
      <c r="B3865" s="3" t="s">
        <v>2124</v>
      </c>
      <c r="C3865" s="3" t="s">
        <v>6233</v>
      </c>
      <c r="D3865">
        <v>500</v>
      </c>
      <c r="E3865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8281</v>
      </c>
      <c r="O3865" s="6">
        <f>KickstarterTable[[#This Row],[pledged]]/KickstarterTable[[#This Row],[goal]]</f>
        <v>0.1</v>
      </c>
      <c r="P3865" s="8">
        <f>KickstarterTable[[#This Row],[pledged]]/KickstarterTable[[#This Row],[backers_count]]</f>
        <v>10</v>
      </c>
      <c r="Q3865" t="str">
        <f t="shared" si="360"/>
        <v>games</v>
      </c>
      <c r="R3865" t="str">
        <f t="shared" si="361"/>
        <v>video games</v>
      </c>
      <c r="S3865" s="13">
        <f t="shared" si="362"/>
        <v>40198.091516203705</v>
      </c>
      <c r="T3865" s="13">
        <f t="shared" si="363"/>
        <v>40249.874305555561</v>
      </c>
      <c r="U3865">
        <f t="shared" si="364"/>
        <v>2010</v>
      </c>
      <c r="V3865" s="15" t="str">
        <f t="shared" si="365"/>
        <v>Jan</v>
      </c>
    </row>
    <row r="3866" spans="1:22" ht="48">
      <c r="A3866">
        <v>2131</v>
      </c>
      <c r="B3866" s="3" t="s">
        <v>2132</v>
      </c>
      <c r="C3866" s="3" t="s">
        <v>6241</v>
      </c>
      <c r="D3866">
        <v>500</v>
      </c>
      <c r="E3866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8281</v>
      </c>
      <c r="O3866" s="6">
        <f>KickstarterTable[[#This Row],[pledged]]/KickstarterTable[[#This Row],[goal]]</f>
        <v>0.05</v>
      </c>
      <c r="P3866" s="8">
        <f>KickstarterTable[[#This Row],[pledged]]/KickstarterTable[[#This Row],[backers_count]]</f>
        <v>8.3333333333333339</v>
      </c>
      <c r="Q3866" t="str">
        <f t="shared" si="360"/>
        <v>games</v>
      </c>
      <c r="R3866" t="str">
        <f t="shared" si="361"/>
        <v>video games</v>
      </c>
      <c r="S3866" s="13">
        <f t="shared" si="362"/>
        <v>42166.873738425922</v>
      </c>
      <c r="T3866" s="13">
        <f t="shared" si="363"/>
        <v>42194.790405092594</v>
      </c>
      <c r="U3866">
        <f t="shared" si="364"/>
        <v>2015</v>
      </c>
      <c r="V3866" s="15" t="str">
        <f t="shared" si="365"/>
        <v>Jun</v>
      </c>
    </row>
    <row r="3867" spans="1:22" ht="32">
      <c r="A3867">
        <v>2209</v>
      </c>
      <c r="B3867" s="3" t="s">
        <v>2210</v>
      </c>
      <c r="C3867" s="3" t="s">
        <v>6319</v>
      </c>
      <c r="D3867">
        <v>500</v>
      </c>
      <c r="E386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8279</v>
      </c>
      <c r="O3867" s="6">
        <f>KickstarterTable[[#This Row],[pledged]]/KickstarterTable[[#This Row],[goal]]</f>
        <v>1.508</v>
      </c>
      <c r="P3867" s="8">
        <f>KickstarterTable[[#This Row],[pledged]]/KickstarterTable[[#This Row],[backers_count]]</f>
        <v>50.266666666666666</v>
      </c>
      <c r="Q3867" t="str">
        <f t="shared" si="360"/>
        <v>music</v>
      </c>
      <c r="R3867" t="str">
        <f t="shared" si="361"/>
        <v>electronic music</v>
      </c>
      <c r="S3867" s="13">
        <f t="shared" si="362"/>
        <v>41732.14634259259</v>
      </c>
      <c r="T3867" s="13">
        <f t="shared" si="363"/>
        <v>41741.541666666672</v>
      </c>
      <c r="U3867">
        <f t="shared" si="364"/>
        <v>2014</v>
      </c>
      <c r="V3867" s="15" t="str">
        <f t="shared" si="365"/>
        <v>Apr</v>
      </c>
    </row>
    <row r="3868" spans="1:22" ht="48">
      <c r="A3868">
        <v>2222</v>
      </c>
      <c r="B3868" s="3" t="s">
        <v>2223</v>
      </c>
      <c r="C3868" s="3" t="s">
        <v>6332</v>
      </c>
      <c r="D3868">
        <v>500</v>
      </c>
      <c r="E386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8296</v>
      </c>
      <c r="O3868" s="6">
        <f>KickstarterTable[[#This Row],[pledged]]/KickstarterTable[[#This Row],[goal]]</f>
        <v>1.6259999999999999</v>
      </c>
      <c r="P3868" s="8">
        <f>KickstarterTable[[#This Row],[pledged]]/KickstarterTable[[#This Row],[backers_count]]</f>
        <v>27.1</v>
      </c>
      <c r="Q3868" t="str">
        <f t="shared" si="360"/>
        <v>games</v>
      </c>
      <c r="R3868" t="str">
        <f t="shared" si="361"/>
        <v>tabletop games</v>
      </c>
      <c r="S3868" s="13">
        <f t="shared" si="362"/>
        <v>40906.454247685186</v>
      </c>
      <c r="T3868" s="13">
        <f t="shared" si="363"/>
        <v>40934.370914351857</v>
      </c>
      <c r="U3868">
        <f t="shared" si="364"/>
        <v>2012</v>
      </c>
      <c r="V3868" s="15" t="str">
        <f t="shared" si="365"/>
        <v>Dec</v>
      </c>
    </row>
    <row r="3869" spans="1:22" ht="32">
      <c r="A3869">
        <v>2254</v>
      </c>
      <c r="B3869" s="3" t="s">
        <v>2255</v>
      </c>
      <c r="C3869" s="3" t="s">
        <v>6364</v>
      </c>
      <c r="D3869">
        <v>500</v>
      </c>
      <c r="E3869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8296</v>
      </c>
      <c r="O3869" s="6">
        <f>KickstarterTable[[#This Row],[pledged]]/KickstarterTable[[#This Row],[goal]]</f>
        <v>4.5979999999999999</v>
      </c>
      <c r="P3869" s="8">
        <f>KickstarterTable[[#This Row],[pledged]]/KickstarterTable[[#This Row],[backers_count]]</f>
        <v>11.67005076142132</v>
      </c>
      <c r="Q3869" t="str">
        <f t="shared" si="360"/>
        <v>games</v>
      </c>
      <c r="R3869" t="str">
        <f t="shared" si="361"/>
        <v>tabletop games</v>
      </c>
      <c r="S3869" s="13">
        <f t="shared" si="362"/>
        <v>42752.314444444441</v>
      </c>
      <c r="T3869" s="13">
        <f t="shared" si="363"/>
        <v>42757.231111111112</v>
      </c>
      <c r="U3869">
        <f t="shared" si="364"/>
        <v>2017</v>
      </c>
      <c r="V3869" s="15" t="str">
        <f t="shared" si="365"/>
        <v>Jan</v>
      </c>
    </row>
    <row r="3870" spans="1:22" ht="32">
      <c r="A3870">
        <v>2422</v>
      </c>
      <c r="B3870" s="3" t="s">
        <v>2423</v>
      </c>
      <c r="C3870" s="3" t="s">
        <v>6532</v>
      </c>
      <c r="D3870">
        <v>500</v>
      </c>
      <c r="E3870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8283</v>
      </c>
      <c r="O3870" s="6">
        <f>KickstarterTable[[#This Row],[pledged]]/KickstarterTable[[#This Row],[goal]]</f>
        <v>2E-3</v>
      </c>
      <c r="P3870" s="8">
        <f>KickstarterTable[[#This Row],[pledged]]/KickstarterTable[[#This Row],[backers_count]]</f>
        <v>1</v>
      </c>
      <c r="Q3870" t="str">
        <f t="shared" si="360"/>
        <v>food</v>
      </c>
      <c r="R3870" t="str">
        <f t="shared" si="361"/>
        <v>food trucks</v>
      </c>
      <c r="S3870" s="13">
        <f t="shared" si="362"/>
        <v>42044.391620370363</v>
      </c>
      <c r="T3870" s="13">
        <f t="shared" si="363"/>
        <v>42072.266620370377</v>
      </c>
      <c r="U3870">
        <f t="shared" si="364"/>
        <v>2015</v>
      </c>
      <c r="V3870" s="15" t="str">
        <f t="shared" si="365"/>
        <v>Feb</v>
      </c>
    </row>
    <row r="3871" spans="1:22" ht="48">
      <c r="A3871">
        <v>2471</v>
      </c>
      <c r="B3871" s="3" t="s">
        <v>2472</v>
      </c>
      <c r="C3871" s="3" t="s">
        <v>6581</v>
      </c>
      <c r="D3871">
        <v>500</v>
      </c>
      <c r="E3871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8278</v>
      </c>
      <c r="O3871" s="6">
        <f>KickstarterTable[[#This Row],[pledged]]/KickstarterTable[[#This Row],[goal]]</f>
        <v>1.28</v>
      </c>
      <c r="P3871" s="8">
        <f>KickstarterTable[[#This Row],[pledged]]/KickstarterTable[[#This Row],[backers_count]]</f>
        <v>37.647058823529413</v>
      </c>
      <c r="Q3871" t="str">
        <f t="shared" si="360"/>
        <v>music</v>
      </c>
      <c r="R3871" t="str">
        <f t="shared" si="361"/>
        <v>indie rock</v>
      </c>
      <c r="S3871" s="13">
        <f t="shared" si="362"/>
        <v>40893.659629629627</v>
      </c>
      <c r="T3871" s="13">
        <f t="shared" si="363"/>
        <v>40931.576296296298</v>
      </c>
      <c r="U3871">
        <f t="shared" si="364"/>
        <v>2012</v>
      </c>
      <c r="V3871" s="15" t="str">
        <f t="shared" si="365"/>
        <v>Dec</v>
      </c>
    </row>
    <row r="3872" spans="1:22" ht="48">
      <c r="A3872">
        <v>2490</v>
      </c>
      <c r="B3872" s="3" t="s">
        <v>2490</v>
      </c>
      <c r="C3872" s="3" t="s">
        <v>6600</v>
      </c>
      <c r="D3872">
        <v>500</v>
      </c>
      <c r="E3872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8278</v>
      </c>
      <c r="O3872" s="6">
        <f>KickstarterTable[[#This Row],[pledged]]/KickstarterTable[[#This Row],[goal]]</f>
        <v>1.214</v>
      </c>
      <c r="P3872" s="8">
        <f>KickstarterTable[[#This Row],[pledged]]/KickstarterTable[[#This Row],[backers_count]]</f>
        <v>37.9375</v>
      </c>
      <c r="Q3872" t="str">
        <f t="shared" si="360"/>
        <v>music</v>
      </c>
      <c r="R3872" t="str">
        <f t="shared" si="361"/>
        <v>indie rock</v>
      </c>
      <c r="S3872" s="13">
        <f t="shared" si="362"/>
        <v>41022.89439814815</v>
      </c>
      <c r="T3872" s="13">
        <f t="shared" si="363"/>
        <v>41080.811064814814</v>
      </c>
      <c r="U3872">
        <f t="shared" si="364"/>
        <v>2012</v>
      </c>
      <c r="V3872" s="15" t="str">
        <f t="shared" si="365"/>
        <v>Apr</v>
      </c>
    </row>
    <row r="3873" spans="1:22" ht="48">
      <c r="A3873">
        <v>2491</v>
      </c>
      <c r="B3873" s="3" t="s">
        <v>2491</v>
      </c>
      <c r="C3873" s="3" t="s">
        <v>6601</v>
      </c>
      <c r="D3873">
        <v>500</v>
      </c>
      <c r="E3873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8278</v>
      </c>
      <c r="O3873" s="6">
        <f>KickstarterTable[[#This Row],[pledged]]/KickstarterTable[[#This Row],[goal]]</f>
        <v>1.032</v>
      </c>
      <c r="P3873" s="8">
        <f>KickstarterTable[[#This Row],[pledged]]/KickstarterTable[[#This Row],[backers_count]]</f>
        <v>51.6</v>
      </c>
      <c r="Q3873" t="str">
        <f t="shared" si="360"/>
        <v>music</v>
      </c>
      <c r="R3873" t="str">
        <f t="shared" si="361"/>
        <v>indie rock</v>
      </c>
      <c r="S3873" s="13">
        <f t="shared" si="362"/>
        <v>40542.505949074075</v>
      </c>
      <c r="T3873" s="13">
        <f t="shared" si="363"/>
        <v>40556.660416666666</v>
      </c>
      <c r="U3873">
        <f t="shared" si="364"/>
        <v>2011</v>
      </c>
      <c r="V3873" s="15" t="str">
        <f t="shared" si="365"/>
        <v>Dec</v>
      </c>
    </row>
    <row r="3874" spans="1:22" ht="48">
      <c r="A3874">
        <v>2601</v>
      </c>
      <c r="B3874" s="3" t="s">
        <v>2601</v>
      </c>
      <c r="C3874" s="3" t="s">
        <v>6711</v>
      </c>
      <c r="D3874">
        <v>500</v>
      </c>
      <c r="E3874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8300</v>
      </c>
      <c r="O3874" s="6">
        <f>KickstarterTable[[#This Row],[pledged]]/KickstarterTable[[#This Row],[goal]]</f>
        <v>6.6139999999999999</v>
      </c>
      <c r="P3874" s="8">
        <f>KickstarterTable[[#This Row],[pledged]]/KickstarterTable[[#This Row],[backers_count]]</f>
        <v>21.900662251655628</v>
      </c>
      <c r="Q3874" t="str">
        <f t="shared" si="360"/>
        <v>technology</v>
      </c>
      <c r="R3874" t="str">
        <f t="shared" si="361"/>
        <v>space exploration</v>
      </c>
      <c r="S3874" s="13">
        <f t="shared" si="362"/>
        <v>41150.568854166668</v>
      </c>
      <c r="T3874" s="13">
        <f t="shared" si="363"/>
        <v>41162.749305555561</v>
      </c>
      <c r="U3874">
        <f t="shared" si="364"/>
        <v>2012</v>
      </c>
      <c r="V3874" s="15" t="str">
        <f t="shared" si="365"/>
        <v>Aug</v>
      </c>
    </row>
    <row r="3875" spans="1:22" ht="48">
      <c r="A3875">
        <v>2617</v>
      </c>
      <c r="B3875" s="3" t="s">
        <v>2617</v>
      </c>
      <c r="C3875" s="3" t="s">
        <v>6727</v>
      </c>
      <c r="D3875">
        <v>500</v>
      </c>
      <c r="E3875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8300</v>
      </c>
      <c r="O3875" s="6">
        <f>KickstarterTable[[#This Row],[pledged]]/KickstarterTable[[#This Row],[goal]]</f>
        <v>8.7759999999999998</v>
      </c>
      <c r="P3875" s="8">
        <f>KickstarterTable[[#This Row],[pledged]]/KickstarterTable[[#This Row],[backers_count]]</f>
        <v>27.59748427672956</v>
      </c>
      <c r="Q3875" t="str">
        <f t="shared" si="360"/>
        <v>technology</v>
      </c>
      <c r="R3875" t="str">
        <f t="shared" si="361"/>
        <v>space exploration</v>
      </c>
      <c r="S3875" s="13">
        <f t="shared" si="362"/>
        <v>41902.541099537033</v>
      </c>
      <c r="T3875" s="13">
        <f t="shared" si="363"/>
        <v>41930.457766203705</v>
      </c>
      <c r="U3875">
        <f t="shared" si="364"/>
        <v>2014</v>
      </c>
      <c r="V3875" s="15" t="str">
        <f t="shared" si="365"/>
        <v>Sep</v>
      </c>
    </row>
    <row r="3876" spans="1:22" ht="32">
      <c r="A3876">
        <v>2637</v>
      </c>
      <c r="B3876" s="3" t="s">
        <v>2637</v>
      </c>
      <c r="C3876" s="3" t="s">
        <v>6747</v>
      </c>
      <c r="D3876">
        <v>500</v>
      </c>
      <c r="E3876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8300</v>
      </c>
      <c r="O3876" s="6">
        <f>KickstarterTable[[#This Row],[pledged]]/KickstarterTable[[#This Row],[goal]]</f>
        <v>1.6619999999999999</v>
      </c>
      <c r="P3876" s="8">
        <f>KickstarterTable[[#This Row],[pledged]]/KickstarterTable[[#This Row],[backers_count]]</f>
        <v>31.96153846153846</v>
      </c>
      <c r="Q3876" t="str">
        <f t="shared" si="360"/>
        <v>technology</v>
      </c>
      <c r="R3876" t="str">
        <f t="shared" si="361"/>
        <v>space exploration</v>
      </c>
      <c r="S3876" s="13">
        <f t="shared" si="362"/>
        <v>42639.216145833336</v>
      </c>
      <c r="T3876" s="13">
        <f t="shared" si="363"/>
        <v>42653.132812500007</v>
      </c>
      <c r="U3876">
        <f t="shared" si="364"/>
        <v>2016</v>
      </c>
      <c r="V3876" s="15" t="str">
        <f t="shared" si="365"/>
        <v>Sep</v>
      </c>
    </row>
    <row r="3877" spans="1:22" ht="48">
      <c r="A3877">
        <v>2747</v>
      </c>
      <c r="B3877" s="3" t="s">
        <v>2747</v>
      </c>
      <c r="C3877" s="3" t="s">
        <v>6857</v>
      </c>
      <c r="D3877">
        <v>500</v>
      </c>
      <c r="E387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8303</v>
      </c>
      <c r="O3877" s="6">
        <f>KickstarterTable[[#This Row],[pledged]]/KickstarterTable[[#This Row],[goal]]</f>
        <v>0.28000000000000003</v>
      </c>
      <c r="P3877" s="8">
        <f>KickstarterTable[[#This Row],[pledged]]/KickstarterTable[[#This Row],[backers_count]]</f>
        <v>35</v>
      </c>
      <c r="Q3877" t="str">
        <f t="shared" si="360"/>
        <v>publishing</v>
      </c>
      <c r="R3877" t="str">
        <f t="shared" si="361"/>
        <v>children's books</v>
      </c>
      <c r="S3877" s="13">
        <f t="shared" si="362"/>
        <v>41044.314780092587</v>
      </c>
      <c r="T3877" s="13">
        <f t="shared" si="363"/>
        <v>41073.715277777781</v>
      </c>
      <c r="U3877">
        <f t="shared" si="364"/>
        <v>2012</v>
      </c>
      <c r="V3877" s="15" t="str">
        <f t="shared" si="365"/>
        <v>May</v>
      </c>
    </row>
    <row r="3878" spans="1:22" ht="32">
      <c r="A3878">
        <v>2755</v>
      </c>
      <c r="B3878" s="3" t="s">
        <v>2755</v>
      </c>
      <c r="C3878" s="3" t="s">
        <v>6865</v>
      </c>
      <c r="D3878">
        <v>500</v>
      </c>
      <c r="E387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8303</v>
      </c>
      <c r="O3878" s="6">
        <f>KickstarterTable[[#This Row],[pledged]]/KickstarterTable[[#This Row],[goal]]</f>
        <v>0.52</v>
      </c>
      <c r="P3878" s="8">
        <f>KickstarterTable[[#This Row],[pledged]]/KickstarterTable[[#This Row],[backers_count]]</f>
        <v>17.333333333333332</v>
      </c>
      <c r="Q3878" t="str">
        <f t="shared" si="360"/>
        <v>publishing</v>
      </c>
      <c r="R3878" t="str">
        <f t="shared" si="361"/>
        <v>children's books</v>
      </c>
      <c r="S3878" s="13">
        <f t="shared" si="362"/>
        <v>42072.457488425927</v>
      </c>
      <c r="T3878" s="13">
        <f t="shared" si="363"/>
        <v>42100.374155092599</v>
      </c>
      <c r="U3878">
        <f t="shared" si="364"/>
        <v>2015</v>
      </c>
      <c r="V3878" s="15" t="str">
        <f t="shared" si="365"/>
        <v>Mar</v>
      </c>
    </row>
    <row r="3879" spans="1:22" ht="48">
      <c r="A3879">
        <v>2801</v>
      </c>
      <c r="B3879" s="3" t="s">
        <v>2801</v>
      </c>
      <c r="C3879" s="3" t="s">
        <v>6911</v>
      </c>
      <c r="D3879">
        <v>500</v>
      </c>
      <c r="E3879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8270</v>
      </c>
      <c r="O3879" s="6">
        <f>KickstarterTable[[#This Row],[pledged]]/KickstarterTable[[#This Row],[goal]]</f>
        <v>1.3320000000000001</v>
      </c>
      <c r="P3879" s="8">
        <f>KickstarterTable[[#This Row],[pledged]]/KickstarterTable[[#This Row],[backers_count]]</f>
        <v>51.230769230769234</v>
      </c>
      <c r="Q3879" t="str">
        <f t="shared" si="360"/>
        <v>theater</v>
      </c>
      <c r="R3879" t="str">
        <f t="shared" si="361"/>
        <v>plays</v>
      </c>
      <c r="S3879" s="13">
        <f t="shared" si="362"/>
        <v>41899.909826388888</v>
      </c>
      <c r="T3879" s="13">
        <f t="shared" si="363"/>
        <v>41920.041666666672</v>
      </c>
      <c r="U3879">
        <f t="shared" si="364"/>
        <v>2014</v>
      </c>
      <c r="V3879" s="15" t="str">
        <f t="shared" si="365"/>
        <v>Sep</v>
      </c>
    </row>
    <row r="3880" spans="1:22" ht="48">
      <c r="A3880">
        <v>2849</v>
      </c>
      <c r="B3880" s="3" t="s">
        <v>2849</v>
      </c>
      <c r="C3880" s="3" t="s">
        <v>6959</v>
      </c>
      <c r="D3880">
        <v>500</v>
      </c>
      <c r="E3880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8270</v>
      </c>
      <c r="O3880" s="6">
        <f>KickstarterTable[[#This Row],[pledged]]/KickstarterTable[[#This Row],[goal]]</f>
        <v>0.01</v>
      </c>
      <c r="P3880" s="8">
        <f>KickstarterTable[[#This Row],[pledged]]/KickstarterTable[[#This Row],[backers_count]]</f>
        <v>5</v>
      </c>
      <c r="Q3880" t="str">
        <f t="shared" si="360"/>
        <v>theater</v>
      </c>
      <c r="R3880" t="str">
        <f t="shared" si="361"/>
        <v>plays</v>
      </c>
      <c r="S3880" s="13">
        <f t="shared" si="362"/>
        <v>42453.094907407409</v>
      </c>
      <c r="T3880" s="13">
        <f t="shared" si="363"/>
        <v>42481.01157407408</v>
      </c>
      <c r="U3880">
        <f t="shared" si="364"/>
        <v>2016</v>
      </c>
      <c r="V3880" s="15" t="str">
        <f t="shared" si="365"/>
        <v>Mar</v>
      </c>
    </row>
    <row r="3881" spans="1:22" ht="48">
      <c r="A3881">
        <v>2895</v>
      </c>
      <c r="B3881" s="3" t="s">
        <v>2895</v>
      </c>
      <c r="C3881" s="3" t="s">
        <v>7005</v>
      </c>
      <c r="D3881">
        <v>500</v>
      </c>
      <c r="E3881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8270</v>
      </c>
      <c r="O3881" s="6">
        <f>KickstarterTable[[#This Row],[pledged]]/KickstarterTable[[#This Row],[goal]]</f>
        <v>4.5999999999999999E-2</v>
      </c>
      <c r="P3881" s="8">
        <f>KickstarterTable[[#This Row],[pledged]]/KickstarterTable[[#This Row],[backers_count]]</f>
        <v>5.75</v>
      </c>
      <c r="Q3881" t="str">
        <f t="shared" si="360"/>
        <v>theater</v>
      </c>
      <c r="R3881" t="str">
        <f t="shared" si="361"/>
        <v>plays</v>
      </c>
      <c r="S3881" s="13">
        <f t="shared" si="362"/>
        <v>41811.222129629627</v>
      </c>
      <c r="T3881" s="13">
        <f t="shared" si="363"/>
        <v>41810.458333333336</v>
      </c>
      <c r="U3881">
        <f t="shared" si="364"/>
        <v>2014</v>
      </c>
      <c r="V3881" s="15" t="str">
        <f t="shared" si="365"/>
        <v>Jun</v>
      </c>
    </row>
    <row r="3882" spans="1:22" ht="48">
      <c r="A3882">
        <v>2922</v>
      </c>
      <c r="B3882" s="3" t="s">
        <v>2922</v>
      </c>
      <c r="C3882" s="3" t="s">
        <v>7032</v>
      </c>
      <c r="D3882">
        <v>500</v>
      </c>
      <c r="E3882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8304</v>
      </c>
      <c r="O3882" s="6">
        <f>KickstarterTable[[#This Row],[pledged]]/KickstarterTable[[#This Row],[goal]]</f>
        <v>1</v>
      </c>
      <c r="P3882" s="8">
        <f>KickstarterTable[[#This Row],[pledged]]/KickstarterTable[[#This Row],[backers_count]]</f>
        <v>83.333333333333329</v>
      </c>
      <c r="Q3882" t="str">
        <f t="shared" si="360"/>
        <v>theater</v>
      </c>
      <c r="R3882" t="str">
        <f t="shared" si="361"/>
        <v>musical</v>
      </c>
      <c r="S3882" s="13">
        <f t="shared" si="362"/>
        <v>42097.540821759256</v>
      </c>
      <c r="T3882" s="13">
        <f t="shared" si="363"/>
        <v>42140.457488425927</v>
      </c>
      <c r="U3882">
        <f t="shared" si="364"/>
        <v>2015</v>
      </c>
      <c r="V3882" s="15" t="str">
        <f t="shared" si="365"/>
        <v>Apr</v>
      </c>
    </row>
    <row r="3883" spans="1:22" ht="48">
      <c r="A3883">
        <v>3000</v>
      </c>
      <c r="B3883" s="3" t="s">
        <v>3000</v>
      </c>
      <c r="C3883" s="3" t="s">
        <v>7110</v>
      </c>
      <c r="D3883">
        <v>500</v>
      </c>
      <c r="E3883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8302</v>
      </c>
      <c r="O3883" s="6">
        <f>KickstarterTable[[#This Row],[pledged]]/KickstarterTable[[#This Row],[goal]]</f>
        <v>1</v>
      </c>
      <c r="P3883" s="8">
        <f>KickstarterTable[[#This Row],[pledged]]/KickstarterTable[[#This Row],[backers_count]]</f>
        <v>62.5</v>
      </c>
      <c r="Q3883" t="str">
        <f t="shared" si="360"/>
        <v>theater</v>
      </c>
      <c r="R3883" t="str">
        <f t="shared" si="361"/>
        <v>spaces</v>
      </c>
      <c r="S3883" s="13">
        <f t="shared" si="362"/>
        <v>42752.49386574074</v>
      </c>
      <c r="T3883" s="13">
        <f t="shared" si="363"/>
        <v>42764.333333333336</v>
      </c>
      <c r="U3883">
        <f t="shared" si="364"/>
        <v>2017</v>
      </c>
      <c r="V3883" s="15" t="str">
        <f t="shared" si="365"/>
        <v>Jan</v>
      </c>
    </row>
    <row r="3884" spans="1:22" ht="64">
      <c r="A3884">
        <v>3037</v>
      </c>
      <c r="B3884" s="3" t="s">
        <v>3037</v>
      </c>
      <c r="C3884" s="3" t="s">
        <v>7147</v>
      </c>
      <c r="D3884">
        <v>500</v>
      </c>
      <c r="E3884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8302</v>
      </c>
      <c r="O3884" s="6">
        <f>KickstarterTable[[#This Row],[pledged]]/KickstarterTable[[#This Row],[goal]]</f>
        <v>2.1320000000000001</v>
      </c>
      <c r="P3884" s="8">
        <f>KickstarterTable[[#This Row],[pledged]]/KickstarterTable[[#This Row],[backers_count]]</f>
        <v>33.3125</v>
      </c>
      <c r="Q3884" t="str">
        <f t="shared" si="360"/>
        <v>theater</v>
      </c>
      <c r="R3884" t="str">
        <f t="shared" si="361"/>
        <v>spaces</v>
      </c>
      <c r="S3884" s="13">
        <f t="shared" si="362"/>
        <v>40378.559872685182</v>
      </c>
      <c r="T3884" s="13">
        <f t="shared" si="363"/>
        <v>40450.790972222225</v>
      </c>
      <c r="U3884">
        <f t="shared" si="364"/>
        <v>2010</v>
      </c>
      <c r="V3884" s="15" t="str">
        <f t="shared" si="365"/>
        <v>Jul</v>
      </c>
    </row>
    <row r="3885" spans="1:22" ht="48">
      <c r="A3885">
        <v>3047</v>
      </c>
      <c r="B3885" s="3" t="s">
        <v>3047</v>
      </c>
      <c r="C3885" s="3" t="s">
        <v>7157</v>
      </c>
      <c r="D3885">
        <v>500</v>
      </c>
      <c r="E3885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8302</v>
      </c>
      <c r="O3885" s="6">
        <f>KickstarterTable[[#This Row],[pledged]]/KickstarterTable[[#This Row],[goal]]</f>
        <v>1.49</v>
      </c>
      <c r="P3885" s="8">
        <f>KickstarterTable[[#This Row],[pledged]]/KickstarterTable[[#This Row],[backers_count]]</f>
        <v>37.25</v>
      </c>
      <c r="Q3885" t="str">
        <f t="shared" si="360"/>
        <v>theater</v>
      </c>
      <c r="R3885" t="str">
        <f t="shared" si="361"/>
        <v>spaces</v>
      </c>
      <c r="S3885" s="13">
        <f t="shared" si="362"/>
        <v>42443.655717592592</v>
      </c>
      <c r="T3885" s="13">
        <f t="shared" si="363"/>
        <v>42485.136111111111</v>
      </c>
      <c r="U3885">
        <f t="shared" si="364"/>
        <v>2016</v>
      </c>
      <c r="V3885" s="15" t="str">
        <f t="shared" si="365"/>
        <v>Mar</v>
      </c>
    </row>
    <row r="3886" spans="1:22" ht="48">
      <c r="A3886">
        <v>3133</v>
      </c>
      <c r="B3886" s="3" t="s">
        <v>3133</v>
      </c>
      <c r="C3886" s="3" t="s">
        <v>7243</v>
      </c>
      <c r="D3886">
        <v>500</v>
      </c>
      <c r="E3886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8270</v>
      </c>
      <c r="O3886" s="6">
        <f>KickstarterTable[[#This Row],[pledged]]/KickstarterTable[[#This Row],[goal]]</f>
        <v>1.08</v>
      </c>
      <c r="P3886" s="8">
        <f>KickstarterTable[[#This Row],[pledged]]/KickstarterTable[[#This Row],[backers_count]]</f>
        <v>33.75</v>
      </c>
      <c r="Q3886" t="str">
        <f t="shared" si="360"/>
        <v>theater</v>
      </c>
      <c r="R3886" t="str">
        <f t="shared" si="361"/>
        <v>plays</v>
      </c>
      <c r="S3886" s="13">
        <f t="shared" si="362"/>
        <v>42788.231874999998</v>
      </c>
      <c r="T3886" s="13">
        <f t="shared" si="363"/>
        <v>42816.106875000005</v>
      </c>
      <c r="U3886">
        <f t="shared" si="364"/>
        <v>2017</v>
      </c>
      <c r="V3886" s="15" t="str">
        <f t="shared" si="365"/>
        <v>Feb</v>
      </c>
    </row>
    <row r="3887" spans="1:22" ht="48">
      <c r="A3887">
        <v>3136</v>
      </c>
      <c r="B3887" s="3" t="s">
        <v>3136</v>
      </c>
      <c r="C3887" s="3" t="s">
        <v>7246</v>
      </c>
      <c r="D3887">
        <v>500</v>
      </c>
      <c r="E388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8270</v>
      </c>
      <c r="O3887" s="6">
        <f>KickstarterTable[[#This Row],[pledged]]/KickstarterTable[[#This Row],[goal]]</f>
        <v>1.278</v>
      </c>
      <c r="P3887" s="8">
        <f>KickstarterTable[[#This Row],[pledged]]/KickstarterTable[[#This Row],[backers_count]]</f>
        <v>29.045454545454547</v>
      </c>
      <c r="Q3887" t="str">
        <f t="shared" si="360"/>
        <v>theater</v>
      </c>
      <c r="R3887" t="str">
        <f t="shared" si="361"/>
        <v>plays</v>
      </c>
      <c r="S3887" s="13">
        <f t="shared" si="362"/>
        <v>42789.12909722222</v>
      </c>
      <c r="T3887" s="13">
        <f t="shared" si="363"/>
        <v>42823.540972222225</v>
      </c>
      <c r="U3887">
        <f t="shared" si="364"/>
        <v>2017</v>
      </c>
      <c r="V3887" s="15" t="str">
        <f t="shared" si="365"/>
        <v>Feb</v>
      </c>
    </row>
    <row r="3888" spans="1:22" ht="64">
      <c r="A3888">
        <v>3141</v>
      </c>
      <c r="B3888" s="3" t="s">
        <v>3141</v>
      </c>
      <c r="C3888" s="3" t="s">
        <v>7251</v>
      </c>
      <c r="D3888">
        <v>500</v>
      </c>
      <c r="E388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8270</v>
      </c>
      <c r="O3888" s="6">
        <f>KickstarterTable[[#This Row],[pledged]]/KickstarterTable[[#This Row],[goal]]</f>
        <v>0.51600000000000001</v>
      </c>
      <c r="P3888" s="8">
        <f>KickstarterTable[[#This Row],[pledged]]/KickstarterTable[[#This Row],[backers_count]]</f>
        <v>32.25</v>
      </c>
      <c r="Q3888" t="str">
        <f t="shared" si="360"/>
        <v>theater</v>
      </c>
      <c r="R3888" t="str">
        <f t="shared" si="361"/>
        <v>plays</v>
      </c>
      <c r="S3888" s="13">
        <f t="shared" si="362"/>
        <v>42800.42</v>
      </c>
      <c r="T3888" s="13">
        <f t="shared" si="363"/>
        <v>42839.416666666664</v>
      </c>
      <c r="U3888">
        <f t="shared" si="364"/>
        <v>2017</v>
      </c>
      <c r="V3888" s="15" t="str">
        <f t="shared" si="365"/>
        <v>Mar</v>
      </c>
    </row>
    <row r="3889" spans="1:22" ht="48">
      <c r="A3889">
        <v>3181</v>
      </c>
      <c r="B3889" s="3" t="s">
        <v>3181</v>
      </c>
      <c r="C3889" s="3" t="s">
        <v>7291</v>
      </c>
      <c r="D3889">
        <v>500</v>
      </c>
      <c r="E3889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8270</v>
      </c>
      <c r="O3889" s="6">
        <f>KickstarterTable[[#This Row],[pledged]]/KickstarterTable[[#This Row],[goal]]</f>
        <v>1.0900000000000001</v>
      </c>
      <c r="P3889" s="8">
        <f>KickstarterTable[[#This Row],[pledged]]/KickstarterTable[[#This Row],[backers_count]]</f>
        <v>36.333333333333336</v>
      </c>
      <c r="Q3889" t="str">
        <f t="shared" si="360"/>
        <v>theater</v>
      </c>
      <c r="R3889" t="str">
        <f t="shared" si="361"/>
        <v>plays</v>
      </c>
      <c r="S3889" s="13">
        <f t="shared" si="362"/>
        <v>41778.976701388885</v>
      </c>
      <c r="T3889" s="13">
        <f t="shared" si="363"/>
        <v>41803.25</v>
      </c>
      <c r="U3889">
        <f t="shared" si="364"/>
        <v>2014</v>
      </c>
      <c r="V3889" s="15" t="str">
        <f t="shared" si="365"/>
        <v>May</v>
      </c>
    </row>
    <row r="3890" spans="1:22" ht="48">
      <c r="A3890">
        <v>3204</v>
      </c>
      <c r="B3890" s="3" t="s">
        <v>3204</v>
      </c>
      <c r="C3890" s="3" t="s">
        <v>7314</v>
      </c>
      <c r="D3890">
        <v>500</v>
      </c>
      <c r="E3890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8304</v>
      </c>
      <c r="O3890" s="6">
        <f>KickstarterTable[[#This Row],[pledged]]/KickstarterTable[[#This Row],[goal]]</f>
        <v>0</v>
      </c>
      <c r="P3890" s="8" t="e">
        <f>KickstarterTable[[#This Row],[pledged]]/KickstarterTable[[#This Row],[backers_count]]</f>
        <v>#DIV/0!</v>
      </c>
      <c r="Q3890" t="str">
        <f t="shared" si="360"/>
        <v>theater</v>
      </c>
      <c r="R3890" t="str">
        <f t="shared" si="361"/>
        <v>musical</v>
      </c>
      <c r="S3890" s="13">
        <f t="shared" si="362"/>
        <v>42172.352766203701</v>
      </c>
      <c r="T3890" s="13">
        <f t="shared" si="363"/>
        <v>42200.259722222225</v>
      </c>
      <c r="U3890">
        <f t="shared" si="364"/>
        <v>2015</v>
      </c>
      <c r="V3890" s="15" t="str">
        <f t="shared" si="365"/>
        <v>Jun</v>
      </c>
    </row>
    <row r="3891" spans="1:22" ht="48">
      <c r="A3891">
        <v>3289</v>
      </c>
      <c r="B3891" s="3" t="s">
        <v>3289</v>
      </c>
      <c r="C3891" s="3" t="s">
        <v>7399</v>
      </c>
      <c r="D3891">
        <v>500</v>
      </c>
      <c r="E3891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8270</v>
      </c>
      <c r="O3891" s="6">
        <f>KickstarterTable[[#This Row],[pledged]]/KickstarterTable[[#This Row],[goal]]</f>
        <v>1.3304200000000002</v>
      </c>
      <c r="P3891" s="8">
        <f>KickstarterTable[[#This Row],[pledged]]/KickstarterTable[[#This Row],[backers_count]]</f>
        <v>26.608400000000003</v>
      </c>
      <c r="Q3891" t="str">
        <f t="shared" si="360"/>
        <v>theater</v>
      </c>
      <c r="R3891" t="str">
        <f t="shared" si="361"/>
        <v>plays</v>
      </c>
      <c r="S3891" s="13">
        <f t="shared" si="362"/>
        <v>42758.034745370365</v>
      </c>
      <c r="T3891" s="13">
        <f t="shared" si="363"/>
        <v>42783.951412037037</v>
      </c>
      <c r="U3891">
        <f t="shared" si="364"/>
        <v>2017</v>
      </c>
      <c r="V3891" s="15" t="str">
        <f t="shared" si="365"/>
        <v>Jan</v>
      </c>
    </row>
    <row r="3892" spans="1:22" ht="48">
      <c r="A3892">
        <v>3291</v>
      </c>
      <c r="B3892" s="3" t="s">
        <v>3291</v>
      </c>
      <c r="C3892" s="3" t="s">
        <v>7401</v>
      </c>
      <c r="D3892">
        <v>500</v>
      </c>
      <c r="E3892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8270</v>
      </c>
      <c r="O3892" s="6">
        <f>KickstarterTable[[#This Row],[pledged]]/KickstarterTable[[#This Row],[goal]]</f>
        <v>1.1399999999999999</v>
      </c>
      <c r="P3892" s="8">
        <f>KickstarterTable[[#This Row],[pledged]]/KickstarterTable[[#This Row],[backers_count]]</f>
        <v>40.714285714285715</v>
      </c>
      <c r="Q3892" t="str">
        <f t="shared" si="360"/>
        <v>theater</v>
      </c>
      <c r="R3892" t="str">
        <f t="shared" si="361"/>
        <v>plays</v>
      </c>
      <c r="S3892" s="13">
        <f t="shared" si="362"/>
        <v>42232.369212962956</v>
      </c>
      <c r="T3892" s="13">
        <f t="shared" si="363"/>
        <v>42261.749305555561</v>
      </c>
      <c r="U3892">
        <f t="shared" si="364"/>
        <v>2015</v>
      </c>
      <c r="V3892" s="15" t="str">
        <f t="shared" si="365"/>
        <v>Aug</v>
      </c>
    </row>
    <row r="3893" spans="1:22" ht="48">
      <c r="A3893">
        <v>3319</v>
      </c>
      <c r="B3893" s="3" t="s">
        <v>3319</v>
      </c>
      <c r="C3893" s="3" t="s">
        <v>7429</v>
      </c>
      <c r="D3893">
        <v>500</v>
      </c>
      <c r="E3893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8270</v>
      </c>
      <c r="O3893" s="6">
        <f>KickstarterTable[[#This Row],[pledged]]/KickstarterTable[[#This Row],[goal]]</f>
        <v>1.08</v>
      </c>
      <c r="P3893" s="8">
        <f>KickstarterTable[[#This Row],[pledged]]/KickstarterTable[[#This Row],[backers_count]]</f>
        <v>33.75</v>
      </c>
      <c r="Q3893" t="str">
        <f t="shared" si="360"/>
        <v>theater</v>
      </c>
      <c r="R3893" t="str">
        <f t="shared" si="361"/>
        <v>plays</v>
      </c>
      <c r="S3893" s="13">
        <f t="shared" si="362"/>
        <v>41990.252152777779</v>
      </c>
      <c r="T3893" s="13">
        <f t="shared" si="363"/>
        <v>42033.16881944445</v>
      </c>
      <c r="U3893">
        <f t="shared" si="364"/>
        <v>2015</v>
      </c>
      <c r="V3893" s="15" t="str">
        <f t="shared" si="365"/>
        <v>Dec</v>
      </c>
    </row>
    <row r="3894" spans="1:22" ht="48">
      <c r="A3894">
        <v>3321</v>
      </c>
      <c r="B3894" s="3" t="s">
        <v>3321</v>
      </c>
      <c r="C3894" s="3" t="s">
        <v>7431</v>
      </c>
      <c r="D3894">
        <v>500</v>
      </c>
      <c r="E3894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8270</v>
      </c>
      <c r="O3894" s="6">
        <f>KickstarterTable[[#This Row],[pledged]]/KickstarterTable[[#This Row],[goal]]</f>
        <v>1.0740000000000001</v>
      </c>
      <c r="P3894" s="8">
        <f>KickstarterTable[[#This Row],[pledged]]/KickstarterTable[[#This Row],[backers_count]]</f>
        <v>35.799999999999997</v>
      </c>
      <c r="Q3894" t="str">
        <f t="shared" si="360"/>
        <v>theater</v>
      </c>
      <c r="R3894" t="str">
        <f t="shared" si="361"/>
        <v>plays</v>
      </c>
      <c r="S3894" s="13">
        <f t="shared" si="362"/>
        <v>41913.766956018517</v>
      </c>
      <c r="T3894" s="13">
        <f t="shared" si="363"/>
        <v>41925.749305555561</v>
      </c>
      <c r="U3894">
        <f t="shared" si="364"/>
        <v>2014</v>
      </c>
      <c r="V3894" s="15" t="str">
        <f t="shared" si="365"/>
        <v>Oct</v>
      </c>
    </row>
    <row r="3895" spans="1:22" ht="48">
      <c r="A3895">
        <v>3345</v>
      </c>
      <c r="B3895" s="3" t="s">
        <v>3345</v>
      </c>
      <c r="C3895" s="3" t="s">
        <v>7455</v>
      </c>
      <c r="D3895">
        <v>500</v>
      </c>
      <c r="E3895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8270</v>
      </c>
      <c r="O3895" s="6">
        <f>KickstarterTable[[#This Row],[pledged]]/KickstarterTable[[#This Row],[goal]]</f>
        <v>1.3</v>
      </c>
      <c r="P3895" s="8">
        <f>KickstarterTable[[#This Row],[pledged]]/KickstarterTable[[#This Row],[backers_count]]</f>
        <v>50</v>
      </c>
      <c r="Q3895" t="str">
        <f t="shared" si="360"/>
        <v>theater</v>
      </c>
      <c r="R3895" t="str">
        <f t="shared" si="361"/>
        <v>plays</v>
      </c>
      <c r="S3895" s="13">
        <f t="shared" si="362"/>
        <v>42052.772777777776</v>
      </c>
      <c r="T3895" s="13">
        <f t="shared" si="363"/>
        <v>42109.609027777777</v>
      </c>
      <c r="U3895">
        <f t="shared" si="364"/>
        <v>2015</v>
      </c>
      <c r="V3895" s="15" t="str">
        <f t="shared" si="365"/>
        <v>Feb</v>
      </c>
    </row>
    <row r="3896" spans="1:22" ht="48">
      <c r="A3896">
        <v>3353</v>
      </c>
      <c r="B3896" s="3" t="s">
        <v>3352</v>
      </c>
      <c r="C3896" s="3" t="s">
        <v>7463</v>
      </c>
      <c r="D3896">
        <v>500</v>
      </c>
      <c r="E3896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8270</v>
      </c>
      <c r="O3896" s="6">
        <f>KickstarterTable[[#This Row],[pledged]]/KickstarterTable[[#This Row],[goal]]</f>
        <v>3.15</v>
      </c>
      <c r="P3896" s="8">
        <f>KickstarterTable[[#This Row],[pledged]]/KickstarterTable[[#This Row],[backers_count]]</f>
        <v>35.795454545454547</v>
      </c>
      <c r="Q3896" t="str">
        <f t="shared" si="360"/>
        <v>theater</v>
      </c>
      <c r="R3896" t="str">
        <f t="shared" si="361"/>
        <v>plays</v>
      </c>
      <c r="S3896" s="13">
        <f t="shared" si="362"/>
        <v>42479.098958333336</v>
      </c>
      <c r="T3896" s="13">
        <f t="shared" si="363"/>
        <v>42490.541666666664</v>
      </c>
      <c r="U3896">
        <f t="shared" si="364"/>
        <v>2016</v>
      </c>
      <c r="V3896" s="15" t="str">
        <f t="shared" si="365"/>
        <v>Apr</v>
      </c>
    </row>
    <row r="3897" spans="1:22" ht="48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 s="6">
        <f>KickstarterTable[[#This Row],[pledged]]/KickstarterTable[[#This Row],[goal]]</f>
        <v>2.1800000000000002</v>
      </c>
      <c r="P3897" s="8">
        <f>KickstarterTable[[#This Row],[pledged]]/KickstarterTable[[#This Row],[backers_count]]</f>
        <v>54.5</v>
      </c>
      <c r="Q3897" t="str">
        <f t="shared" si="360"/>
        <v>theater</v>
      </c>
      <c r="R3897" t="str">
        <f t="shared" si="361"/>
        <v>plays</v>
      </c>
      <c r="S3897" s="13">
        <f t="shared" si="362"/>
        <v>42055.758298611108</v>
      </c>
      <c r="T3897" s="13">
        <f t="shared" si="363"/>
        <v>42067.788194444445</v>
      </c>
      <c r="U3897">
        <f t="shared" si="364"/>
        <v>2015</v>
      </c>
      <c r="V3897" s="15" t="str">
        <f t="shared" si="365"/>
        <v>Feb</v>
      </c>
    </row>
    <row r="3898" spans="1:22" ht="48">
      <c r="A3898">
        <v>3366</v>
      </c>
      <c r="B3898" s="3" t="s">
        <v>3365</v>
      </c>
      <c r="C3898" s="3" t="s">
        <v>7476</v>
      </c>
      <c r="D3898">
        <v>500</v>
      </c>
      <c r="E389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8270</v>
      </c>
      <c r="O3898" s="6">
        <f>KickstarterTable[[#This Row],[pledged]]/KickstarterTable[[#This Row],[goal]]</f>
        <v>2.21</v>
      </c>
      <c r="P3898" s="8">
        <f>KickstarterTable[[#This Row],[pledged]]/KickstarterTable[[#This Row],[backers_count]]</f>
        <v>61.388888888888886</v>
      </c>
      <c r="Q3898" t="str">
        <f t="shared" si="360"/>
        <v>theater</v>
      </c>
      <c r="R3898" t="str">
        <f t="shared" si="361"/>
        <v>plays</v>
      </c>
      <c r="S3898" s="13">
        <f t="shared" si="362"/>
        <v>42106.734224537031</v>
      </c>
      <c r="T3898" s="13">
        <f t="shared" si="363"/>
        <v>42134.650891203702</v>
      </c>
      <c r="U3898">
        <f t="shared" si="364"/>
        <v>2015</v>
      </c>
      <c r="V3898" s="15" t="str">
        <f t="shared" si="365"/>
        <v>Apr</v>
      </c>
    </row>
    <row r="3899" spans="1:22" ht="48">
      <c r="A3899">
        <v>3391</v>
      </c>
      <c r="B3899" s="3" t="s">
        <v>3390</v>
      </c>
      <c r="C3899" s="3" t="s">
        <v>7501</v>
      </c>
      <c r="D3899">
        <v>500</v>
      </c>
      <c r="E3899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8270</v>
      </c>
      <c r="O3899" s="6">
        <f>KickstarterTable[[#This Row],[pledged]]/KickstarterTable[[#This Row],[goal]]</f>
        <v>2.23</v>
      </c>
      <c r="P3899" s="8">
        <f>KickstarterTable[[#This Row],[pledged]]/KickstarterTable[[#This Row],[backers_count]]</f>
        <v>61.944444444444443</v>
      </c>
      <c r="Q3899" t="str">
        <f t="shared" si="360"/>
        <v>theater</v>
      </c>
      <c r="R3899" t="str">
        <f t="shared" si="361"/>
        <v>plays</v>
      </c>
      <c r="S3899" s="13">
        <f t="shared" si="362"/>
        <v>41830.212361111109</v>
      </c>
      <c r="T3899" s="13">
        <f t="shared" si="363"/>
        <v>41857.51944444445</v>
      </c>
      <c r="U3899">
        <f t="shared" si="364"/>
        <v>2014</v>
      </c>
      <c r="V3899" s="15" t="str">
        <f t="shared" si="365"/>
        <v>Jul</v>
      </c>
    </row>
    <row r="3900" spans="1:22" ht="48">
      <c r="A3900">
        <v>3392</v>
      </c>
      <c r="B3900" s="3" t="s">
        <v>3391</v>
      </c>
      <c r="C3900" s="3" t="s">
        <v>7502</v>
      </c>
      <c r="D3900">
        <v>500</v>
      </c>
      <c r="E3900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8270</v>
      </c>
      <c r="O3900" s="6">
        <f>KickstarterTable[[#This Row],[pledged]]/KickstarterTable[[#This Row],[goal]]</f>
        <v>1</v>
      </c>
      <c r="P3900" s="8">
        <f>KickstarterTable[[#This Row],[pledged]]/KickstarterTable[[#This Row],[backers_count]]</f>
        <v>41.666666666666664</v>
      </c>
      <c r="Q3900" t="str">
        <f t="shared" si="360"/>
        <v>theater</v>
      </c>
      <c r="R3900" t="str">
        <f t="shared" si="361"/>
        <v>plays</v>
      </c>
      <c r="S3900" s="13">
        <f t="shared" si="362"/>
        <v>42446.51221064815</v>
      </c>
      <c r="T3900" s="13">
        <f t="shared" si="363"/>
        <v>42494.428877314822</v>
      </c>
      <c r="U3900">
        <f t="shared" si="364"/>
        <v>2016</v>
      </c>
      <c r="V3900" s="15" t="str">
        <f t="shared" si="365"/>
        <v>Mar</v>
      </c>
    </row>
    <row r="3901" spans="1:22" ht="32">
      <c r="A3901">
        <v>3395</v>
      </c>
      <c r="B3901" s="3" t="s">
        <v>3394</v>
      </c>
      <c r="C3901" s="3" t="s">
        <v>7505</v>
      </c>
      <c r="D3901">
        <v>500</v>
      </c>
      <c r="E3901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8270</v>
      </c>
      <c r="O3901" s="6">
        <f>KickstarterTable[[#This Row],[pledged]]/KickstarterTable[[#This Row],[goal]]</f>
        <v>1.84</v>
      </c>
      <c r="P3901" s="8">
        <f>KickstarterTable[[#This Row],[pledged]]/KickstarterTable[[#This Row],[backers_count]]</f>
        <v>24.210526315789473</v>
      </c>
      <c r="Q3901" t="str">
        <f t="shared" si="360"/>
        <v>theater</v>
      </c>
      <c r="R3901" t="str">
        <f t="shared" si="361"/>
        <v>plays</v>
      </c>
      <c r="S3901" s="13">
        <f t="shared" si="362"/>
        <v>42140.378981481474</v>
      </c>
      <c r="T3901" s="13">
        <f t="shared" si="363"/>
        <v>42152.340277777781</v>
      </c>
      <c r="U3901">
        <f t="shared" si="364"/>
        <v>2015</v>
      </c>
      <c r="V3901" s="15" t="str">
        <f t="shared" si="365"/>
        <v>May</v>
      </c>
    </row>
    <row r="3902" spans="1:22" ht="48">
      <c r="A3902">
        <v>3404</v>
      </c>
      <c r="B3902" s="3" t="s">
        <v>3403</v>
      </c>
      <c r="C3902" s="3" t="s">
        <v>7514</v>
      </c>
      <c r="D3902">
        <v>500</v>
      </c>
      <c r="E3902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8270</v>
      </c>
      <c r="O3902" s="6">
        <f>KickstarterTable[[#This Row],[pledged]]/KickstarterTable[[#This Row],[goal]]</f>
        <v>1.22</v>
      </c>
      <c r="P3902" s="8">
        <f>KickstarterTable[[#This Row],[pledged]]/KickstarterTable[[#This Row],[backers_count]]</f>
        <v>203.33333333333334</v>
      </c>
      <c r="Q3902" t="str">
        <f t="shared" si="360"/>
        <v>theater</v>
      </c>
      <c r="R3902" t="str">
        <f t="shared" si="361"/>
        <v>plays</v>
      </c>
      <c r="S3902" s="13">
        <f t="shared" si="362"/>
        <v>42152.170162037037</v>
      </c>
      <c r="T3902" s="13">
        <f t="shared" si="363"/>
        <v>42170.086828703708</v>
      </c>
      <c r="U3902">
        <f t="shared" si="364"/>
        <v>2015</v>
      </c>
      <c r="V3902" s="15" t="str">
        <f t="shared" si="365"/>
        <v>May</v>
      </c>
    </row>
    <row r="3903" spans="1:22" ht="48">
      <c r="A3903">
        <v>3408</v>
      </c>
      <c r="B3903" s="3" t="s">
        <v>3407</v>
      </c>
      <c r="C3903" s="3" t="s">
        <v>7518</v>
      </c>
      <c r="D3903">
        <v>500</v>
      </c>
      <c r="E3903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8270</v>
      </c>
      <c r="O3903" s="6">
        <f>KickstarterTable[[#This Row],[pledged]]/KickstarterTable[[#This Row],[goal]]</f>
        <v>2.11</v>
      </c>
      <c r="P3903" s="8">
        <f>KickstarterTable[[#This Row],[pledged]]/KickstarterTable[[#This Row],[backers_count]]</f>
        <v>58.611111111111114</v>
      </c>
      <c r="Q3903" t="str">
        <f t="shared" si="360"/>
        <v>theater</v>
      </c>
      <c r="R3903" t="str">
        <f t="shared" si="361"/>
        <v>plays</v>
      </c>
      <c r="S3903" s="13">
        <f t="shared" si="362"/>
        <v>41808.65861111111</v>
      </c>
      <c r="T3903" s="13">
        <f t="shared" si="363"/>
        <v>41836.575277777782</v>
      </c>
      <c r="U3903">
        <f t="shared" si="364"/>
        <v>2014</v>
      </c>
      <c r="V3903" s="15" t="str">
        <f t="shared" si="365"/>
        <v>Jun</v>
      </c>
    </row>
    <row r="3904" spans="1:22" ht="48">
      <c r="A3904">
        <v>3409</v>
      </c>
      <c r="B3904" s="3" t="s">
        <v>3408</v>
      </c>
      <c r="C3904" s="3" t="s">
        <v>7519</v>
      </c>
      <c r="D3904">
        <v>500</v>
      </c>
      <c r="E3904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8270</v>
      </c>
      <c r="O3904" s="6">
        <f>KickstarterTable[[#This Row],[pledged]]/KickstarterTable[[#This Row],[goal]]</f>
        <v>1.236</v>
      </c>
      <c r="P3904" s="8">
        <f>KickstarterTable[[#This Row],[pledged]]/KickstarterTable[[#This Row],[backers_count]]</f>
        <v>29.428571428571427</v>
      </c>
      <c r="Q3904" t="str">
        <f t="shared" si="360"/>
        <v>theater</v>
      </c>
      <c r="R3904" t="str">
        <f t="shared" si="361"/>
        <v>plays</v>
      </c>
      <c r="S3904" s="13">
        <f t="shared" si="362"/>
        <v>42544.480995370366</v>
      </c>
      <c r="T3904" s="13">
        <f t="shared" si="363"/>
        <v>42580.456944444442</v>
      </c>
      <c r="U3904">
        <f t="shared" si="364"/>
        <v>2016</v>
      </c>
      <c r="V3904" s="15" t="str">
        <f t="shared" si="365"/>
        <v>Jun</v>
      </c>
    </row>
    <row r="3905" spans="1:22" ht="48">
      <c r="A3905">
        <v>3413</v>
      </c>
      <c r="B3905" s="3" t="s">
        <v>3412</v>
      </c>
      <c r="C3905" s="3" t="s">
        <v>7523</v>
      </c>
      <c r="D3905">
        <v>500</v>
      </c>
      <c r="E3905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8270</v>
      </c>
      <c r="O3905" s="6">
        <f>KickstarterTable[[#This Row],[pledged]]/KickstarterTable[[#This Row],[goal]]</f>
        <v>1.3</v>
      </c>
      <c r="P3905" s="8">
        <f>KickstarterTable[[#This Row],[pledged]]/KickstarterTable[[#This Row],[backers_count]]</f>
        <v>46.428571428571431</v>
      </c>
      <c r="Q3905" t="str">
        <f t="shared" si="360"/>
        <v>theater</v>
      </c>
      <c r="R3905" t="str">
        <f t="shared" si="361"/>
        <v>plays</v>
      </c>
      <c r="S3905" s="13">
        <f t="shared" si="362"/>
        <v>42053.399745370371</v>
      </c>
      <c r="T3905" s="13">
        <f t="shared" si="363"/>
        <v>42060.790972222225</v>
      </c>
      <c r="U3905">
        <f t="shared" si="364"/>
        <v>2015</v>
      </c>
      <c r="V3905" s="15" t="str">
        <f t="shared" si="365"/>
        <v>Feb</v>
      </c>
    </row>
    <row r="3906" spans="1:22" ht="48">
      <c r="A3906">
        <v>3450</v>
      </c>
      <c r="B3906" s="3" t="s">
        <v>3449</v>
      </c>
      <c r="C3906" s="3" t="s">
        <v>7560</v>
      </c>
      <c r="D3906">
        <v>500</v>
      </c>
      <c r="E3906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8270</v>
      </c>
      <c r="O3906" s="6">
        <f>KickstarterTable[[#This Row],[pledged]]/KickstarterTable[[#This Row],[goal]]</f>
        <v>1.52</v>
      </c>
      <c r="P3906" s="8">
        <f>KickstarterTable[[#This Row],[pledged]]/KickstarterTable[[#This Row],[backers_count]]</f>
        <v>19.487179487179485</v>
      </c>
      <c r="Q3906" t="str">
        <f t="shared" ref="Q3906:Q3969" si="366">LEFT(N3906, SEARCH("/",N3906,1) -1)</f>
        <v>theater</v>
      </c>
      <c r="R3906" t="str">
        <f t="shared" ref="R3906:R3969" si="367">MID(N3906,FIND("/",N3906)+1,LEN(N3906))</f>
        <v>plays</v>
      </c>
      <c r="S3906" s="13">
        <f t="shared" ref="S3906:S3969" si="368">(J3906/86400)+25569+(-8/24)</f>
        <v>42036.371192129627</v>
      </c>
      <c r="T3906" s="13">
        <f t="shared" ref="T3906:T3969" si="369">(((I3906/60)/60)/24)+DATE(1970,1,1)+(-58/24)</f>
        <v>42094.246192129627</v>
      </c>
      <c r="U3906">
        <f t="shared" ref="U3906:U3969" si="370">YEAR(T3906)</f>
        <v>2015</v>
      </c>
      <c r="V3906" s="15" t="str">
        <f t="shared" ref="V3906:V3969" si="371">TEXT(S3906,"mmm")</f>
        <v>Feb</v>
      </c>
    </row>
    <row r="3907" spans="1:22" ht="48">
      <c r="A3907">
        <v>3459</v>
      </c>
      <c r="B3907" s="3" t="s">
        <v>3458</v>
      </c>
      <c r="C3907" s="3" t="s">
        <v>7569</v>
      </c>
      <c r="D3907">
        <v>500</v>
      </c>
      <c r="E390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8270</v>
      </c>
      <c r="O3907" s="6">
        <f>KickstarterTable[[#This Row],[pledged]]/KickstarterTable[[#This Row],[goal]]</f>
        <v>1.262</v>
      </c>
      <c r="P3907" s="8">
        <f>KickstarterTable[[#This Row],[pledged]]/KickstarterTable[[#This Row],[backers_count]]</f>
        <v>17.527777777777779</v>
      </c>
      <c r="Q3907" t="str">
        <f t="shared" si="366"/>
        <v>theater</v>
      </c>
      <c r="R3907" t="str">
        <f t="shared" si="367"/>
        <v>plays</v>
      </c>
      <c r="S3907" s="13">
        <f t="shared" si="368"/>
        <v>42480.146527777775</v>
      </c>
      <c r="T3907" s="13">
        <f t="shared" si="369"/>
        <v>42508.063194444447</v>
      </c>
      <c r="U3907">
        <f t="shared" si="370"/>
        <v>2016</v>
      </c>
      <c r="V3907" s="15" t="str">
        <f t="shared" si="371"/>
        <v>Apr</v>
      </c>
    </row>
    <row r="3908" spans="1:22" ht="48">
      <c r="A3908">
        <v>3460</v>
      </c>
      <c r="B3908" s="3" t="s">
        <v>3459</v>
      </c>
      <c r="C3908" s="3" t="s">
        <v>7570</v>
      </c>
      <c r="D3908">
        <v>500</v>
      </c>
      <c r="E390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8270</v>
      </c>
      <c r="O3908" s="6">
        <f>KickstarterTable[[#This Row],[pledged]]/KickstarterTable[[#This Row],[goal]]</f>
        <v>1.9</v>
      </c>
      <c r="P3908" s="8">
        <f>KickstarterTable[[#This Row],[pledged]]/KickstarterTable[[#This Row],[backers_count]]</f>
        <v>50</v>
      </c>
      <c r="Q3908" t="str">
        <f t="shared" si="366"/>
        <v>theater</v>
      </c>
      <c r="R3908" t="str">
        <f t="shared" si="367"/>
        <v>plays</v>
      </c>
      <c r="S3908" s="13">
        <f t="shared" si="368"/>
        <v>41852.193888888891</v>
      </c>
      <c r="T3908" s="13">
        <f t="shared" si="369"/>
        <v>41864.110555555555</v>
      </c>
      <c r="U3908">
        <f t="shared" si="370"/>
        <v>2014</v>
      </c>
      <c r="V3908" s="15" t="str">
        <f t="shared" si="371"/>
        <v>Aug</v>
      </c>
    </row>
    <row r="3909" spans="1:22" ht="48">
      <c r="A3909">
        <v>3461</v>
      </c>
      <c r="B3909" s="3" t="s">
        <v>3460</v>
      </c>
      <c r="C3909" s="3" t="s">
        <v>7571</v>
      </c>
      <c r="D3909">
        <v>500</v>
      </c>
      <c r="E3909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8270</v>
      </c>
      <c r="O3909" s="6">
        <f>KickstarterTable[[#This Row],[pledged]]/KickstarterTable[[#This Row],[goal]]</f>
        <v>1.39</v>
      </c>
      <c r="P3909" s="8">
        <f>KickstarterTable[[#This Row],[pledged]]/KickstarterTable[[#This Row],[backers_count]]</f>
        <v>57.916666666666664</v>
      </c>
      <c r="Q3909" t="str">
        <f t="shared" si="366"/>
        <v>theater</v>
      </c>
      <c r="R3909" t="str">
        <f t="shared" si="367"/>
        <v>plays</v>
      </c>
      <c r="S3909" s="13">
        <f t="shared" si="368"/>
        <v>42643.299525462957</v>
      </c>
      <c r="T3909" s="13">
        <f t="shared" si="369"/>
        <v>42669.708333333336</v>
      </c>
      <c r="U3909">
        <f t="shared" si="370"/>
        <v>2016</v>
      </c>
      <c r="V3909" s="15" t="str">
        <f t="shared" si="371"/>
        <v>Sep</v>
      </c>
    </row>
    <row r="3910" spans="1:22" ht="48">
      <c r="A3910">
        <v>3471</v>
      </c>
      <c r="B3910" s="3" t="s">
        <v>3470</v>
      </c>
      <c r="C3910" s="3" t="s">
        <v>7581</v>
      </c>
      <c r="D3910">
        <v>500</v>
      </c>
      <c r="E3910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8270</v>
      </c>
      <c r="O3910" s="6">
        <f>KickstarterTable[[#This Row],[pledged]]/KickstarterTable[[#This Row],[goal]]</f>
        <v>2.1459999999999999</v>
      </c>
      <c r="P3910" s="8">
        <f>KickstarterTable[[#This Row],[pledged]]/KickstarterTable[[#This Row],[backers_count]]</f>
        <v>35.766666666666666</v>
      </c>
      <c r="Q3910" t="str">
        <f t="shared" si="366"/>
        <v>theater</v>
      </c>
      <c r="R3910" t="str">
        <f t="shared" si="367"/>
        <v>plays</v>
      </c>
      <c r="S3910" s="13">
        <f t="shared" si="368"/>
        <v>41841.48715277778</v>
      </c>
      <c r="T3910" s="13">
        <f t="shared" si="369"/>
        <v>41880.416666666672</v>
      </c>
      <c r="U3910">
        <f t="shared" si="370"/>
        <v>2014</v>
      </c>
      <c r="V3910" s="15" t="str">
        <f t="shared" si="371"/>
        <v>Jul</v>
      </c>
    </row>
    <row r="3911" spans="1:22" ht="48">
      <c r="A3911">
        <v>3491</v>
      </c>
      <c r="B3911" s="3" t="s">
        <v>3490</v>
      </c>
      <c r="C3911" s="3" t="s">
        <v>7601</v>
      </c>
      <c r="D3911">
        <v>500</v>
      </c>
      <c r="E3911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8270</v>
      </c>
      <c r="O3911" s="6">
        <f>KickstarterTable[[#This Row],[pledged]]/KickstarterTable[[#This Row],[goal]]</f>
        <v>1.5820000000000001</v>
      </c>
      <c r="P3911" s="8">
        <f>KickstarterTable[[#This Row],[pledged]]/KickstarterTable[[#This Row],[backers_count]]</f>
        <v>79.099999999999994</v>
      </c>
      <c r="Q3911" t="str">
        <f t="shared" si="366"/>
        <v>theater</v>
      </c>
      <c r="R3911" t="str">
        <f t="shared" si="367"/>
        <v>plays</v>
      </c>
      <c r="S3911" s="13">
        <f t="shared" si="368"/>
        <v>42120.916481481479</v>
      </c>
      <c r="T3911" s="13">
        <f t="shared" si="369"/>
        <v>42139.833148148151</v>
      </c>
      <c r="U3911">
        <f t="shared" si="370"/>
        <v>2015</v>
      </c>
      <c r="V3911" s="15" t="str">
        <f t="shared" si="371"/>
        <v>Apr</v>
      </c>
    </row>
    <row r="3912" spans="1:22" ht="48">
      <c r="A3912">
        <v>3514</v>
      </c>
      <c r="B3912" s="3" t="s">
        <v>3513</v>
      </c>
      <c r="C3912" s="3" t="s">
        <v>7624</v>
      </c>
      <c r="D3912">
        <v>500</v>
      </c>
      <c r="E3912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8270</v>
      </c>
      <c r="O3912" s="6">
        <f>KickstarterTable[[#This Row],[pledged]]/KickstarterTable[[#This Row],[goal]]</f>
        <v>1.1000000000000001</v>
      </c>
      <c r="P3912" s="8">
        <f>KickstarterTable[[#This Row],[pledged]]/KickstarterTable[[#This Row],[backers_count]]</f>
        <v>55</v>
      </c>
      <c r="Q3912" t="str">
        <f t="shared" si="366"/>
        <v>theater</v>
      </c>
      <c r="R3912" t="str">
        <f t="shared" si="367"/>
        <v>plays</v>
      </c>
      <c r="S3912" s="13">
        <f t="shared" si="368"/>
        <v>42020.513333333329</v>
      </c>
      <c r="T3912" s="13">
        <f t="shared" si="369"/>
        <v>42034.790972222225</v>
      </c>
      <c r="U3912">
        <f t="shared" si="370"/>
        <v>2015</v>
      </c>
      <c r="V3912" s="15" t="str">
        <f t="shared" si="371"/>
        <v>Jan</v>
      </c>
    </row>
    <row r="3913" spans="1:22" ht="48">
      <c r="A3913">
        <v>3525</v>
      </c>
      <c r="B3913" s="3" t="s">
        <v>3524</v>
      </c>
      <c r="C3913" s="3" t="s">
        <v>7635</v>
      </c>
      <c r="D3913">
        <v>500</v>
      </c>
      <c r="E3913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8270</v>
      </c>
      <c r="O3913" s="6">
        <f>KickstarterTable[[#This Row],[pledged]]/KickstarterTable[[#This Row],[goal]]</f>
        <v>1.06</v>
      </c>
      <c r="P3913" s="8">
        <f>KickstarterTable[[#This Row],[pledged]]/KickstarterTable[[#This Row],[backers_count]]</f>
        <v>75.714285714285708</v>
      </c>
      <c r="Q3913" t="str">
        <f t="shared" si="366"/>
        <v>theater</v>
      </c>
      <c r="R3913" t="str">
        <f t="shared" si="367"/>
        <v>plays</v>
      </c>
      <c r="S3913" s="13">
        <f t="shared" si="368"/>
        <v>42214.362337962964</v>
      </c>
      <c r="T3913" s="13">
        <f t="shared" si="369"/>
        <v>42223.250000000007</v>
      </c>
      <c r="U3913">
        <f t="shared" si="370"/>
        <v>2015</v>
      </c>
      <c r="V3913" s="15" t="str">
        <f t="shared" si="371"/>
        <v>Jul</v>
      </c>
    </row>
    <row r="3914" spans="1:22" ht="48">
      <c r="A3914">
        <v>3529</v>
      </c>
      <c r="B3914" s="3" t="s">
        <v>3528</v>
      </c>
      <c r="C3914" s="3" t="s">
        <v>7639</v>
      </c>
      <c r="D3914">
        <v>500</v>
      </c>
      <c r="E3914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8270</v>
      </c>
      <c r="O3914" s="6">
        <f>KickstarterTable[[#This Row],[pledged]]/KickstarterTable[[#This Row],[goal]]</f>
        <v>1.32</v>
      </c>
      <c r="P3914" s="8">
        <f>KickstarterTable[[#This Row],[pledged]]/KickstarterTable[[#This Row],[backers_count]]</f>
        <v>36.666666666666664</v>
      </c>
      <c r="Q3914" t="str">
        <f t="shared" si="366"/>
        <v>theater</v>
      </c>
      <c r="R3914" t="str">
        <f t="shared" si="367"/>
        <v>plays</v>
      </c>
      <c r="S3914" s="13">
        <f t="shared" si="368"/>
        <v>42177.428449074076</v>
      </c>
      <c r="T3914" s="13">
        <f t="shared" si="369"/>
        <v>42195.625000000007</v>
      </c>
      <c r="U3914">
        <f t="shared" si="370"/>
        <v>2015</v>
      </c>
      <c r="V3914" s="15" t="str">
        <f t="shared" si="371"/>
        <v>Jun</v>
      </c>
    </row>
    <row r="3915" spans="1:22" ht="48">
      <c r="A3915">
        <v>3533</v>
      </c>
      <c r="B3915" s="3" t="s">
        <v>3532</v>
      </c>
      <c r="C3915" s="3" t="s">
        <v>7643</v>
      </c>
      <c r="D3915">
        <v>500</v>
      </c>
      <c r="E3915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8270</v>
      </c>
      <c r="O3915" s="6">
        <f>KickstarterTable[[#This Row],[pledged]]/KickstarterTable[[#This Row],[goal]]</f>
        <v>1.262</v>
      </c>
      <c r="P3915" s="8">
        <f>KickstarterTable[[#This Row],[pledged]]/KickstarterTable[[#This Row],[backers_count]]</f>
        <v>78.875</v>
      </c>
      <c r="Q3915" t="str">
        <f t="shared" si="366"/>
        <v>theater</v>
      </c>
      <c r="R3915" t="str">
        <f t="shared" si="367"/>
        <v>plays</v>
      </c>
      <c r="S3915" s="13">
        <f t="shared" si="368"/>
        <v>42289.427858796298</v>
      </c>
      <c r="T3915" s="13">
        <f t="shared" si="369"/>
        <v>42317.386192129627</v>
      </c>
      <c r="U3915">
        <f t="shared" si="370"/>
        <v>2015</v>
      </c>
      <c r="V3915" s="15" t="str">
        <f t="shared" si="371"/>
        <v>Oct</v>
      </c>
    </row>
    <row r="3916" spans="1:22" ht="48">
      <c r="A3916">
        <v>3563</v>
      </c>
      <c r="B3916" s="3" t="s">
        <v>3562</v>
      </c>
      <c r="C3916" s="3" t="s">
        <v>7673</v>
      </c>
      <c r="D3916">
        <v>500</v>
      </c>
      <c r="E3916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8270</v>
      </c>
      <c r="O3916" s="6">
        <f>KickstarterTable[[#This Row],[pledged]]/KickstarterTable[[#This Row],[goal]]</f>
        <v>1.0549000000000002</v>
      </c>
      <c r="P3916" s="8">
        <f>KickstarterTable[[#This Row],[pledged]]/KickstarterTable[[#This Row],[backers_count]]</f>
        <v>21.098000000000003</v>
      </c>
      <c r="Q3916" t="str">
        <f t="shared" si="366"/>
        <v>theater</v>
      </c>
      <c r="R3916" t="str">
        <f t="shared" si="367"/>
        <v>plays</v>
      </c>
      <c r="S3916" s="13">
        <f t="shared" si="368"/>
        <v>42555.33861111111</v>
      </c>
      <c r="T3916" s="13">
        <f t="shared" si="369"/>
        <v>42581.375000000007</v>
      </c>
      <c r="U3916">
        <f t="shared" si="370"/>
        <v>2016</v>
      </c>
      <c r="V3916" s="15" t="str">
        <f t="shared" si="371"/>
        <v>Jul</v>
      </c>
    </row>
    <row r="3917" spans="1:22" ht="32">
      <c r="A3917">
        <v>3572</v>
      </c>
      <c r="B3917" s="3" t="s">
        <v>3571</v>
      </c>
      <c r="C3917" s="3" t="s">
        <v>7682</v>
      </c>
      <c r="D3917">
        <v>500</v>
      </c>
      <c r="E391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8270</v>
      </c>
      <c r="O3917" s="6">
        <f>KickstarterTable[[#This Row],[pledged]]/KickstarterTable[[#This Row],[goal]]</f>
        <v>1</v>
      </c>
      <c r="P3917" s="8">
        <f>KickstarterTable[[#This Row],[pledged]]/KickstarterTable[[#This Row],[backers_count]]</f>
        <v>55.555555555555557</v>
      </c>
      <c r="Q3917" t="str">
        <f t="shared" si="366"/>
        <v>theater</v>
      </c>
      <c r="R3917" t="str">
        <f t="shared" si="367"/>
        <v>plays</v>
      </c>
      <c r="S3917" s="13">
        <f t="shared" si="368"/>
        <v>42146.23706018518</v>
      </c>
      <c r="T3917" s="13">
        <f t="shared" si="369"/>
        <v>42174.153726851851</v>
      </c>
      <c r="U3917">
        <f t="shared" si="370"/>
        <v>2015</v>
      </c>
      <c r="V3917" s="15" t="str">
        <f t="shared" si="371"/>
        <v>May</v>
      </c>
    </row>
    <row r="3918" spans="1:22" ht="48">
      <c r="A3918">
        <v>3579</v>
      </c>
      <c r="B3918" s="3" t="s">
        <v>3578</v>
      </c>
      <c r="C3918" s="3" t="s">
        <v>7689</v>
      </c>
      <c r="D3918">
        <v>500</v>
      </c>
      <c r="E391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8270</v>
      </c>
      <c r="O3918" s="6">
        <f>KickstarterTable[[#This Row],[pledged]]/KickstarterTable[[#This Row],[goal]]</f>
        <v>1</v>
      </c>
      <c r="P3918" s="8">
        <f>KickstarterTable[[#This Row],[pledged]]/KickstarterTable[[#This Row],[backers_count]]</f>
        <v>35.714285714285715</v>
      </c>
      <c r="Q3918" t="str">
        <f t="shared" si="366"/>
        <v>theater</v>
      </c>
      <c r="R3918" t="str">
        <f t="shared" si="367"/>
        <v>plays</v>
      </c>
      <c r="S3918" s="13">
        <f t="shared" si="368"/>
        <v>42430.428888888891</v>
      </c>
      <c r="T3918" s="13">
        <f t="shared" si="369"/>
        <v>42458.303888888891</v>
      </c>
      <c r="U3918">
        <f t="shared" si="370"/>
        <v>2016</v>
      </c>
      <c r="V3918" s="15" t="str">
        <f t="shared" si="371"/>
        <v>Mar</v>
      </c>
    </row>
    <row r="3919" spans="1:22" ht="48">
      <c r="A3919">
        <v>3587</v>
      </c>
      <c r="B3919" s="3" t="s">
        <v>3586</v>
      </c>
      <c r="C3919" s="3" t="s">
        <v>7697</v>
      </c>
      <c r="D3919">
        <v>500</v>
      </c>
      <c r="E3919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8270</v>
      </c>
      <c r="O3919" s="6">
        <f>KickstarterTable[[#This Row],[pledged]]/KickstarterTable[[#This Row],[goal]]</f>
        <v>1.266</v>
      </c>
      <c r="P3919" s="8">
        <f>KickstarterTable[[#This Row],[pledged]]/KickstarterTable[[#This Row],[backers_count]]</f>
        <v>22.607142857142858</v>
      </c>
      <c r="Q3919" t="str">
        <f t="shared" si="366"/>
        <v>theater</v>
      </c>
      <c r="R3919" t="str">
        <f t="shared" si="367"/>
        <v>plays</v>
      </c>
      <c r="S3919" s="13">
        <f t="shared" si="368"/>
        <v>42503.206643518519</v>
      </c>
      <c r="T3919" s="13">
        <f t="shared" si="369"/>
        <v>42546.375000000007</v>
      </c>
      <c r="U3919">
        <f t="shared" si="370"/>
        <v>2016</v>
      </c>
      <c r="V3919" s="15" t="str">
        <f t="shared" si="371"/>
        <v>May</v>
      </c>
    </row>
    <row r="3920" spans="1:22" ht="48">
      <c r="A3920">
        <v>3599</v>
      </c>
      <c r="B3920" s="3" t="s">
        <v>3598</v>
      </c>
      <c r="C3920" s="3" t="s">
        <v>7709</v>
      </c>
      <c r="D3920">
        <v>500</v>
      </c>
      <c r="E3920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8270</v>
      </c>
      <c r="O3920" s="6">
        <f>KickstarterTable[[#This Row],[pledged]]/KickstarterTable[[#This Row],[goal]]</f>
        <v>2.02</v>
      </c>
      <c r="P3920" s="8">
        <f>KickstarterTable[[#This Row],[pledged]]/KickstarterTable[[#This Row],[backers_count]]</f>
        <v>59.411764705882355</v>
      </c>
      <c r="Q3920" t="str">
        <f t="shared" si="366"/>
        <v>theater</v>
      </c>
      <c r="R3920" t="str">
        <f t="shared" si="367"/>
        <v>plays</v>
      </c>
      <c r="S3920" s="13">
        <f t="shared" si="368"/>
        <v>42220.461539351854</v>
      </c>
      <c r="T3920" s="13">
        <f t="shared" si="369"/>
        <v>42243.583333333336</v>
      </c>
      <c r="U3920">
        <f t="shared" si="370"/>
        <v>2015</v>
      </c>
      <c r="V3920" s="15" t="str">
        <f t="shared" si="371"/>
        <v>Aug</v>
      </c>
    </row>
    <row r="3921" spans="1:22" ht="48">
      <c r="A3921">
        <v>3632</v>
      </c>
      <c r="B3921" s="3" t="s">
        <v>3630</v>
      </c>
      <c r="C3921" s="3" t="s">
        <v>7742</v>
      </c>
      <c r="D3921">
        <v>500</v>
      </c>
      <c r="E3921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8304</v>
      </c>
      <c r="O3921" s="6">
        <f>KickstarterTable[[#This Row],[pledged]]/KickstarterTable[[#This Row],[goal]]</f>
        <v>0.2</v>
      </c>
      <c r="P3921" s="8">
        <f>KickstarterTable[[#This Row],[pledged]]/KickstarterTable[[#This Row],[backers_count]]</f>
        <v>100</v>
      </c>
      <c r="Q3921" t="str">
        <f t="shared" si="366"/>
        <v>theater</v>
      </c>
      <c r="R3921" t="str">
        <f t="shared" si="367"/>
        <v>musical</v>
      </c>
      <c r="S3921" s="13">
        <f t="shared" si="368"/>
        <v>41946.603576388887</v>
      </c>
      <c r="T3921" s="13">
        <f t="shared" si="369"/>
        <v>41964.520243055558</v>
      </c>
      <c r="U3921">
        <f t="shared" si="370"/>
        <v>2014</v>
      </c>
      <c r="V3921" s="15" t="str">
        <f t="shared" si="371"/>
        <v>Nov</v>
      </c>
    </row>
    <row r="3922" spans="1:22" ht="48">
      <c r="A3922">
        <v>3647</v>
      </c>
      <c r="B3922" s="3" t="s">
        <v>3645</v>
      </c>
      <c r="C3922" s="3" t="s">
        <v>7757</v>
      </c>
      <c r="D3922">
        <v>500</v>
      </c>
      <c r="E3922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8304</v>
      </c>
      <c r="O3922" s="6">
        <f>KickstarterTable[[#This Row],[pledged]]/KickstarterTable[[#This Row],[goal]]</f>
        <v>0.06</v>
      </c>
      <c r="P3922" s="8">
        <f>KickstarterTable[[#This Row],[pledged]]/KickstarterTable[[#This Row],[backers_count]]</f>
        <v>15</v>
      </c>
      <c r="Q3922" t="str">
        <f t="shared" si="366"/>
        <v>theater</v>
      </c>
      <c r="R3922" t="str">
        <f t="shared" si="367"/>
        <v>musical</v>
      </c>
      <c r="S3922" s="13">
        <f t="shared" si="368"/>
        <v>42598.415821759256</v>
      </c>
      <c r="T3922" s="13">
        <f t="shared" si="369"/>
        <v>42641.332488425927</v>
      </c>
      <c r="U3922">
        <f t="shared" si="370"/>
        <v>2016</v>
      </c>
      <c r="V3922" s="15" t="str">
        <f t="shared" si="371"/>
        <v>Aug</v>
      </c>
    </row>
    <row r="3923" spans="1:22" ht="48">
      <c r="A3923">
        <v>3650</v>
      </c>
      <c r="B3923" s="3" t="s">
        <v>3648</v>
      </c>
      <c r="C3923" s="3" t="s">
        <v>7760</v>
      </c>
      <c r="D3923">
        <v>500</v>
      </c>
      <c r="E3923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8270</v>
      </c>
      <c r="O3923" s="6">
        <f>KickstarterTable[[#This Row],[pledged]]/KickstarterTable[[#This Row],[goal]]</f>
        <v>1</v>
      </c>
      <c r="P3923" s="8">
        <f>KickstarterTable[[#This Row],[pledged]]/KickstarterTable[[#This Row],[backers_count]]</f>
        <v>29.411764705882351</v>
      </c>
      <c r="Q3923" t="str">
        <f t="shared" si="366"/>
        <v>theater</v>
      </c>
      <c r="R3923" t="str">
        <f t="shared" si="367"/>
        <v>plays</v>
      </c>
      <c r="S3923" s="13">
        <f t="shared" si="368"/>
        <v>42381.145648148151</v>
      </c>
      <c r="T3923" s="13">
        <f t="shared" si="369"/>
        <v>42400.062314814822</v>
      </c>
      <c r="U3923">
        <f t="shared" si="370"/>
        <v>2016</v>
      </c>
      <c r="V3923" s="15" t="str">
        <f t="shared" si="371"/>
        <v>Jan</v>
      </c>
    </row>
    <row r="3924" spans="1:22" ht="32">
      <c r="A3924">
        <v>3651</v>
      </c>
      <c r="B3924" s="3" t="s">
        <v>3649</v>
      </c>
      <c r="C3924" s="3" t="s">
        <v>7761</v>
      </c>
      <c r="D3924">
        <v>500</v>
      </c>
      <c r="E3924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8270</v>
      </c>
      <c r="O3924" s="6">
        <f>KickstarterTable[[#This Row],[pledged]]/KickstarterTable[[#This Row],[goal]]</f>
        <v>1.04</v>
      </c>
      <c r="P3924" s="8">
        <f>KickstarterTable[[#This Row],[pledged]]/KickstarterTable[[#This Row],[backers_count]]</f>
        <v>57.777777777777779</v>
      </c>
      <c r="Q3924" t="str">
        <f t="shared" si="366"/>
        <v>theater</v>
      </c>
      <c r="R3924" t="str">
        <f t="shared" si="367"/>
        <v>plays</v>
      </c>
      <c r="S3924" s="13">
        <f t="shared" si="368"/>
        <v>41828.312986111108</v>
      </c>
      <c r="T3924" s="13">
        <f t="shared" si="369"/>
        <v>41859.249305555561</v>
      </c>
      <c r="U3924">
        <f t="shared" si="370"/>
        <v>2014</v>
      </c>
      <c r="V3924" s="15" t="str">
        <f t="shared" si="371"/>
        <v>Jul</v>
      </c>
    </row>
    <row r="3925" spans="1:22" ht="32">
      <c r="A3925">
        <v>3700</v>
      </c>
      <c r="B3925" s="3" t="s">
        <v>3697</v>
      </c>
      <c r="C3925" s="3" t="s">
        <v>7810</v>
      </c>
      <c r="D3925">
        <v>500</v>
      </c>
      <c r="E3925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8270</v>
      </c>
      <c r="O3925" s="6">
        <f>KickstarterTable[[#This Row],[pledged]]/KickstarterTable[[#This Row],[goal]]</f>
        <v>1.212</v>
      </c>
      <c r="P3925" s="8">
        <f>KickstarterTable[[#This Row],[pledged]]/KickstarterTable[[#This Row],[backers_count]]</f>
        <v>33.666666666666664</v>
      </c>
      <c r="Q3925" t="str">
        <f t="shared" si="366"/>
        <v>theater</v>
      </c>
      <c r="R3925" t="str">
        <f t="shared" si="367"/>
        <v>plays</v>
      </c>
      <c r="S3925" s="13">
        <f t="shared" si="368"/>
        <v>41882.25231481481</v>
      </c>
      <c r="T3925" s="13">
        <f t="shared" si="369"/>
        <v>41910.25</v>
      </c>
      <c r="U3925">
        <f t="shared" si="370"/>
        <v>2014</v>
      </c>
      <c r="V3925" s="15" t="str">
        <f t="shared" si="371"/>
        <v>Aug</v>
      </c>
    </row>
    <row r="3926" spans="1:22" ht="32">
      <c r="A3926">
        <v>3711</v>
      </c>
      <c r="B3926" s="3" t="s">
        <v>3708</v>
      </c>
      <c r="C3926" s="3" t="s">
        <v>7821</v>
      </c>
      <c r="D3926">
        <v>500</v>
      </c>
      <c r="E3926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8270</v>
      </c>
      <c r="O3926" s="6">
        <f>KickstarterTable[[#This Row],[pledged]]/KickstarterTable[[#This Row],[goal]]</f>
        <v>1.1399999999999999</v>
      </c>
      <c r="P3926" s="8">
        <f>KickstarterTable[[#This Row],[pledged]]/KickstarterTable[[#This Row],[backers_count]]</f>
        <v>27.142857142857142</v>
      </c>
      <c r="Q3926" t="str">
        <f t="shared" si="366"/>
        <v>theater</v>
      </c>
      <c r="R3926" t="str">
        <f t="shared" si="367"/>
        <v>plays</v>
      </c>
      <c r="S3926" s="13">
        <f t="shared" si="368"/>
        <v>41779.3908912037</v>
      </c>
      <c r="T3926" s="13">
        <f t="shared" si="369"/>
        <v>41803.25</v>
      </c>
      <c r="U3926">
        <f t="shared" si="370"/>
        <v>2014</v>
      </c>
      <c r="V3926" s="15" t="str">
        <f t="shared" si="371"/>
        <v>May</v>
      </c>
    </row>
    <row r="3927" spans="1:22" ht="48">
      <c r="A3927">
        <v>3718</v>
      </c>
      <c r="B3927" s="3" t="s">
        <v>3715</v>
      </c>
      <c r="C3927" s="3" t="s">
        <v>7828</v>
      </c>
      <c r="D3927">
        <v>500</v>
      </c>
      <c r="E392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8270</v>
      </c>
      <c r="O3927" s="6">
        <f>KickstarterTable[[#This Row],[pledged]]/KickstarterTable[[#This Row],[goal]]</f>
        <v>2.3940000000000001</v>
      </c>
      <c r="P3927" s="8">
        <f>KickstarterTable[[#This Row],[pledged]]/KickstarterTable[[#This Row],[backers_count]]</f>
        <v>26.021739130434781</v>
      </c>
      <c r="Q3927" t="str">
        <f t="shared" si="366"/>
        <v>theater</v>
      </c>
      <c r="R3927" t="str">
        <f t="shared" si="367"/>
        <v>plays</v>
      </c>
      <c r="S3927" s="13">
        <f t="shared" si="368"/>
        <v>42032.382812499993</v>
      </c>
      <c r="T3927" s="13">
        <f t="shared" si="369"/>
        <v>42060.299479166664</v>
      </c>
      <c r="U3927">
        <f t="shared" si="370"/>
        <v>2015</v>
      </c>
      <c r="V3927" s="15" t="str">
        <f t="shared" si="371"/>
        <v>Jan</v>
      </c>
    </row>
    <row r="3928" spans="1:22" ht="48">
      <c r="A3928">
        <v>3749</v>
      </c>
      <c r="B3928" s="3" t="s">
        <v>3746</v>
      </c>
      <c r="C3928" s="3" t="s">
        <v>7859</v>
      </c>
      <c r="D3928">
        <v>500</v>
      </c>
      <c r="E392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8304</v>
      </c>
      <c r="O3928" s="6">
        <f>KickstarterTable[[#This Row],[pledged]]/KickstarterTable[[#This Row],[goal]]</f>
        <v>1.05</v>
      </c>
      <c r="P3928" s="8">
        <f>KickstarterTable[[#This Row],[pledged]]/KickstarterTable[[#This Row],[backers_count]]</f>
        <v>75</v>
      </c>
      <c r="Q3928" t="str">
        <f t="shared" si="366"/>
        <v>theater</v>
      </c>
      <c r="R3928" t="str">
        <f t="shared" si="367"/>
        <v>musical</v>
      </c>
      <c r="S3928" s="13">
        <f t="shared" si="368"/>
        <v>42457.793842592589</v>
      </c>
      <c r="T3928" s="13">
        <f t="shared" si="369"/>
        <v>42486.749305555561</v>
      </c>
      <c r="U3928">
        <f t="shared" si="370"/>
        <v>2016</v>
      </c>
      <c r="V3928" s="15" t="str">
        <f t="shared" si="371"/>
        <v>Mar</v>
      </c>
    </row>
    <row r="3929" spans="1:22" ht="64">
      <c r="A3929">
        <v>3752</v>
      </c>
      <c r="B3929" s="3" t="s">
        <v>3749</v>
      </c>
      <c r="C3929" s="3" t="s">
        <v>7862</v>
      </c>
      <c r="D3929">
        <v>500</v>
      </c>
      <c r="E3929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8304</v>
      </c>
      <c r="O3929" s="6">
        <f>KickstarterTable[[#This Row],[pledged]]/KickstarterTable[[#This Row],[goal]]</f>
        <v>1.1299999999999999</v>
      </c>
      <c r="P3929" s="8">
        <f>KickstarterTable[[#This Row],[pledged]]/KickstarterTable[[#This Row],[backers_count]]</f>
        <v>37.666666666666664</v>
      </c>
      <c r="Q3929" t="str">
        <f t="shared" si="366"/>
        <v>theater</v>
      </c>
      <c r="R3929" t="str">
        <f t="shared" si="367"/>
        <v>musical</v>
      </c>
      <c r="S3929" s="13">
        <f t="shared" si="368"/>
        <v>42619.469155092585</v>
      </c>
      <c r="T3929" s="13">
        <f t="shared" si="369"/>
        <v>42657.458333333336</v>
      </c>
      <c r="U3929">
        <f t="shared" si="370"/>
        <v>2016</v>
      </c>
      <c r="V3929" s="15" t="str">
        <f t="shared" si="371"/>
        <v>Sep</v>
      </c>
    </row>
    <row r="3930" spans="1:22" ht="48">
      <c r="A3930">
        <v>3761</v>
      </c>
      <c r="B3930" s="3" t="s">
        <v>3758</v>
      </c>
      <c r="C3930" s="3" t="s">
        <v>7871</v>
      </c>
      <c r="D3930">
        <v>500</v>
      </c>
      <c r="E3930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8304</v>
      </c>
      <c r="O3930" s="6">
        <f>KickstarterTable[[#This Row],[pledged]]/KickstarterTable[[#This Row],[goal]]</f>
        <v>1</v>
      </c>
      <c r="P3930" s="8">
        <f>KickstarterTable[[#This Row],[pledged]]/KickstarterTable[[#This Row],[backers_count]]</f>
        <v>166.66666666666666</v>
      </c>
      <c r="Q3930" t="str">
        <f t="shared" si="366"/>
        <v>theater</v>
      </c>
      <c r="R3930" t="str">
        <f t="shared" si="367"/>
        <v>musical</v>
      </c>
      <c r="S3930" s="13">
        <f t="shared" si="368"/>
        <v>42173.133530092593</v>
      </c>
      <c r="T3930" s="13">
        <f t="shared" si="369"/>
        <v>42224.541666666664</v>
      </c>
      <c r="U3930">
        <f t="shared" si="370"/>
        <v>2015</v>
      </c>
      <c r="V3930" s="15" t="str">
        <f t="shared" si="371"/>
        <v>Jun</v>
      </c>
    </row>
    <row r="3931" spans="1:22" ht="48">
      <c r="A3931">
        <v>3829</v>
      </c>
      <c r="B3931" s="3" t="s">
        <v>3826</v>
      </c>
      <c r="C3931" s="3" t="s">
        <v>7938</v>
      </c>
      <c r="D3931">
        <v>500</v>
      </c>
      <c r="E3931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8270</v>
      </c>
      <c r="O3931" s="6">
        <f>KickstarterTable[[#This Row],[pledged]]/KickstarterTable[[#This Row],[goal]]</f>
        <v>1.002</v>
      </c>
      <c r="P3931" s="8">
        <f>KickstarterTable[[#This Row],[pledged]]/KickstarterTable[[#This Row],[backers_count]]</f>
        <v>62.625</v>
      </c>
      <c r="Q3931" t="str">
        <f t="shared" si="366"/>
        <v>theater</v>
      </c>
      <c r="R3931" t="str">
        <f t="shared" si="367"/>
        <v>plays</v>
      </c>
      <c r="S3931" s="13">
        <f t="shared" si="368"/>
        <v>42593.532071759262</v>
      </c>
      <c r="T3931" s="13">
        <f t="shared" si="369"/>
        <v>42611.448738425934</v>
      </c>
      <c r="U3931">
        <f t="shared" si="370"/>
        <v>2016</v>
      </c>
      <c r="V3931" s="15" t="str">
        <f t="shared" si="371"/>
        <v>Aug</v>
      </c>
    </row>
    <row r="3932" spans="1:22" ht="48">
      <c r="A3932">
        <v>3831</v>
      </c>
      <c r="B3932" s="3" t="s">
        <v>3828</v>
      </c>
      <c r="C3932" s="3" t="s">
        <v>7940</v>
      </c>
      <c r="D3932">
        <v>500</v>
      </c>
      <c r="E3932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8270</v>
      </c>
      <c r="O3932" s="6">
        <f>KickstarterTable[[#This Row],[pledged]]/KickstarterTable[[#This Row],[goal]]</f>
        <v>1.0602199999999999</v>
      </c>
      <c r="P3932" s="8">
        <f>KickstarterTable[[#This Row],[pledged]]/KickstarterTable[[#This Row],[backers_count]]</f>
        <v>58.901111111111113</v>
      </c>
      <c r="Q3932" t="str">
        <f t="shared" si="366"/>
        <v>theater</v>
      </c>
      <c r="R3932" t="str">
        <f t="shared" si="367"/>
        <v>plays</v>
      </c>
      <c r="S3932" s="13">
        <f t="shared" si="368"/>
        <v>41927.515567129631</v>
      </c>
      <c r="T3932" s="13">
        <f t="shared" si="369"/>
        <v>41946.473900462966</v>
      </c>
      <c r="U3932">
        <f t="shared" si="370"/>
        <v>2014</v>
      </c>
      <c r="V3932" s="15" t="str">
        <f t="shared" si="371"/>
        <v>Oct</v>
      </c>
    </row>
    <row r="3933" spans="1:22" ht="48">
      <c r="A3933">
        <v>3858</v>
      </c>
      <c r="B3933" s="3" t="s">
        <v>3855</v>
      </c>
      <c r="C3933" s="3" t="s">
        <v>7967</v>
      </c>
      <c r="D3933">
        <v>500</v>
      </c>
      <c r="E3933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8270</v>
      </c>
      <c r="O3933" s="6">
        <f>KickstarterTable[[#This Row],[pledged]]/KickstarterTable[[#This Row],[goal]]</f>
        <v>0.02</v>
      </c>
      <c r="P3933" s="8">
        <f>KickstarterTable[[#This Row],[pledged]]/KickstarterTable[[#This Row],[backers_count]]</f>
        <v>10</v>
      </c>
      <c r="Q3933" t="str">
        <f t="shared" si="366"/>
        <v>theater</v>
      </c>
      <c r="R3933" t="str">
        <f t="shared" si="367"/>
        <v>plays</v>
      </c>
      <c r="S3933" s="13">
        <f t="shared" si="368"/>
        <v>42128.097731481474</v>
      </c>
      <c r="T3933" s="13">
        <f t="shared" si="369"/>
        <v>42144.458333333336</v>
      </c>
      <c r="U3933">
        <f t="shared" si="370"/>
        <v>2015</v>
      </c>
      <c r="V3933" s="15" t="str">
        <f t="shared" si="371"/>
        <v>May</v>
      </c>
    </row>
    <row r="3934" spans="1:22" ht="32">
      <c r="A3934">
        <v>3881</v>
      </c>
      <c r="B3934" s="3" t="s">
        <v>3878</v>
      </c>
      <c r="C3934" s="3" t="s">
        <v>7990</v>
      </c>
      <c r="D3934">
        <v>500</v>
      </c>
      <c r="E3934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8304</v>
      </c>
      <c r="O3934" s="6">
        <f>KickstarterTable[[#This Row],[pledged]]/KickstarterTable[[#This Row],[goal]]</f>
        <v>0.05</v>
      </c>
      <c r="P3934" s="8">
        <f>KickstarterTable[[#This Row],[pledged]]/KickstarterTable[[#This Row],[backers_count]]</f>
        <v>25</v>
      </c>
      <c r="Q3934" t="str">
        <f t="shared" si="366"/>
        <v>theater</v>
      </c>
      <c r="R3934" t="str">
        <f t="shared" si="367"/>
        <v>musical</v>
      </c>
      <c r="S3934" s="13">
        <f t="shared" si="368"/>
        <v>42755.685173611106</v>
      </c>
      <c r="T3934" s="13">
        <f t="shared" si="369"/>
        <v>42783.601840277777</v>
      </c>
      <c r="U3934">
        <f t="shared" si="370"/>
        <v>2017</v>
      </c>
      <c r="V3934" s="15" t="str">
        <f t="shared" si="371"/>
        <v>Jan</v>
      </c>
    </row>
    <row r="3935" spans="1:22" ht="32">
      <c r="A3935">
        <v>3991</v>
      </c>
      <c r="B3935" s="3" t="s">
        <v>3987</v>
      </c>
      <c r="C3935" s="3" t="s">
        <v>8097</v>
      </c>
      <c r="D3935">
        <v>500</v>
      </c>
      <c r="E3935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8270</v>
      </c>
      <c r="O3935" s="6">
        <f>KickstarterTable[[#This Row],[pledged]]/KickstarterTable[[#This Row],[goal]]</f>
        <v>0.2</v>
      </c>
      <c r="P3935" s="8">
        <f>KickstarterTable[[#This Row],[pledged]]/KickstarterTable[[#This Row],[backers_count]]</f>
        <v>100</v>
      </c>
      <c r="Q3935" t="str">
        <f t="shared" si="366"/>
        <v>theater</v>
      </c>
      <c r="R3935" t="str">
        <f t="shared" si="367"/>
        <v>plays</v>
      </c>
      <c r="S3935" s="13">
        <f t="shared" si="368"/>
        <v>42125.311134259253</v>
      </c>
      <c r="T3935" s="13">
        <f t="shared" si="369"/>
        <v>42153.227800925924</v>
      </c>
      <c r="U3935">
        <f t="shared" si="370"/>
        <v>2015</v>
      </c>
      <c r="V3935" s="15" t="str">
        <f t="shared" si="371"/>
        <v>May</v>
      </c>
    </row>
    <row r="3936" spans="1:22" ht="16">
      <c r="A3936">
        <v>4004</v>
      </c>
      <c r="B3936" s="3" t="s">
        <v>4000</v>
      </c>
      <c r="C3936" s="3" t="s">
        <v>8109</v>
      </c>
      <c r="D3936">
        <v>500</v>
      </c>
      <c r="E3936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8270</v>
      </c>
      <c r="O3936" s="6">
        <f>KickstarterTable[[#This Row],[pledged]]/KickstarterTable[[#This Row],[goal]]</f>
        <v>2E-3</v>
      </c>
      <c r="P3936" s="8">
        <f>KickstarterTable[[#This Row],[pledged]]/KickstarterTable[[#This Row],[backers_count]]</f>
        <v>1</v>
      </c>
      <c r="Q3936" t="str">
        <f t="shared" si="366"/>
        <v>theater</v>
      </c>
      <c r="R3936" t="str">
        <f t="shared" si="367"/>
        <v>plays</v>
      </c>
      <c r="S3936" s="13">
        <f t="shared" si="368"/>
        <v>41889.829363425924</v>
      </c>
      <c r="T3936" s="13">
        <f t="shared" si="369"/>
        <v>41917.746030092596</v>
      </c>
      <c r="U3936">
        <f t="shared" si="370"/>
        <v>2014</v>
      </c>
      <c r="V3936" s="15" t="str">
        <f t="shared" si="371"/>
        <v>Sep</v>
      </c>
    </row>
    <row r="3937" spans="1:22" ht="48">
      <c r="A3937">
        <v>4016</v>
      </c>
      <c r="B3937" s="3" t="s">
        <v>4012</v>
      </c>
      <c r="C3937" s="3" t="s">
        <v>8121</v>
      </c>
      <c r="D3937">
        <v>500</v>
      </c>
      <c r="E393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8270</v>
      </c>
      <c r="O3937" s="6">
        <f>KickstarterTable[[#This Row],[pledged]]/KickstarterTable[[#This Row],[goal]]</f>
        <v>0.14000000000000001</v>
      </c>
      <c r="P3937" s="8">
        <f>KickstarterTable[[#This Row],[pledged]]/KickstarterTable[[#This Row],[backers_count]]</f>
        <v>10</v>
      </c>
      <c r="Q3937" t="str">
        <f t="shared" si="366"/>
        <v>theater</v>
      </c>
      <c r="R3937" t="str">
        <f t="shared" si="367"/>
        <v>plays</v>
      </c>
      <c r="S3937" s="13">
        <f t="shared" si="368"/>
        <v>41869.539351851847</v>
      </c>
      <c r="T3937" s="13">
        <f t="shared" si="369"/>
        <v>41897.456018518518</v>
      </c>
      <c r="U3937">
        <f t="shared" si="370"/>
        <v>2014</v>
      </c>
      <c r="V3937" s="15" t="str">
        <f t="shared" si="371"/>
        <v>Aug</v>
      </c>
    </row>
    <row r="3938" spans="1:22" ht="32">
      <c r="A3938">
        <v>4039</v>
      </c>
      <c r="B3938" s="3" t="s">
        <v>4035</v>
      </c>
      <c r="C3938" s="3" t="s">
        <v>8143</v>
      </c>
      <c r="D3938">
        <v>500</v>
      </c>
      <c r="E393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8270</v>
      </c>
      <c r="O3938" s="6">
        <f>KickstarterTable[[#This Row],[pledged]]/KickstarterTable[[#This Row],[goal]]</f>
        <v>0.6</v>
      </c>
      <c r="P3938" s="8">
        <f>KickstarterTable[[#This Row],[pledged]]/KickstarterTable[[#This Row],[backers_count]]</f>
        <v>60</v>
      </c>
      <c r="Q3938" t="str">
        <f t="shared" si="366"/>
        <v>theater</v>
      </c>
      <c r="R3938" t="str">
        <f t="shared" si="367"/>
        <v>plays</v>
      </c>
      <c r="S3938" s="13">
        <f t="shared" si="368"/>
        <v>42305.337581018517</v>
      </c>
      <c r="T3938" s="13">
        <f t="shared" si="369"/>
        <v>42336.832638888889</v>
      </c>
      <c r="U3938">
        <f t="shared" si="370"/>
        <v>2015</v>
      </c>
      <c r="V3938" s="15" t="str">
        <f t="shared" si="371"/>
        <v>Oct</v>
      </c>
    </row>
    <row r="3939" spans="1:22" ht="48">
      <c r="A3939">
        <v>4051</v>
      </c>
      <c r="B3939" s="3" t="s">
        <v>4047</v>
      </c>
      <c r="C3939" s="3" t="s">
        <v>8155</v>
      </c>
      <c r="D3939">
        <v>500</v>
      </c>
      <c r="E3939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8270</v>
      </c>
      <c r="O3939" s="6">
        <f>KickstarterTable[[#This Row],[pledged]]/KickstarterTable[[#This Row],[goal]]</f>
        <v>0</v>
      </c>
      <c r="P3939" s="8" t="e">
        <f>KickstarterTable[[#This Row],[pledged]]/KickstarterTable[[#This Row],[backers_count]]</f>
        <v>#DIV/0!</v>
      </c>
      <c r="Q3939" t="str">
        <f t="shared" si="366"/>
        <v>theater</v>
      </c>
      <c r="R3939" t="str">
        <f t="shared" si="367"/>
        <v>plays</v>
      </c>
      <c r="S3939" s="13">
        <f t="shared" si="368"/>
        <v>41761.476817129624</v>
      </c>
      <c r="T3939" s="13">
        <f t="shared" si="369"/>
        <v>41765.870138888895</v>
      </c>
      <c r="U3939">
        <f t="shared" si="370"/>
        <v>2014</v>
      </c>
      <c r="V3939" s="15" t="str">
        <f t="shared" si="371"/>
        <v>May</v>
      </c>
    </row>
    <row r="3940" spans="1:22" ht="48">
      <c r="A3940">
        <v>4053</v>
      </c>
      <c r="B3940" s="3" t="s">
        <v>4049</v>
      </c>
      <c r="C3940" s="3" t="s">
        <v>8157</v>
      </c>
      <c r="D3940">
        <v>500</v>
      </c>
      <c r="E3940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8270</v>
      </c>
      <c r="O3940" s="6">
        <f>KickstarterTable[[#This Row],[pledged]]/KickstarterTable[[#This Row],[goal]]</f>
        <v>0.22</v>
      </c>
      <c r="P3940" s="8">
        <f>KickstarterTable[[#This Row],[pledged]]/KickstarterTable[[#This Row],[backers_count]]</f>
        <v>55</v>
      </c>
      <c r="Q3940" t="str">
        <f t="shared" si="366"/>
        <v>theater</v>
      </c>
      <c r="R3940" t="str">
        <f t="shared" si="367"/>
        <v>plays</v>
      </c>
      <c r="S3940" s="13">
        <f t="shared" si="368"/>
        <v>41928.356805555552</v>
      </c>
      <c r="T3940" s="13">
        <f t="shared" si="369"/>
        <v>41956.416666666664</v>
      </c>
      <c r="U3940">
        <f t="shared" si="370"/>
        <v>2014</v>
      </c>
      <c r="V3940" s="15" t="str">
        <f t="shared" si="371"/>
        <v>Oct</v>
      </c>
    </row>
    <row r="3941" spans="1:22" ht="48">
      <c r="A3941">
        <v>4102</v>
      </c>
      <c r="B3941" s="3" t="s">
        <v>4098</v>
      </c>
      <c r="C3941" s="3" t="s">
        <v>8205</v>
      </c>
      <c r="D3941">
        <v>500</v>
      </c>
      <c r="E3941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8270</v>
      </c>
      <c r="O3941" s="6">
        <f>KickstarterTable[[#This Row],[pledged]]/KickstarterTable[[#This Row],[goal]]</f>
        <v>0.27400000000000002</v>
      </c>
      <c r="P3941" s="8">
        <f>KickstarterTable[[#This Row],[pledged]]/KickstarterTable[[#This Row],[backers_count]]</f>
        <v>22.833333333333332</v>
      </c>
      <c r="Q3941" t="str">
        <f t="shared" si="366"/>
        <v>theater</v>
      </c>
      <c r="R3941" t="str">
        <f t="shared" si="367"/>
        <v>plays</v>
      </c>
      <c r="S3941" s="13">
        <f t="shared" si="368"/>
        <v>42475.514733796292</v>
      </c>
      <c r="T3941" s="13">
        <f t="shared" si="369"/>
        <v>42503.431400462963</v>
      </c>
      <c r="U3941">
        <f t="shared" si="370"/>
        <v>2016</v>
      </c>
      <c r="V3941" s="15" t="str">
        <f t="shared" si="371"/>
        <v>Apr</v>
      </c>
    </row>
    <row r="3942" spans="1:22" ht="48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8270</v>
      </c>
      <c r="O3942" s="6">
        <f>KickstarterTable[[#This Row],[pledged]]/KickstarterTable[[#This Row],[goal]]</f>
        <v>0</v>
      </c>
      <c r="P3942" s="8" t="e">
        <f>KickstarterTable[[#This Row],[pledged]]/KickstarterTable[[#This Row],[backers_count]]</f>
        <v>#DIV/0!</v>
      </c>
      <c r="Q3942" t="str">
        <f t="shared" si="366"/>
        <v>theater</v>
      </c>
      <c r="R3942" t="str">
        <f t="shared" si="367"/>
        <v>plays</v>
      </c>
      <c r="S3942" s="13">
        <f t="shared" si="368"/>
        <v>42307.206064814811</v>
      </c>
      <c r="T3942" s="13">
        <f t="shared" si="369"/>
        <v>42335.164398148154</v>
      </c>
      <c r="U3942">
        <f t="shared" si="370"/>
        <v>2015</v>
      </c>
      <c r="V3942" s="15" t="str">
        <f t="shared" si="371"/>
        <v>Oct</v>
      </c>
    </row>
    <row r="3943" spans="1:22" ht="48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8294</v>
      </c>
      <c r="O3943" s="6">
        <f>KickstarterTable[[#This Row],[pledged]]/KickstarterTable[[#This Row],[goal]]</f>
        <v>1.2686868686868686</v>
      </c>
      <c r="P3943" s="8">
        <f>KickstarterTable[[#This Row],[pledged]]/KickstarterTable[[#This Row],[backers_count]]</f>
        <v>62.8</v>
      </c>
      <c r="Q3943" t="str">
        <f t="shared" si="366"/>
        <v>technology</v>
      </c>
      <c r="R3943" t="str">
        <f t="shared" si="367"/>
        <v>hardware</v>
      </c>
      <c r="S3943" s="13">
        <f t="shared" si="368"/>
        <v>42115.520555555551</v>
      </c>
      <c r="T3943" s="13">
        <f t="shared" si="369"/>
        <v>42146.437222222223</v>
      </c>
      <c r="U3943">
        <f t="shared" si="370"/>
        <v>2015</v>
      </c>
      <c r="V3943" s="15" t="str">
        <f t="shared" si="371"/>
        <v>Apr</v>
      </c>
    </row>
    <row r="3944" spans="1:22" ht="48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8296</v>
      </c>
      <c r="O3944" s="6">
        <f>KickstarterTable[[#This Row],[pledged]]/KickstarterTable[[#This Row],[goal]]</f>
        <v>2.2270833333333333</v>
      </c>
      <c r="P3944" s="8">
        <f>KickstarterTable[[#This Row],[pledged]]/KickstarterTable[[#This Row],[backers_count]]</f>
        <v>21.38</v>
      </c>
      <c r="Q3944" t="str">
        <f t="shared" si="366"/>
        <v>games</v>
      </c>
      <c r="R3944" t="str">
        <f t="shared" si="367"/>
        <v>tabletop games</v>
      </c>
      <c r="S3944" s="13">
        <f t="shared" si="368"/>
        <v>42682.118587962956</v>
      </c>
      <c r="T3944" s="13">
        <f t="shared" si="369"/>
        <v>42694.035254629627</v>
      </c>
      <c r="U3944">
        <f t="shared" si="370"/>
        <v>2016</v>
      </c>
      <c r="V3944" s="15" t="str">
        <f t="shared" si="371"/>
        <v>Nov</v>
      </c>
    </row>
    <row r="3945" spans="1:22" ht="48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8278</v>
      </c>
      <c r="O3945" s="6">
        <f>KickstarterTable[[#This Row],[pledged]]/KickstarterTable[[#This Row],[goal]]</f>
        <v>1.2394678492239468</v>
      </c>
      <c r="P3945" s="8">
        <f>KickstarterTable[[#This Row],[pledged]]/KickstarterTable[[#This Row],[backers_count]]</f>
        <v>43</v>
      </c>
      <c r="Q3945" t="str">
        <f t="shared" si="366"/>
        <v>music</v>
      </c>
      <c r="R3945" t="str">
        <f t="shared" si="367"/>
        <v>indie rock</v>
      </c>
      <c r="S3945" s="13">
        <f t="shared" si="368"/>
        <v>40981.376909722218</v>
      </c>
      <c r="T3945" s="13">
        <f t="shared" si="369"/>
        <v>41009.293576388889</v>
      </c>
      <c r="U3945">
        <f t="shared" si="370"/>
        <v>2012</v>
      </c>
      <c r="V3945" s="15" t="str">
        <f t="shared" si="371"/>
        <v>Mar</v>
      </c>
    </row>
    <row r="3946" spans="1:22" ht="16">
      <c r="A3946">
        <v>115</v>
      </c>
      <c r="B3946" s="3" t="s">
        <v>117</v>
      </c>
      <c r="C3946" s="3" t="s">
        <v>4226</v>
      </c>
      <c r="D3946">
        <v>450</v>
      </c>
      <c r="E394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8265</v>
      </c>
      <c r="O3946" s="6">
        <f>KickstarterTable[[#This Row],[pledged]]/KickstarterTable[[#This Row],[goal]]</f>
        <v>1.4044444444444444</v>
      </c>
      <c r="P3946" s="8">
        <f>KickstarterTable[[#This Row],[pledged]]/KickstarterTable[[#This Row],[backers_count]]</f>
        <v>28.727272727272727</v>
      </c>
      <c r="Q3946" t="str">
        <f t="shared" si="366"/>
        <v>film &amp; video</v>
      </c>
      <c r="R3946" t="str">
        <f t="shared" si="367"/>
        <v>shorts</v>
      </c>
      <c r="S3946" s="13">
        <f t="shared" si="368"/>
        <v>40918.405601851853</v>
      </c>
      <c r="T3946" s="13">
        <f t="shared" si="369"/>
        <v>40941.322268518517</v>
      </c>
      <c r="U3946">
        <f t="shared" si="370"/>
        <v>2012</v>
      </c>
      <c r="V3946" s="15" t="str">
        <f t="shared" si="371"/>
        <v>Jan</v>
      </c>
    </row>
    <row r="3947" spans="1:22" ht="32">
      <c r="A3947">
        <v>177</v>
      </c>
      <c r="B3947" s="3" t="s">
        <v>179</v>
      </c>
      <c r="C3947" s="3" t="s">
        <v>4287</v>
      </c>
      <c r="D3947">
        <v>450</v>
      </c>
      <c r="E394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8267</v>
      </c>
      <c r="O3947" s="6">
        <f>KickstarterTable[[#This Row],[pledged]]/KickstarterTable[[#This Row],[goal]]</f>
        <v>0.4</v>
      </c>
      <c r="P3947" s="8">
        <f>KickstarterTable[[#This Row],[pledged]]/KickstarterTable[[#This Row],[backers_count]]</f>
        <v>25.714285714285715</v>
      </c>
      <c r="Q3947" t="str">
        <f t="shared" si="366"/>
        <v>film &amp; video</v>
      </c>
      <c r="R3947" t="str">
        <f t="shared" si="367"/>
        <v>drama</v>
      </c>
      <c r="S3947" s="13">
        <f t="shared" si="368"/>
        <v>42069.714421296296</v>
      </c>
      <c r="T3947" s="13">
        <f t="shared" si="369"/>
        <v>42084.589421296296</v>
      </c>
      <c r="U3947">
        <f t="shared" si="370"/>
        <v>2015</v>
      </c>
      <c r="V3947" s="15" t="str">
        <f t="shared" si="371"/>
        <v>Mar</v>
      </c>
    </row>
    <row r="3948" spans="1:22" ht="48">
      <c r="A3948">
        <v>439</v>
      </c>
      <c r="B3948" s="3" t="s">
        <v>440</v>
      </c>
      <c r="C3948" s="3" t="s">
        <v>4549</v>
      </c>
      <c r="D3948">
        <v>450</v>
      </c>
      <c r="E394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8269</v>
      </c>
      <c r="O3948" s="6">
        <f>KickstarterTable[[#This Row],[pledged]]/KickstarterTable[[#This Row],[goal]]</f>
        <v>0</v>
      </c>
      <c r="P3948" s="8" t="e">
        <f>KickstarterTable[[#This Row],[pledged]]/KickstarterTable[[#This Row],[backers_count]]</f>
        <v>#DIV/0!</v>
      </c>
      <c r="Q3948" t="str">
        <f t="shared" si="366"/>
        <v>film &amp; video</v>
      </c>
      <c r="R3948" t="str">
        <f t="shared" si="367"/>
        <v>animation</v>
      </c>
      <c r="S3948" s="13">
        <f t="shared" si="368"/>
        <v>41919.428449074076</v>
      </c>
      <c r="T3948" s="13">
        <f t="shared" si="369"/>
        <v>41927.34511574074</v>
      </c>
      <c r="U3948">
        <f t="shared" si="370"/>
        <v>2014</v>
      </c>
      <c r="V3948" s="15" t="str">
        <f t="shared" si="371"/>
        <v>Oct</v>
      </c>
    </row>
    <row r="3949" spans="1:22" ht="48">
      <c r="A3949">
        <v>1810</v>
      </c>
      <c r="B3949" s="3" t="s">
        <v>1811</v>
      </c>
      <c r="C3949" s="3" t="s">
        <v>5920</v>
      </c>
      <c r="D3949">
        <v>450</v>
      </c>
      <c r="E3949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8284</v>
      </c>
      <c r="O3949" s="6">
        <f>KickstarterTable[[#This Row],[pledged]]/KickstarterTable[[#This Row],[goal]]</f>
        <v>3.3333333333333333E-2</v>
      </c>
      <c r="P3949" s="8">
        <f>KickstarterTable[[#This Row],[pledged]]/KickstarterTable[[#This Row],[backers_count]]</f>
        <v>7.5</v>
      </c>
      <c r="Q3949" t="str">
        <f t="shared" si="366"/>
        <v>photography</v>
      </c>
      <c r="R3949" t="str">
        <f t="shared" si="367"/>
        <v>photobooks</v>
      </c>
      <c r="S3949" s="13">
        <f t="shared" si="368"/>
        <v>41860.576689814814</v>
      </c>
      <c r="T3949" s="13">
        <f t="shared" si="369"/>
        <v>41870.493356481486</v>
      </c>
      <c r="U3949">
        <f t="shared" si="370"/>
        <v>2014</v>
      </c>
      <c r="V3949" s="15" t="str">
        <f t="shared" si="371"/>
        <v>Aug</v>
      </c>
    </row>
    <row r="3950" spans="1:22" ht="48">
      <c r="A3950">
        <v>2836</v>
      </c>
      <c r="B3950" s="3" t="s">
        <v>2836</v>
      </c>
      <c r="C3950" s="3" t="s">
        <v>6946</v>
      </c>
      <c r="D3950">
        <v>450</v>
      </c>
      <c r="E3950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8270</v>
      </c>
      <c r="O3950" s="6">
        <f>KickstarterTable[[#This Row],[pledged]]/KickstarterTable[[#This Row],[goal]]</f>
        <v>1.0777777777777777</v>
      </c>
      <c r="P3950" s="8">
        <f>KickstarterTable[[#This Row],[pledged]]/KickstarterTable[[#This Row],[backers_count]]</f>
        <v>44.090909090909093</v>
      </c>
      <c r="Q3950" t="str">
        <f t="shared" si="366"/>
        <v>theater</v>
      </c>
      <c r="R3950" t="str">
        <f t="shared" si="367"/>
        <v>plays</v>
      </c>
      <c r="S3950" s="13">
        <f t="shared" si="368"/>
        <v>42745.928449074076</v>
      </c>
      <c r="T3950" s="13">
        <f t="shared" si="369"/>
        <v>42781.790972222225</v>
      </c>
      <c r="U3950">
        <f t="shared" si="370"/>
        <v>2017</v>
      </c>
      <c r="V3950" s="15" t="str">
        <f t="shared" si="371"/>
        <v>Jan</v>
      </c>
    </row>
    <row r="3951" spans="1:22" ht="48">
      <c r="A3951">
        <v>2217</v>
      </c>
      <c r="B3951" s="3" t="s">
        <v>2218</v>
      </c>
      <c r="C3951" s="3" t="s">
        <v>6327</v>
      </c>
      <c r="D3951">
        <v>420</v>
      </c>
      <c r="E3951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8279</v>
      </c>
      <c r="O3951" s="6">
        <f>KickstarterTable[[#This Row],[pledged]]/KickstarterTable[[#This Row],[goal]]</f>
        <v>1.0119047619047619</v>
      </c>
      <c r="P3951" s="8">
        <f>KickstarterTable[[#This Row],[pledged]]/KickstarterTable[[#This Row],[backers_count]]</f>
        <v>47.222222222222221</v>
      </c>
      <c r="Q3951" t="str">
        <f t="shared" si="366"/>
        <v>music</v>
      </c>
      <c r="R3951" t="str">
        <f t="shared" si="367"/>
        <v>electronic music</v>
      </c>
      <c r="S3951" s="13">
        <f t="shared" si="368"/>
        <v>42299.443437499998</v>
      </c>
      <c r="T3951" s="13">
        <f t="shared" si="369"/>
        <v>42307.916666666664</v>
      </c>
      <c r="U3951">
        <f t="shared" si="370"/>
        <v>2015</v>
      </c>
      <c r="V3951" s="15" t="str">
        <f t="shared" si="371"/>
        <v>Oct</v>
      </c>
    </row>
    <row r="3952" spans="1:22" ht="32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8271</v>
      </c>
      <c r="O3952" s="6">
        <f>KickstarterTable[[#This Row],[pledged]]/KickstarterTable[[#This Row],[goal]]</f>
        <v>0.2857142857142857</v>
      </c>
      <c r="P3952" s="8">
        <f>KickstarterTable[[#This Row],[pledged]]/KickstarterTable[[#This Row],[backers_count]]</f>
        <v>60</v>
      </c>
      <c r="Q3952" t="str">
        <f t="shared" si="366"/>
        <v>technology</v>
      </c>
      <c r="R3952" t="str">
        <f t="shared" si="367"/>
        <v>web</v>
      </c>
      <c r="S3952" s="13">
        <f t="shared" si="368"/>
        <v>41954.35497685185</v>
      </c>
      <c r="T3952" s="13">
        <f t="shared" si="369"/>
        <v>41982.271643518521</v>
      </c>
      <c r="U3952">
        <f t="shared" si="370"/>
        <v>2014</v>
      </c>
      <c r="V3952" s="15" t="str">
        <f t="shared" si="371"/>
        <v>Nov</v>
      </c>
    </row>
    <row r="3953" spans="1:22" ht="48">
      <c r="A3953">
        <v>77</v>
      </c>
      <c r="B3953" s="3" t="s">
        <v>79</v>
      </c>
      <c r="C3953" s="3" t="s">
        <v>4188</v>
      </c>
      <c r="D3953">
        <v>400</v>
      </c>
      <c r="E3953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8265</v>
      </c>
      <c r="O3953" s="6">
        <f>KickstarterTable[[#This Row],[pledged]]/KickstarterTable[[#This Row],[goal]]</f>
        <v>3.9249999999999998</v>
      </c>
      <c r="P3953" s="8">
        <f>KickstarterTable[[#This Row],[pledged]]/KickstarterTable[[#This Row],[backers_count]]</f>
        <v>60.384615384615387</v>
      </c>
      <c r="Q3953" t="str">
        <f t="shared" si="366"/>
        <v>film &amp; video</v>
      </c>
      <c r="R3953" t="str">
        <f t="shared" si="367"/>
        <v>shorts</v>
      </c>
      <c r="S3953" s="13">
        <f t="shared" si="368"/>
        <v>40996.811539351846</v>
      </c>
      <c r="T3953" s="13">
        <f t="shared" si="369"/>
        <v>41047.707638888889</v>
      </c>
      <c r="U3953">
        <f t="shared" si="370"/>
        <v>2012</v>
      </c>
      <c r="V3953" s="15" t="str">
        <f t="shared" si="371"/>
        <v>Mar</v>
      </c>
    </row>
    <row r="3954" spans="1:22" ht="48">
      <c r="A3954">
        <v>97</v>
      </c>
      <c r="B3954" s="3" t="s">
        <v>99</v>
      </c>
      <c r="C3954" s="3" t="s">
        <v>4208</v>
      </c>
      <c r="D3954">
        <v>400</v>
      </c>
      <c r="E3954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8265</v>
      </c>
      <c r="O3954" s="6">
        <f>KickstarterTable[[#This Row],[pledged]]/KickstarterTable[[#This Row],[goal]]</f>
        <v>1.0625</v>
      </c>
      <c r="P3954" s="8">
        <f>KickstarterTable[[#This Row],[pledged]]/KickstarterTable[[#This Row],[backers_count]]</f>
        <v>53.125</v>
      </c>
      <c r="Q3954" t="str">
        <f t="shared" si="366"/>
        <v>film &amp; video</v>
      </c>
      <c r="R3954" t="str">
        <f t="shared" si="367"/>
        <v>shorts</v>
      </c>
      <c r="S3954" s="13">
        <f t="shared" si="368"/>
        <v>40705.801874999997</v>
      </c>
      <c r="T3954" s="13">
        <f t="shared" si="369"/>
        <v>40733.718541666669</v>
      </c>
      <c r="U3954">
        <f t="shared" si="370"/>
        <v>2011</v>
      </c>
      <c r="V3954" s="15" t="str">
        <f t="shared" si="371"/>
        <v>Jun</v>
      </c>
    </row>
    <row r="3955" spans="1:22" ht="48">
      <c r="A3955">
        <v>441</v>
      </c>
      <c r="B3955" s="3" t="s">
        <v>442</v>
      </c>
      <c r="C3955" s="3" t="s">
        <v>4551</v>
      </c>
      <c r="D3955">
        <v>400</v>
      </c>
      <c r="E3955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8269</v>
      </c>
      <c r="O3955" s="6">
        <f>KickstarterTable[[#This Row],[pledged]]/KickstarterTable[[#This Row],[goal]]</f>
        <v>0</v>
      </c>
      <c r="P3955" s="8" t="e">
        <f>KickstarterTable[[#This Row],[pledged]]/KickstarterTable[[#This Row],[backers_count]]</f>
        <v>#DIV/0!</v>
      </c>
      <c r="Q3955" t="str">
        <f t="shared" si="366"/>
        <v>film &amp; video</v>
      </c>
      <c r="R3955" t="str">
        <f t="shared" si="367"/>
        <v>animation</v>
      </c>
      <c r="S3955" s="13">
        <f t="shared" si="368"/>
        <v>41550.460601851846</v>
      </c>
      <c r="T3955" s="13">
        <f t="shared" si="369"/>
        <v>41578.377268518518</v>
      </c>
      <c r="U3955">
        <f t="shared" si="370"/>
        <v>2013</v>
      </c>
      <c r="V3955" s="15" t="str">
        <f t="shared" si="371"/>
        <v>Oct</v>
      </c>
    </row>
    <row r="3956" spans="1:22" ht="48">
      <c r="A3956">
        <v>581</v>
      </c>
      <c r="B3956" s="3" t="s">
        <v>582</v>
      </c>
      <c r="C3956" s="3" t="s">
        <v>4691</v>
      </c>
      <c r="D3956">
        <v>400</v>
      </c>
      <c r="E3956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8271</v>
      </c>
      <c r="O3956" s="6">
        <f>KickstarterTable[[#This Row],[pledged]]/KickstarterTable[[#This Row],[goal]]</f>
        <v>0</v>
      </c>
      <c r="P3956" s="8" t="e">
        <f>KickstarterTable[[#This Row],[pledged]]/KickstarterTable[[#This Row],[backers_count]]</f>
        <v>#DIV/0!</v>
      </c>
      <c r="Q3956" t="str">
        <f t="shared" si="366"/>
        <v>technology</v>
      </c>
      <c r="R3956" t="str">
        <f t="shared" si="367"/>
        <v>web</v>
      </c>
      <c r="S3956" s="13">
        <f t="shared" si="368"/>
        <v>42187.679444444446</v>
      </c>
      <c r="T3956" s="13">
        <f t="shared" si="369"/>
        <v>42215.596111111117</v>
      </c>
      <c r="U3956">
        <f t="shared" si="370"/>
        <v>2015</v>
      </c>
      <c r="V3956" s="15" t="str">
        <f t="shared" si="371"/>
        <v>Jul</v>
      </c>
    </row>
    <row r="3957" spans="1:22" ht="48">
      <c r="A3957">
        <v>618</v>
      </c>
      <c r="B3957" s="3" t="s">
        <v>619</v>
      </c>
      <c r="C3957" s="3" t="s">
        <v>4728</v>
      </c>
      <c r="D3957">
        <v>400</v>
      </c>
      <c r="E395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8271</v>
      </c>
      <c r="O3957" s="6">
        <f>KickstarterTable[[#This Row],[pledged]]/KickstarterTable[[#This Row],[goal]]</f>
        <v>0</v>
      </c>
      <c r="P3957" s="8" t="e">
        <f>KickstarterTable[[#This Row],[pledged]]/KickstarterTable[[#This Row],[backers_count]]</f>
        <v>#DIV/0!</v>
      </c>
      <c r="Q3957" t="str">
        <f t="shared" si="366"/>
        <v>technology</v>
      </c>
      <c r="R3957" t="str">
        <f t="shared" si="367"/>
        <v>web</v>
      </c>
      <c r="S3957" s="13">
        <f t="shared" si="368"/>
        <v>42317.47688657407</v>
      </c>
      <c r="T3957" s="13">
        <f t="shared" si="369"/>
        <v>42345.393553240741</v>
      </c>
      <c r="U3957">
        <f t="shared" si="370"/>
        <v>2015</v>
      </c>
      <c r="V3957" s="15" t="str">
        <f t="shared" si="371"/>
        <v>Nov</v>
      </c>
    </row>
    <row r="3958" spans="1:22" ht="32">
      <c r="A3958">
        <v>819</v>
      </c>
      <c r="B3958" s="3" t="s">
        <v>820</v>
      </c>
      <c r="C3958" s="3" t="s">
        <v>4929</v>
      </c>
      <c r="D3958">
        <v>400</v>
      </c>
      <c r="E395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8275</v>
      </c>
      <c r="O3958" s="6">
        <f>KickstarterTable[[#This Row],[pledged]]/KickstarterTable[[#This Row],[goal]]</f>
        <v>1.0874999999999999</v>
      </c>
      <c r="P3958" s="8">
        <f>KickstarterTable[[#This Row],[pledged]]/KickstarterTable[[#This Row],[backers_count]]</f>
        <v>31.071428571428573</v>
      </c>
      <c r="Q3958" t="str">
        <f t="shared" si="366"/>
        <v>music</v>
      </c>
      <c r="R3958" t="str">
        <f t="shared" si="367"/>
        <v>rock</v>
      </c>
      <c r="S3958" s="13">
        <f t="shared" si="368"/>
        <v>41619.664976851847</v>
      </c>
      <c r="T3958" s="13">
        <f t="shared" si="369"/>
        <v>41626.780555555561</v>
      </c>
      <c r="U3958">
        <f t="shared" si="370"/>
        <v>2013</v>
      </c>
      <c r="V3958" s="15" t="str">
        <f t="shared" si="371"/>
        <v>Dec</v>
      </c>
    </row>
    <row r="3959" spans="1:22" ht="48">
      <c r="A3959">
        <v>1106</v>
      </c>
      <c r="B3959" s="3" t="s">
        <v>1107</v>
      </c>
      <c r="C3959" s="3" t="s">
        <v>5216</v>
      </c>
      <c r="D3959">
        <v>400</v>
      </c>
      <c r="E3959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8281</v>
      </c>
      <c r="O3959" s="6">
        <f>KickstarterTable[[#This Row],[pledged]]/KickstarterTable[[#This Row],[goal]]</f>
        <v>0.41249999999999998</v>
      </c>
      <c r="P3959" s="8">
        <f>KickstarterTable[[#This Row],[pledged]]/KickstarterTable[[#This Row],[backers_count]]</f>
        <v>23.571428571428573</v>
      </c>
      <c r="Q3959" t="str">
        <f t="shared" si="366"/>
        <v>games</v>
      </c>
      <c r="R3959" t="str">
        <f t="shared" si="367"/>
        <v>video games</v>
      </c>
      <c r="S3959" s="13">
        <f t="shared" si="368"/>
        <v>40973.407118055555</v>
      </c>
      <c r="T3959" s="13">
        <f t="shared" si="369"/>
        <v>41001.282118055555</v>
      </c>
      <c r="U3959">
        <f t="shared" si="370"/>
        <v>2012</v>
      </c>
      <c r="V3959" s="15" t="str">
        <f t="shared" si="371"/>
        <v>Mar</v>
      </c>
    </row>
    <row r="3960" spans="1:22" ht="32">
      <c r="A3960">
        <v>1386</v>
      </c>
      <c r="B3960" s="3" t="s">
        <v>1387</v>
      </c>
      <c r="C3960" s="3" t="s">
        <v>5496</v>
      </c>
      <c r="D3960">
        <v>400</v>
      </c>
      <c r="E3960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8275</v>
      </c>
      <c r="O3960" s="6">
        <f>KickstarterTable[[#This Row],[pledged]]/KickstarterTable[[#This Row],[goal]]</f>
        <v>2.1875</v>
      </c>
      <c r="P3960" s="8">
        <f>KickstarterTable[[#This Row],[pledged]]/KickstarterTable[[#This Row],[backers_count]]</f>
        <v>62.5</v>
      </c>
      <c r="Q3960" t="str">
        <f t="shared" si="366"/>
        <v>music</v>
      </c>
      <c r="R3960" t="str">
        <f t="shared" si="367"/>
        <v>rock</v>
      </c>
      <c r="S3960" s="13">
        <f t="shared" si="368"/>
        <v>42184.313530092586</v>
      </c>
      <c r="T3960" s="13">
        <f t="shared" si="369"/>
        <v>42212.230196759258</v>
      </c>
      <c r="U3960">
        <f t="shared" si="370"/>
        <v>2015</v>
      </c>
      <c r="V3960" s="15" t="str">
        <f t="shared" si="371"/>
        <v>Jun</v>
      </c>
    </row>
    <row r="3961" spans="1:22" ht="48">
      <c r="A3961">
        <v>1640</v>
      </c>
      <c r="B3961" s="3" t="s">
        <v>1641</v>
      </c>
      <c r="C3961" s="3" t="s">
        <v>5750</v>
      </c>
      <c r="D3961">
        <v>400</v>
      </c>
      <c r="E3961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8275</v>
      </c>
      <c r="O3961" s="6">
        <f>KickstarterTable[[#This Row],[pledged]]/KickstarterTable[[#This Row],[goal]]</f>
        <v>1.6986000000000001</v>
      </c>
      <c r="P3961" s="8">
        <f>KickstarterTable[[#This Row],[pledged]]/KickstarterTable[[#This Row],[backers_count]]</f>
        <v>39.967058823529413</v>
      </c>
      <c r="Q3961" t="str">
        <f t="shared" si="366"/>
        <v>music</v>
      </c>
      <c r="R3961" t="str">
        <f t="shared" si="367"/>
        <v>rock</v>
      </c>
      <c r="S3961" s="13">
        <f t="shared" si="368"/>
        <v>40378.897627314815</v>
      </c>
      <c r="T3961" s="13">
        <f t="shared" si="369"/>
        <v>40390.665972222225</v>
      </c>
      <c r="U3961">
        <f t="shared" si="370"/>
        <v>2010</v>
      </c>
      <c r="V3961" s="15" t="str">
        <f t="shared" si="371"/>
        <v>Jul</v>
      </c>
    </row>
    <row r="3962" spans="1:22" ht="48">
      <c r="A3962">
        <v>1833</v>
      </c>
      <c r="B3962" s="3" t="s">
        <v>1834</v>
      </c>
      <c r="C3962" s="3" t="s">
        <v>5943</v>
      </c>
      <c r="D3962">
        <v>400</v>
      </c>
      <c r="E3962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8275</v>
      </c>
      <c r="O3962" s="6">
        <f>KickstarterTable[[#This Row],[pledged]]/KickstarterTable[[#This Row],[goal]]</f>
        <v>2.625</v>
      </c>
      <c r="P3962" s="8">
        <f>KickstarterTable[[#This Row],[pledged]]/KickstarterTable[[#This Row],[backers_count]]</f>
        <v>42</v>
      </c>
      <c r="Q3962" t="str">
        <f t="shared" si="366"/>
        <v>music</v>
      </c>
      <c r="R3962" t="str">
        <f t="shared" si="367"/>
        <v>rock</v>
      </c>
      <c r="S3962" s="13">
        <f t="shared" si="368"/>
        <v>41302.710682870369</v>
      </c>
      <c r="T3962" s="13">
        <f t="shared" si="369"/>
        <v>41332.915972222225</v>
      </c>
      <c r="U3962">
        <f t="shared" si="370"/>
        <v>2013</v>
      </c>
      <c r="V3962" s="15" t="str">
        <f t="shared" si="371"/>
        <v>Jan</v>
      </c>
    </row>
    <row r="3963" spans="1:22" ht="32">
      <c r="A3963">
        <v>2161</v>
      </c>
      <c r="B3963" s="3" t="s">
        <v>2162</v>
      </c>
      <c r="C3963" s="3" t="s">
        <v>6271</v>
      </c>
      <c r="D3963">
        <v>400</v>
      </c>
      <c r="E3963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8275</v>
      </c>
      <c r="O3963" s="6">
        <f>KickstarterTable[[#This Row],[pledged]]/KickstarterTable[[#This Row],[goal]]</f>
        <v>1.1575</v>
      </c>
      <c r="P3963" s="8">
        <f>KickstarterTable[[#This Row],[pledged]]/KickstarterTable[[#This Row],[backers_count]]</f>
        <v>35.615384615384613</v>
      </c>
      <c r="Q3963" t="str">
        <f t="shared" si="366"/>
        <v>music</v>
      </c>
      <c r="R3963" t="str">
        <f t="shared" si="367"/>
        <v>rock</v>
      </c>
      <c r="S3963" s="13">
        <f t="shared" si="368"/>
        <v>42240.519201388888</v>
      </c>
      <c r="T3963" s="13">
        <f t="shared" si="369"/>
        <v>42268.435868055552</v>
      </c>
      <c r="U3963">
        <f t="shared" si="370"/>
        <v>2015</v>
      </c>
      <c r="V3963" s="15" t="str">
        <f t="shared" si="371"/>
        <v>Aug</v>
      </c>
    </row>
    <row r="3964" spans="1:22" ht="48">
      <c r="A3964">
        <v>2317</v>
      </c>
      <c r="B3964" s="3" t="s">
        <v>2318</v>
      </c>
      <c r="C3964" s="3" t="s">
        <v>6427</v>
      </c>
      <c r="D3964">
        <v>400</v>
      </c>
      <c r="E3964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8278</v>
      </c>
      <c r="O3964" s="6">
        <f>KickstarterTable[[#This Row],[pledged]]/KickstarterTable[[#This Row],[goal]]</f>
        <v>1.04</v>
      </c>
      <c r="P3964" s="8">
        <f>KickstarterTable[[#This Row],[pledged]]/KickstarterTable[[#This Row],[backers_count]]</f>
        <v>18.90909090909091</v>
      </c>
      <c r="Q3964" t="str">
        <f t="shared" si="366"/>
        <v>music</v>
      </c>
      <c r="R3964" t="str">
        <f t="shared" si="367"/>
        <v>indie rock</v>
      </c>
      <c r="S3964" s="13">
        <f t="shared" si="368"/>
        <v>40192.20890046296</v>
      </c>
      <c r="T3964" s="13">
        <f t="shared" si="369"/>
        <v>40221.791666666672</v>
      </c>
      <c r="U3964">
        <f t="shared" si="370"/>
        <v>2010</v>
      </c>
      <c r="V3964" s="15" t="str">
        <f t="shared" si="371"/>
        <v>Jan</v>
      </c>
    </row>
    <row r="3965" spans="1:22" ht="48">
      <c r="A3965">
        <v>2448</v>
      </c>
      <c r="B3965" s="3" t="s">
        <v>2449</v>
      </c>
      <c r="C3965" s="3" t="s">
        <v>6558</v>
      </c>
      <c r="D3965">
        <v>400</v>
      </c>
      <c r="E3965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8297</v>
      </c>
      <c r="O3965" s="6">
        <f>KickstarterTable[[#This Row],[pledged]]/KickstarterTable[[#This Row],[goal]]</f>
        <v>1.075</v>
      </c>
      <c r="P3965" s="8">
        <f>KickstarterTable[[#This Row],[pledged]]/KickstarterTable[[#This Row],[backers_count]]</f>
        <v>47.777777777777779</v>
      </c>
      <c r="Q3965" t="str">
        <f t="shared" si="366"/>
        <v>food</v>
      </c>
      <c r="R3965" t="str">
        <f t="shared" si="367"/>
        <v>small batch</v>
      </c>
      <c r="S3965" s="13">
        <f t="shared" si="368"/>
        <v>42606.982789351845</v>
      </c>
      <c r="T3965" s="13">
        <f t="shared" si="369"/>
        <v>42610.816666666673</v>
      </c>
      <c r="U3965">
        <f t="shared" si="370"/>
        <v>2016</v>
      </c>
      <c r="V3965" s="15" t="str">
        <f t="shared" si="371"/>
        <v>Aug</v>
      </c>
    </row>
    <row r="3966" spans="1:22" ht="64">
      <c r="A3966">
        <v>2805</v>
      </c>
      <c r="B3966" s="3" t="s">
        <v>2805</v>
      </c>
      <c r="C3966" s="3" t="s">
        <v>6915</v>
      </c>
      <c r="D3966">
        <v>400</v>
      </c>
      <c r="E3966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8270</v>
      </c>
      <c r="O3966" s="6">
        <f>KickstarterTable[[#This Row],[pledged]]/KickstarterTable[[#This Row],[goal]]</f>
        <v>1.1000000000000001</v>
      </c>
      <c r="P3966" s="8">
        <f>KickstarterTable[[#This Row],[pledged]]/KickstarterTable[[#This Row],[backers_count]]</f>
        <v>24.444444444444443</v>
      </c>
      <c r="Q3966" t="str">
        <f t="shared" si="366"/>
        <v>theater</v>
      </c>
      <c r="R3966" t="str">
        <f t="shared" si="367"/>
        <v>plays</v>
      </c>
      <c r="S3966" s="13">
        <f t="shared" si="368"/>
        <v>42213.1721412037</v>
      </c>
      <c r="T3966" s="13">
        <f t="shared" si="369"/>
        <v>42236.088807870372</v>
      </c>
      <c r="U3966">
        <f t="shared" si="370"/>
        <v>2015</v>
      </c>
      <c r="V3966" s="15" t="str">
        <f t="shared" si="371"/>
        <v>Jul</v>
      </c>
    </row>
    <row r="3967" spans="1:22" ht="32">
      <c r="A3967">
        <v>2885</v>
      </c>
      <c r="B3967" s="3" t="s">
        <v>2885</v>
      </c>
      <c r="C3967" s="3" t="s">
        <v>6995</v>
      </c>
      <c r="D3967">
        <v>400</v>
      </c>
      <c r="E396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8270</v>
      </c>
      <c r="O3967" s="6">
        <f>KickstarterTable[[#This Row],[pledged]]/KickstarterTable[[#This Row],[goal]]</f>
        <v>0.32500000000000001</v>
      </c>
      <c r="P3967" s="8">
        <f>KickstarterTable[[#This Row],[pledged]]/KickstarterTable[[#This Row],[backers_count]]</f>
        <v>26</v>
      </c>
      <c r="Q3967" t="str">
        <f t="shared" si="366"/>
        <v>theater</v>
      </c>
      <c r="R3967" t="str">
        <f t="shared" si="367"/>
        <v>plays</v>
      </c>
      <c r="S3967" s="13">
        <f t="shared" si="368"/>
        <v>42046.743067129624</v>
      </c>
      <c r="T3967" s="13">
        <f t="shared" si="369"/>
        <v>42074.618067129632</v>
      </c>
      <c r="U3967">
        <f t="shared" si="370"/>
        <v>2015</v>
      </c>
      <c r="V3967" s="15" t="str">
        <f t="shared" si="371"/>
        <v>Feb</v>
      </c>
    </row>
    <row r="3968" spans="1:22" ht="48">
      <c r="A3968">
        <v>3325</v>
      </c>
      <c r="B3968" s="3" t="s">
        <v>3325</v>
      </c>
      <c r="C3968" s="3" t="s">
        <v>7435</v>
      </c>
      <c r="D3968">
        <v>400</v>
      </c>
      <c r="E396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8270</v>
      </c>
      <c r="O3968" s="6">
        <f>KickstarterTable[[#This Row],[pledged]]/KickstarterTable[[#This Row],[goal]]</f>
        <v>1.125</v>
      </c>
      <c r="P3968" s="8">
        <f>KickstarterTable[[#This Row],[pledged]]/KickstarterTable[[#This Row],[backers_count]]</f>
        <v>30</v>
      </c>
      <c r="Q3968" t="str">
        <f t="shared" si="366"/>
        <v>theater</v>
      </c>
      <c r="R3968" t="str">
        <f t="shared" si="367"/>
        <v>plays</v>
      </c>
      <c r="S3968" s="13">
        <f t="shared" si="368"/>
        <v>42064.452280092592</v>
      </c>
      <c r="T3968" s="13">
        <f t="shared" si="369"/>
        <v>42097.327280092599</v>
      </c>
      <c r="U3968">
        <f t="shared" si="370"/>
        <v>2015</v>
      </c>
      <c r="V3968" s="15" t="str">
        <f t="shared" si="371"/>
        <v>Mar</v>
      </c>
    </row>
    <row r="3969" spans="1:22" ht="48">
      <c r="A3969">
        <v>3494</v>
      </c>
      <c r="B3969" s="3" t="s">
        <v>3493</v>
      </c>
      <c r="C3969" s="3" t="s">
        <v>7604</v>
      </c>
      <c r="D3969">
        <v>400</v>
      </c>
      <c r="E3969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8270</v>
      </c>
      <c r="O3969" s="6">
        <f>KickstarterTable[[#This Row],[pledged]]/KickstarterTable[[#This Row],[goal]]</f>
        <v>1</v>
      </c>
      <c r="P3969" s="8">
        <f>KickstarterTable[[#This Row],[pledged]]/KickstarterTable[[#This Row],[backers_count]]</f>
        <v>30.76923076923077</v>
      </c>
      <c r="Q3969" t="str">
        <f t="shared" si="366"/>
        <v>theater</v>
      </c>
      <c r="R3969" t="str">
        <f t="shared" si="367"/>
        <v>plays</v>
      </c>
      <c r="S3969" s="13">
        <f t="shared" si="368"/>
        <v>42688.881655092591</v>
      </c>
      <c r="T3969" s="13">
        <f t="shared" si="369"/>
        <v>42697.833333333336</v>
      </c>
      <c r="U3969">
        <f t="shared" si="370"/>
        <v>2016</v>
      </c>
      <c r="V3969" s="15" t="str">
        <f t="shared" si="371"/>
        <v>Nov</v>
      </c>
    </row>
    <row r="3970" spans="1:22" ht="48">
      <c r="A3970">
        <v>3987</v>
      </c>
      <c r="B3970" s="3" t="s">
        <v>3983</v>
      </c>
      <c r="C3970" s="3" t="s">
        <v>8093</v>
      </c>
      <c r="D3970">
        <v>400</v>
      </c>
      <c r="E3970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8270</v>
      </c>
      <c r="O3970" s="6">
        <f>KickstarterTable[[#This Row],[pledged]]/KickstarterTable[[#This Row],[goal]]</f>
        <v>0.3775</v>
      </c>
      <c r="P3970" s="8">
        <f>KickstarterTable[[#This Row],[pledged]]/KickstarterTable[[#This Row],[backers_count]]</f>
        <v>11.615384615384615</v>
      </c>
      <c r="Q3970" t="str">
        <f t="shared" ref="Q3970:Q4033" si="372">LEFT(N3970, SEARCH("/",N3970,1) -1)</f>
        <v>theater</v>
      </c>
      <c r="R3970" t="str">
        <f t="shared" ref="R3970:R4033" si="373">MID(N3970,FIND("/",N3970)+1,LEN(N3970))</f>
        <v>plays</v>
      </c>
      <c r="S3970" s="13">
        <f t="shared" ref="S3970:S4033" si="374">(J3970/86400)+25569+(-8/24)</f>
        <v>41765.591319444444</v>
      </c>
      <c r="T3970" s="13">
        <f t="shared" ref="T3970:T4033" si="375">(((I3970/60)/60)/24)+DATE(1970,1,1)+(-58/24)</f>
        <v>41773.507986111115</v>
      </c>
      <c r="U3970">
        <f t="shared" ref="U3970:U4033" si="376">YEAR(T3970)</f>
        <v>2014</v>
      </c>
      <c r="V3970" s="15" t="str">
        <f t="shared" ref="V3970:V4033" si="377">TEXT(S3970,"mmm")</f>
        <v>May</v>
      </c>
    </row>
    <row r="3971" spans="1:22" ht="32">
      <c r="A3971">
        <v>22</v>
      </c>
      <c r="B3971" s="3" t="s">
        <v>24</v>
      </c>
      <c r="C3971" s="3" t="s">
        <v>4133</v>
      </c>
      <c r="D3971">
        <v>350</v>
      </c>
      <c r="E3971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8264</v>
      </c>
      <c r="O3971" s="6">
        <f>KickstarterTable[[#This Row],[pledged]]/KickstarterTable[[#This Row],[goal]]</f>
        <v>1.1714285714285715</v>
      </c>
      <c r="P3971" s="8">
        <f>KickstarterTable[[#This Row],[pledged]]/KickstarterTable[[#This Row],[backers_count]]</f>
        <v>51.25</v>
      </c>
      <c r="Q3971" t="str">
        <f t="shared" si="372"/>
        <v>film &amp; video</v>
      </c>
      <c r="R3971" t="str">
        <f t="shared" si="373"/>
        <v>television</v>
      </c>
      <c r="S3971" s="13">
        <f t="shared" si="374"/>
        <v>41989.578009259254</v>
      </c>
      <c r="T3971" s="13">
        <f t="shared" si="375"/>
        <v>42002.915972222225</v>
      </c>
      <c r="U3971">
        <f t="shared" si="376"/>
        <v>2014</v>
      </c>
      <c r="V3971" s="15" t="str">
        <f t="shared" si="377"/>
        <v>Dec</v>
      </c>
    </row>
    <row r="3972" spans="1:22" ht="48">
      <c r="A3972">
        <v>95</v>
      </c>
      <c r="B3972" s="3" t="s">
        <v>97</v>
      </c>
      <c r="C3972" s="3" t="s">
        <v>4206</v>
      </c>
      <c r="D3972">
        <v>350</v>
      </c>
      <c r="E3972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8265</v>
      </c>
      <c r="O3972" s="6">
        <f>KickstarterTable[[#This Row],[pledged]]/KickstarterTable[[#This Row],[goal]]</f>
        <v>1.3142857142857143</v>
      </c>
      <c r="P3972" s="8">
        <f>KickstarterTable[[#This Row],[pledged]]/KickstarterTable[[#This Row],[backers_count]]</f>
        <v>21.904761904761905</v>
      </c>
      <c r="Q3972" t="str">
        <f t="shared" si="372"/>
        <v>film &amp; video</v>
      </c>
      <c r="R3972" t="str">
        <f t="shared" si="373"/>
        <v>shorts</v>
      </c>
      <c r="S3972" s="13">
        <f t="shared" si="374"/>
        <v>40934.671770833331</v>
      </c>
      <c r="T3972" s="13">
        <f t="shared" si="375"/>
        <v>40962.588437500002</v>
      </c>
      <c r="U3972">
        <f t="shared" si="376"/>
        <v>2012</v>
      </c>
      <c r="V3972" s="15" t="str">
        <f t="shared" si="377"/>
        <v>Jan</v>
      </c>
    </row>
    <row r="3973" spans="1:22" ht="48">
      <c r="A3973">
        <v>818</v>
      </c>
      <c r="B3973" s="3" t="s">
        <v>819</v>
      </c>
      <c r="C3973" s="3" t="s">
        <v>4928</v>
      </c>
      <c r="D3973">
        <v>350</v>
      </c>
      <c r="E3973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8275</v>
      </c>
      <c r="O3973" s="6">
        <f>KickstarterTable[[#This Row],[pledged]]/KickstarterTable[[#This Row],[goal]]</f>
        <v>1.5571428571428572</v>
      </c>
      <c r="P3973" s="8">
        <f>KickstarterTable[[#This Row],[pledged]]/KickstarterTable[[#This Row],[backers_count]]</f>
        <v>28.684210526315791</v>
      </c>
      <c r="Q3973" t="str">
        <f t="shared" si="372"/>
        <v>music</v>
      </c>
      <c r="R3973" t="str">
        <f t="shared" si="373"/>
        <v>rock</v>
      </c>
      <c r="S3973" s="13">
        <f t="shared" si="374"/>
        <v>41120.54954861111</v>
      </c>
      <c r="T3973" s="13">
        <f t="shared" si="375"/>
        <v>41126.292361111111</v>
      </c>
      <c r="U3973">
        <f t="shared" si="376"/>
        <v>2012</v>
      </c>
      <c r="V3973" s="15" t="str">
        <f t="shared" si="377"/>
        <v>Jul</v>
      </c>
    </row>
    <row r="3974" spans="1:22" ht="48">
      <c r="A3974">
        <v>1400</v>
      </c>
      <c r="B3974" s="3" t="s">
        <v>1401</v>
      </c>
      <c r="C3974" s="3" t="s">
        <v>5510</v>
      </c>
      <c r="D3974">
        <v>350</v>
      </c>
      <c r="E3974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8275</v>
      </c>
      <c r="O3974" s="6">
        <f>KickstarterTable[[#This Row],[pledged]]/KickstarterTable[[#This Row],[goal]]</f>
        <v>1.6742857142857144</v>
      </c>
      <c r="P3974" s="8">
        <f>KickstarterTable[[#This Row],[pledged]]/KickstarterTable[[#This Row],[backers_count]]</f>
        <v>17.235294117647058</v>
      </c>
      <c r="Q3974" t="str">
        <f t="shared" si="372"/>
        <v>music</v>
      </c>
      <c r="R3974" t="str">
        <f t="shared" si="373"/>
        <v>rock</v>
      </c>
      <c r="S3974" s="13">
        <f t="shared" si="374"/>
        <v>42498.007789351854</v>
      </c>
      <c r="T3974" s="13">
        <f t="shared" si="375"/>
        <v>42530.812500000007</v>
      </c>
      <c r="U3974">
        <f t="shared" si="376"/>
        <v>2016</v>
      </c>
      <c r="V3974" s="15" t="str">
        <f t="shared" si="377"/>
        <v>May</v>
      </c>
    </row>
    <row r="3975" spans="1:22" ht="48">
      <c r="A3975">
        <v>1685</v>
      </c>
      <c r="B3975" s="3" t="s">
        <v>1686</v>
      </c>
      <c r="C3975" s="3" t="s">
        <v>5795</v>
      </c>
      <c r="D3975">
        <v>350</v>
      </c>
      <c r="E3975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8292</v>
      </c>
      <c r="O3975" s="6">
        <f>KickstarterTable[[#This Row],[pledged]]/KickstarterTable[[#This Row],[goal]]</f>
        <v>1.0285714285714285</v>
      </c>
      <c r="P3975" s="8">
        <f>KickstarterTable[[#This Row],[pledged]]/KickstarterTable[[#This Row],[backers_count]]</f>
        <v>24</v>
      </c>
      <c r="Q3975" t="str">
        <f t="shared" si="372"/>
        <v>music</v>
      </c>
      <c r="R3975" t="str">
        <f t="shared" si="373"/>
        <v>faith</v>
      </c>
      <c r="S3975" s="13">
        <f t="shared" si="374"/>
        <v>42787.916932870365</v>
      </c>
      <c r="T3975" s="13">
        <f t="shared" si="375"/>
        <v>42815.791932870372</v>
      </c>
      <c r="U3975">
        <f t="shared" si="376"/>
        <v>2017</v>
      </c>
      <c r="V3975" s="15" t="str">
        <f t="shared" si="377"/>
        <v>Feb</v>
      </c>
    </row>
    <row r="3976" spans="1:22" ht="48">
      <c r="A3976">
        <v>1832</v>
      </c>
      <c r="B3976" s="3" t="s">
        <v>1833</v>
      </c>
      <c r="C3976" s="3" t="s">
        <v>5942</v>
      </c>
      <c r="D3976">
        <v>350</v>
      </c>
      <c r="E3976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8275</v>
      </c>
      <c r="O3976" s="6">
        <f>KickstarterTable[[#This Row],[pledged]]/KickstarterTable[[#This Row],[goal]]</f>
        <v>1.4285714285714286</v>
      </c>
      <c r="P3976" s="8">
        <f>KickstarterTable[[#This Row],[pledged]]/KickstarterTable[[#This Row],[backers_count]]</f>
        <v>25</v>
      </c>
      <c r="Q3976" t="str">
        <f t="shared" si="372"/>
        <v>music</v>
      </c>
      <c r="R3976" t="str">
        <f t="shared" si="373"/>
        <v>rock</v>
      </c>
      <c r="S3976" s="13">
        <f t="shared" si="374"/>
        <v>40576.206331018519</v>
      </c>
      <c r="T3976" s="13">
        <f t="shared" si="375"/>
        <v>40604.12299768519</v>
      </c>
      <c r="U3976">
        <f t="shared" si="376"/>
        <v>2011</v>
      </c>
      <c r="V3976" s="15" t="str">
        <f t="shared" si="377"/>
        <v>Feb</v>
      </c>
    </row>
    <row r="3977" spans="1:22" ht="48">
      <c r="A3977">
        <v>2170</v>
      </c>
      <c r="B3977" s="3" t="s">
        <v>2171</v>
      </c>
      <c r="C3977" s="3" t="s">
        <v>6280</v>
      </c>
      <c r="D3977">
        <v>350</v>
      </c>
      <c r="E397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8275</v>
      </c>
      <c r="O3977" s="6">
        <f>KickstarterTable[[#This Row],[pledged]]/KickstarterTable[[#This Row],[goal]]</f>
        <v>1.8085714285714285</v>
      </c>
      <c r="P3977" s="8">
        <f>KickstarterTable[[#This Row],[pledged]]/KickstarterTable[[#This Row],[backers_count]]</f>
        <v>33.315789473684212</v>
      </c>
      <c r="Q3977" t="str">
        <f t="shared" si="372"/>
        <v>music</v>
      </c>
      <c r="R3977" t="str">
        <f t="shared" si="373"/>
        <v>rock</v>
      </c>
      <c r="S3977" s="13">
        <f t="shared" si="374"/>
        <v>42198.416921296295</v>
      </c>
      <c r="T3977" s="13">
        <f t="shared" si="375"/>
        <v>42236.333587962967</v>
      </c>
      <c r="U3977">
        <f t="shared" si="376"/>
        <v>2015</v>
      </c>
      <c r="V3977" s="15" t="str">
        <f t="shared" si="377"/>
        <v>Jul</v>
      </c>
    </row>
    <row r="3978" spans="1:22" ht="32">
      <c r="A3978">
        <v>3309</v>
      </c>
      <c r="B3978" s="3" t="s">
        <v>3309</v>
      </c>
      <c r="C3978" s="3" t="s">
        <v>7419</v>
      </c>
      <c r="D3978">
        <v>350</v>
      </c>
      <c r="E397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8270</v>
      </c>
      <c r="O3978" s="6">
        <f>KickstarterTable[[#This Row],[pledged]]/KickstarterTable[[#This Row],[goal]]</f>
        <v>1.5942857142857143</v>
      </c>
      <c r="P3978" s="8">
        <f>KickstarterTable[[#This Row],[pledged]]/KickstarterTable[[#This Row],[backers_count]]</f>
        <v>18</v>
      </c>
      <c r="Q3978" t="str">
        <f t="shared" si="372"/>
        <v>theater</v>
      </c>
      <c r="R3978" t="str">
        <f t="shared" si="373"/>
        <v>plays</v>
      </c>
      <c r="S3978" s="13">
        <f t="shared" si="374"/>
        <v>42628.316874999997</v>
      </c>
      <c r="T3978" s="13">
        <f t="shared" si="375"/>
        <v>42657.233541666668</v>
      </c>
      <c r="U3978">
        <f t="shared" si="376"/>
        <v>2016</v>
      </c>
      <c r="V3978" s="15" t="str">
        <f t="shared" si="377"/>
        <v>Sep</v>
      </c>
    </row>
    <row r="3979" spans="1:22" ht="48">
      <c r="A3979">
        <v>3405</v>
      </c>
      <c r="B3979" s="3" t="s">
        <v>3404</v>
      </c>
      <c r="C3979" s="3" t="s">
        <v>7515</v>
      </c>
      <c r="D3979">
        <v>350</v>
      </c>
      <c r="E3979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8270</v>
      </c>
      <c r="O3979" s="6">
        <f>KickstarterTable[[#This Row],[pledged]]/KickstarterTable[[#This Row],[goal]]</f>
        <v>1.3757142857142857</v>
      </c>
      <c r="P3979" s="8">
        <f>KickstarterTable[[#This Row],[pledged]]/KickstarterTable[[#This Row],[backers_count]]</f>
        <v>28.323529411764707</v>
      </c>
      <c r="Q3979" t="str">
        <f t="shared" si="372"/>
        <v>theater</v>
      </c>
      <c r="R3979" t="str">
        <f t="shared" si="373"/>
        <v>plays</v>
      </c>
      <c r="S3979" s="13">
        <f t="shared" si="374"/>
        <v>42409.683865740742</v>
      </c>
      <c r="T3979" s="13">
        <f t="shared" si="375"/>
        <v>42428.582638888889</v>
      </c>
      <c r="U3979">
        <f t="shared" si="376"/>
        <v>2016</v>
      </c>
      <c r="V3979" s="15" t="str">
        <f t="shared" si="377"/>
        <v>Feb</v>
      </c>
    </row>
    <row r="3980" spans="1:22" ht="48">
      <c r="A3980">
        <v>3521</v>
      </c>
      <c r="B3980" s="3" t="s">
        <v>3520</v>
      </c>
      <c r="C3980" s="3" t="s">
        <v>7631</v>
      </c>
      <c r="D3980">
        <v>350</v>
      </c>
      <c r="E3980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8270</v>
      </c>
      <c r="O3980" s="6">
        <f>KickstarterTable[[#This Row],[pledged]]/KickstarterTable[[#This Row],[goal]]</f>
        <v>1.6942857142857144</v>
      </c>
      <c r="P3980" s="8">
        <f>KickstarterTable[[#This Row],[pledged]]/KickstarterTable[[#This Row],[backers_count]]</f>
        <v>45.615384615384613</v>
      </c>
      <c r="Q3980" t="str">
        <f t="shared" si="372"/>
        <v>theater</v>
      </c>
      <c r="R3980" t="str">
        <f t="shared" si="373"/>
        <v>plays</v>
      </c>
      <c r="S3980" s="13">
        <f t="shared" si="374"/>
        <v>41881.028009259258</v>
      </c>
      <c r="T3980" s="13">
        <f t="shared" si="375"/>
        <v>41908.94467592593</v>
      </c>
      <c r="U3980">
        <f t="shared" si="376"/>
        <v>2014</v>
      </c>
      <c r="V3980" s="15" t="str">
        <f t="shared" si="377"/>
        <v>Aug</v>
      </c>
    </row>
    <row r="3981" spans="1:22" ht="48">
      <c r="A3981">
        <v>3558</v>
      </c>
      <c r="B3981" s="3" t="s">
        <v>3557</v>
      </c>
      <c r="C3981" s="3" t="s">
        <v>7668</v>
      </c>
      <c r="D3981">
        <v>350</v>
      </c>
      <c r="E3981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8270</v>
      </c>
      <c r="O3981" s="6">
        <f>KickstarterTable[[#This Row],[pledged]]/KickstarterTable[[#This Row],[goal]]</f>
        <v>1.44</v>
      </c>
      <c r="P3981" s="8">
        <f>KickstarterTable[[#This Row],[pledged]]/KickstarterTable[[#This Row],[backers_count]]</f>
        <v>22.90909090909091</v>
      </c>
      <c r="Q3981" t="str">
        <f t="shared" si="372"/>
        <v>theater</v>
      </c>
      <c r="R3981" t="str">
        <f t="shared" si="373"/>
        <v>plays</v>
      </c>
      <c r="S3981" s="13">
        <f t="shared" si="374"/>
        <v>42139.483506944445</v>
      </c>
      <c r="T3981" s="13">
        <f t="shared" si="375"/>
        <v>42179.458333333336</v>
      </c>
      <c r="U3981">
        <f t="shared" si="376"/>
        <v>2015</v>
      </c>
      <c r="V3981" s="15" t="str">
        <f t="shared" si="377"/>
        <v>May</v>
      </c>
    </row>
    <row r="3982" spans="1:22" ht="48">
      <c r="A3982">
        <v>3686</v>
      </c>
      <c r="B3982" s="3" t="s">
        <v>3683</v>
      </c>
      <c r="C3982" s="3" t="s">
        <v>7796</v>
      </c>
      <c r="D3982">
        <v>350</v>
      </c>
      <c r="E3982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8270</v>
      </c>
      <c r="O3982" s="6">
        <f>KickstarterTable[[#This Row],[pledged]]/KickstarterTable[[#This Row],[goal]]</f>
        <v>1.0142857142857142</v>
      </c>
      <c r="P3982" s="8">
        <f>KickstarterTable[[#This Row],[pledged]]/KickstarterTable[[#This Row],[backers_count]]</f>
        <v>59.166666666666664</v>
      </c>
      <c r="Q3982" t="str">
        <f t="shared" si="372"/>
        <v>theater</v>
      </c>
      <c r="R3982" t="str">
        <f t="shared" si="373"/>
        <v>plays</v>
      </c>
      <c r="S3982" s="13">
        <f t="shared" si="374"/>
        <v>42230.329398148147</v>
      </c>
      <c r="T3982" s="13">
        <f t="shared" si="375"/>
        <v>42242.749305555561</v>
      </c>
      <c r="U3982">
        <f t="shared" si="376"/>
        <v>2015</v>
      </c>
      <c r="V3982" s="15" t="str">
        <f t="shared" si="377"/>
        <v>Aug</v>
      </c>
    </row>
    <row r="3983" spans="1:22" ht="48">
      <c r="A3983">
        <v>3787</v>
      </c>
      <c r="B3983" s="3" t="s">
        <v>3784</v>
      </c>
      <c r="C3983" s="3" t="s">
        <v>7897</v>
      </c>
      <c r="D3983">
        <v>350</v>
      </c>
      <c r="E3983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8304</v>
      </c>
      <c r="O3983" s="6">
        <f>KickstarterTable[[#This Row],[pledged]]/KickstarterTable[[#This Row],[goal]]</f>
        <v>1.0028571428571429</v>
      </c>
      <c r="P3983" s="8">
        <f>KickstarterTable[[#This Row],[pledged]]/KickstarterTable[[#This Row],[backers_count]]</f>
        <v>35.1</v>
      </c>
      <c r="Q3983" t="str">
        <f t="shared" si="372"/>
        <v>theater</v>
      </c>
      <c r="R3983" t="str">
        <f t="shared" si="373"/>
        <v>musical</v>
      </c>
      <c r="S3983" s="13">
        <f t="shared" si="374"/>
        <v>42167.201458333329</v>
      </c>
      <c r="T3983" s="13">
        <f t="shared" si="375"/>
        <v>42193.749305555561</v>
      </c>
      <c r="U3983">
        <f t="shared" si="376"/>
        <v>2015</v>
      </c>
      <c r="V3983" s="15" t="str">
        <f t="shared" si="377"/>
        <v>Jun</v>
      </c>
    </row>
    <row r="3984" spans="1:22" ht="48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8300</v>
      </c>
      <c r="O3984" s="6">
        <f>KickstarterTable[[#This Row],[pledged]]/KickstarterTable[[#This Row],[goal]]</f>
        <v>1.0172910662824208</v>
      </c>
      <c r="P3984" s="8">
        <f>KickstarterTable[[#This Row],[pledged]]/KickstarterTable[[#This Row],[backers_count]]</f>
        <v>25.214285714285715</v>
      </c>
      <c r="Q3984" t="str">
        <f t="shared" si="372"/>
        <v>technology</v>
      </c>
      <c r="R3984" t="str">
        <f t="shared" si="373"/>
        <v>space exploration</v>
      </c>
      <c r="S3984" s="13">
        <f t="shared" si="374"/>
        <v>41989.57980324074</v>
      </c>
      <c r="T3984" s="13">
        <f t="shared" si="375"/>
        <v>42017.496469907412</v>
      </c>
      <c r="U3984">
        <f t="shared" si="376"/>
        <v>2015</v>
      </c>
      <c r="V3984" s="15" t="str">
        <f t="shared" si="377"/>
        <v>Dec</v>
      </c>
    </row>
    <row r="3985" spans="1:22" ht="48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8270</v>
      </c>
      <c r="O3985" s="6">
        <f>KickstarterTable[[#This Row],[pledged]]/KickstarterTable[[#This Row],[goal]]</f>
        <v>1.2912912912912913</v>
      </c>
      <c r="P3985" s="8">
        <f>KickstarterTable[[#This Row],[pledged]]/KickstarterTable[[#This Row],[backers_count]]</f>
        <v>30.714285714285715</v>
      </c>
      <c r="Q3985" t="str">
        <f t="shared" si="372"/>
        <v>theater</v>
      </c>
      <c r="R3985" t="str">
        <f t="shared" si="373"/>
        <v>plays</v>
      </c>
      <c r="S3985" s="13">
        <f t="shared" si="374"/>
        <v>42308.85797453703</v>
      </c>
      <c r="T3985" s="13">
        <f t="shared" si="375"/>
        <v>42336.520833333336</v>
      </c>
      <c r="U3985">
        <f t="shared" si="376"/>
        <v>2015</v>
      </c>
      <c r="V3985" s="15" t="str">
        <f t="shared" si="377"/>
        <v>Oct</v>
      </c>
    </row>
    <row r="3986" spans="1:22" ht="48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8270</v>
      </c>
      <c r="O3986" s="6">
        <f>KickstarterTable[[#This Row],[pledged]]/KickstarterTable[[#This Row],[goal]]</f>
        <v>1.4888888888888889</v>
      </c>
      <c r="P3986" s="8">
        <f>KickstarterTable[[#This Row],[pledged]]/KickstarterTable[[#This Row],[backers_count]]</f>
        <v>15.129032258064516</v>
      </c>
      <c r="Q3986" t="str">
        <f t="shared" si="372"/>
        <v>theater</v>
      </c>
      <c r="R3986" t="str">
        <f t="shared" si="373"/>
        <v>plays</v>
      </c>
      <c r="S3986" s="13">
        <f t="shared" si="374"/>
        <v>42433.428553240738</v>
      </c>
      <c r="T3986" s="13">
        <f t="shared" si="375"/>
        <v>42440.500000000007</v>
      </c>
      <c r="U3986">
        <f t="shared" si="376"/>
        <v>2016</v>
      </c>
      <c r="V3986" s="15" t="str">
        <f t="shared" si="377"/>
        <v>Mar</v>
      </c>
    </row>
    <row r="3987" spans="1:22" ht="48">
      <c r="A3987">
        <v>76</v>
      </c>
      <c r="B3987" s="3" t="s">
        <v>78</v>
      </c>
      <c r="C3987" s="3" t="s">
        <v>4187</v>
      </c>
      <c r="D3987">
        <v>300</v>
      </c>
      <c r="E398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8265</v>
      </c>
      <c r="O3987" s="6">
        <f>KickstarterTable[[#This Row],[pledged]]/KickstarterTable[[#This Row],[goal]]</f>
        <v>1.5333333333333334</v>
      </c>
      <c r="P3987" s="8">
        <f>KickstarterTable[[#This Row],[pledged]]/KickstarterTable[[#This Row],[backers_count]]</f>
        <v>30.666666666666668</v>
      </c>
      <c r="Q3987" t="str">
        <f t="shared" si="372"/>
        <v>film &amp; video</v>
      </c>
      <c r="R3987" t="str">
        <f t="shared" si="373"/>
        <v>shorts</v>
      </c>
      <c r="S3987" s="13">
        <f t="shared" si="374"/>
        <v>40844.358310185184</v>
      </c>
      <c r="T3987" s="13">
        <f t="shared" si="375"/>
        <v>40902.316643518519</v>
      </c>
      <c r="U3987">
        <f t="shared" si="376"/>
        <v>2011</v>
      </c>
      <c r="V3987" s="15" t="str">
        <f t="shared" si="377"/>
        <v>Oct</v>
      </c>
    </row>
    <row r="3988" spans="1:22" ht="32">
      <c r="A3988">
        <v>372</v>
      </c>
      <c r="B3988" s="3" t="s">
        <v>373</v>
      </c>
      <c r="C3988" s="3" t="s">
        <v>4482</v>
      </c>
      <c r="D3988">
        <v>300</v>
      </c>
      <c r="E398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8268</v>
      </c>
      <c r="O3988" s="6">
        <f>KickstarterTable[[#This Row],[pledged]]/KickstarterTable[[#This Row],[goal]]</f>
        <v>1.2533333333333334</v>
      </c>
      <c r="P3988" s="8">
        <f>KickstarterTable[[#This Row],[pledged]]/KickstarterTable[[#This Row],[backers_count]]</f>
        <v>41.777777777777779</v>
      </c>
      <c r="Q3988" t="str">
        <f t="shared" si="372"/>
        <v>film &amp; video</v>
      </c>
      <c r="R3988" t="str">
        <f t="shared" si="373"/>
        <v>documentary</v>
      </c>
      <c r="S3988" s="13">
        <f t="shared" si="374"/>
        <v>42425.243564814817</v>
      </c>
      <c r="T3988" s="13">
        <f t="shared" si="375"/>
        <v>42463.250000000007</v>
      </c>
      <c r="U3988">
        <f t="shared" si="376"/>
        <v>2016</v>
      </c>
      <c r="V3988" s="15" t="str">
        <f t="shared" si="377"/>
        <v>Feb</v>
      </c>
    </row>
    <row r="3989" spans="1:22" ht="48">
      <c r="A3989">
        <v>827</v>
      </c>
      <c r="B3989" s="3" t="s">
        <v>828</v>
      </c>
      <c r="C3989" s="3" t="s">
        <v>4937</v>
      </c>
      <c r="D3989">
        <v>300</v>
      </c>
      <c r="E3989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8275</v>
      </c>
      <c r="O3989" s="6">
        <f>KickstarterTable[[#This Row],[pledged]]/KickstarterTable[[#This Row],[goal]]</f>
        <v>1.0333333333333334</v>
      </c>
      <c r="P3989" s="8">
        <f>KickstarterTable[[#This Row],[pledged]]/KickstarterTable[[#This Row],[backers_count]]</f>
        <v>28.181818181818183</v>
      </c>
      <c r="Q3989" t="str">
        <f t="shared" si="372"/>
        <v>music</v>
      </c>
      <c r="R3989" t="str">
        <f t="shared" si="373"/>
        <v>rock</v>
      </c>
      <c r="S3989" s="13">
        <f t="shared" si="374"/>
        <v>40927.140127314815</v>
      </c>
      <c r="T3989" s="13">
        <f t="shared" si="375"/>
        <v>40951.40902777778</v>
      </c>
      <c r="U3989">
        <f t="shared" si="376"/>
        <v>2012</v>
      </c>
      <c r="V3989" s="15" t="str">
        <f t="shared" si="377"/>
        <v>Jan</v>
      </c>
    </row>
    <row r="3990" spans="1:22" ht="48">
      <c r="A3990">
        <v>848</v>
      </c>
      <c r="B3990" s="3" t="s">
        <v>849</v>
      </c>
      <c r="C3990" s="3" t="s">
        <v>4958</v>
      </c>
      <c r="D3990">
        <v>300</v>
      </c>
      <c r="E3990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8276</v>
      </c>
      <c r="O3990" s="6">
        <f>KickstarterTable[[#This Row],[pledged]]/KickstarterTable[[#This Row],[goal]]</f>
        <v>1</v>
      </c>
      <c r="P3990" s="8">
        <f>KickstarterTable[[#This Row],[pledged]]/KickstarterTable[[#This Row],[backers_count]]</f>
        <v>18.75</v>
      </c>
      <c r="Q3990" t="str">
        <f t="shared" si="372"/>
        <v>music</v>
      </c>
      <c r="R3990" t="str">
        <f t="shared" si="373"/>
        <v>metal</v>
      </c>
      <c r="S3990" s="13">
        <f t="shared" si="374"/>
        <v>42078.458715277775</v>
      </c>
      <c r="T3990" s="13">
        <f t="shared" si="375"/>
        <v>42106.375381944446</v>
      </c>
      <c r="U3990">
        <f t="shared" si="376"/>
        <v>2015</v>
      </c>
      <c r="V3990" s="15" t="str">
        <f t="shared" si="377"/>
        <v>Mar</v>
      </c>
    </row>
    <row r="3991" spans="1:22" ht="48">
      <c r="A3991">
        <v>853</v>
      </c>
      <c r="B3991" s="3" t="s">
        <v>854</v>
      </c>
      <c r="C3991" s="3" t="s">
        <v>4963</v>
      </c>
      <c r="D3991">
        <v>300</v>
      </c>
      <c r="E3991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8276</v>
      </c>
      <c r="O3991" s="6">
        <f>KickstarterTable[[#This Row],[pledged]]/KickstarterTable[[#This Row],[goal]]</f>
        <v>1</v>
      </c>
      <c r="P3991" s="8">
        <f>KickstarterTable[[#This Row],[pledged]]/KickstarterTable[[#This Row],[backers_count]]</f>
        <v>30</v>
      </c>
      <c r="Q3991" t="str">
        <f t="shared" si="372"/>
        <v>music</v>
      </c>
      <c r="R3991" t="str">
        <f t="shared" si="373"/>
        <v>metal</v>
      </c>
      <c r="S3991" s="13">
        <f t="shared" si="374"/>
        <v>42021.49894675926</v>
      </c>
      <c r="T3991" s="13">
        <f t="shared" si="375"/>
        <v>42049.415613425932</v>
      </c>
      <c r="U3991">
        <f t="shared" si="376"/>
        <v>2015</v>
      </c>
      <c r="V3991" s="15" t="str">
        <f t="shared" si="377"/>
        <v>Jan</v>
      </c>
    </row>
    <row r="3992" spans="1:22" ht="48">
      <c r="A3992">
        <v>1093</v>
      </c>
      <c r="B3992" s="3" t="s">
        <v>1094</v>
      </c>
      <c r="C3992" s="3" t="s">
        <v>5203</v>
      </c>
      <c r="D3992">
        <v>300</v>
      </c>
      <c r="E3992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8281</v>
      </c>
      <c r="O3992" s="6">
        <f>KickstarterTable[[#This Row],[pledged]]/KickstarterTable[[#This Row],[goal]]</f>
        <v>0.14083333333333334</v>
      </c>
      <c r="P3992" s="8">
        <f>KickstarterTable[[#This Row],[pledged]]/KickstarterTable[[#This Row],[backers_count]]</f>
        <v>10.5625</v>
      </c>
      <c r="Q3992" t="str">
        <f t="shared" si="372"/>
        <v>games</v>
      </c>
      <c r="R3992" t="str">
        <f t="shared" si="373"/>
        <v>video games</v>
      </c>
      <c r="S3992" s="13">
        <f t="shared" si="374"/>
        <v>42396.640474537031</v>
      </c>
      <c r="T3992" s="13">
        <f t="shared" si="375"/>
        <v>42409.557141203702</v>
      </c>
      <c r="U3992">
        <f t="shared" si="376"/>
        <v>2016</v>
      </c>
      <c r="V3992" s="15" t="str">
        <f t="shared" si="377"/>
        <v>Jan</v>
      </c>
    </row>
    <row r="3993" spans="1:22" ht="48">
      <c r="A3993">
        <v>1345</v>
      </c>
      <c r="B3993" s="3" t="s">
        <v>1346</v>
      </c>
      <c r="C3993" s="3" t="s">
        <v>5455</v>
      </c>
      <c r="D3993">
        <v>300</v>
      </c>
      <c r="E3993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8273</v>
      </c>
      <c r="O3993" s="6">
        <f>KickstarterTable[[#This Row],[pledged]]/KickstarterTable[[#This Row],[goal]]</f>
        <v>1.25</v>
      </c>
      <c r="P3993" s="8">
        <f>KickstarterTable[[#This Row],[pledged]]/KickstarterTable[[#This Row],[backers_count]]</f>
        <v>53.571428571428569</v>
      </c>
      <c r="Q3993" t="str">
        <f t="shared" si="372"/>
        <v>publishing</v>
      </c>
      <c r="R3993" t="str">
        <f t="shared" si="373"/>
        <v>nonfiction</v>
      </c>
      <c r="S3993" s="13">
        <f t="shared" si="374"/>
        <v>41799.481006944443</v>
      </c>
      <c r="T3993" s="13">
        <f t="shared" si="375"/>
        <v>41832.397673611114</v>
      </c>
      <c r="U3993">
        <f t="shared" si="376"/>
        <v>2014</v>
      </c>
      <c r="V3993" s="15" t="str">
        <f t="shared" si="377"/>
        <v>Jun</v>
      </c>
    </row>
    <row r="3994" spans="1:22" ht="32">
      <c r="A3994">
        <v>1822</v>
      </c>
      <c r="B3994" s="3" t="s">
        <v>1823</v>
      </c>
      <c r="C3994" s="3" t="s">
        <v>5932</v>
      </c>
      <c r="D3994">
        <v>300</v>
      </c>
      <c r="E3994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8275</v>
      </c>
      <c r="O3994" s="6">
        <f>KickstarterTable[[#This Row],[pledged]]/KickstarterTable[[#This Row],[goal]]</f>
        <v>1</v>
      </c>
      <c r="P3994" s="8">
        <f>KickstarterTable[[#This Row],[pledged]]/KickstarterTable[[#This Row],[backers_count]]</f>
        <v>27.272727272727273</v>
      </c>
      <c r="Q3994" t="str">
        <f t="shared" si="372"/>
        <v>music</v>
      </c>
      <c r="R3994" t="str">
        <f t="shared" si="373"/>
        <v>rock</v>
      </c>
      <c r="S3994" s="13">
        <f t="shared" si="374"/>
        <v>41634.463680555556</v>
      </c>
      <c r="T3994" s="13">
        <f t="shared" si="375"/>
        <v>41668.375694444447</v>
      </c>
      <c r="U3994">
        <f t="shared" si="376"/>
        <v>2014</v>
      </c>
      <c r="V3994" s="15" t="str">
        <f t="shared" si="377"/>
        <v>Dec</v>
      </c>
    </row>
    <row r="3995" spans="1:22" ht="32">
      <c r="A3995">
        <v>1849</v>
      </c>
      <c r="B3995" s="3" t="s">
        <v>1850</v>
      </c>
      <c r="C3995" s="3" t="s">
        <v>5959</v>
      </c>
      <c r="D3995">
        <v>300</v>
      </c>
      <c r="E3995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8275</v>
      </c>
      <c r="O3995" s="6">
        <f>KickstarterTable[[#This Row],[pledged]]/KickstarterTable[[#This Row],[goal]]</f>
        <v>1.0033333333333334</v>
      </c>
      <c r="P3995" s="8">
        <f>KickstarterTable[[#This Row],[pledged]]/KickstarterTable[[#This Row],[backers_count]]</f>
        <v>37.625</v>
      </c>
      <c r="Q3995" t="str">
        <f t="shared" si="372"/>
        <v>music</v>
      </c>
      <c r="R3995" t="str">
        <f t="shared" si="373"/>
        <v>rock</v>
      </c>
      <c r="S3995" s="13">
        <f t="shared" si="374"/>
        <v>41169.512256944443</v>
      </c>
      <c r="T3995" s="13">
        <f t="shared" si="375"/>
        <v>41197.428923611114</v>
      </c>
      <c r="U3995">
        <f t="shared" si="376"/>
        <v>2012</v>
      </c>
      <c r="V3995" s="15" t="str">
        <f t="shared" si="377"/>
        <v>Sep</v>
      </c>
    </row>
    <row r="3996" spans="1:22" ht="48">
      <c r="A3996">
        <v>2112</v>
      </c>
      <c r="B3996" s="3" t="s">
        <v>2113</v>
      </c>
      <c r="C3996" s="3" t="s">
        <v>6222</v>
      </c>
      <c r="D3996">
        <v>300</v>
      </c>
      <c r="E3996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8278</v>
      </c>
      <c r="O3996" s="6">
        <f>KickstarterTable[[#This Row],[pledged]]/KickstarterTable[[#This Row],[goal]]</f>
        <v>1</v>
      </c>
      <c r="P3996" s="8">
        <f>KickstarterTable[[#This Row],[pledged]]/KickstarterTable[[#This Row],[backers_count]]</f>
        <v>27.272727272727273</v>
      </c>
      <c r="Q3996" t="str">
        <f t="shared" si="372"/>
        <v>music</v>
      </c>
      <c r="R3996" t="str">
        <f t="shared" si="373"/>
        <v>indie rock</v>
      </c>
      <c r="S3996" s="13">
        <f t="shared" si="374"/>
        <v>41365.594826388886</v>
      </c>
      <c r="T3996" s="13">
        <f t="shared" si="375"/>
        <v>41377.511493055557</v>
      </c>
      <c r="U3996">
        <f t="shared" si="376"/>
        <v>2013</v>
      </c>
      <c r="V3996" s="15" t="str">
        <f t="shared" si="377"/>
        <v>Apr</v>
      </c>
    </row>
    <row r="3997" spans="1:22" ht="48">
      <c r="A3997">
        <v>2216</v>
      </c>
      <c r="B3997" s="3" t="s">
        <v>2217</v>
      </c>
      <c r="C3997" s="3" t="s">
        <v>6326</v>
      </c>
      <c r="D3997">
        <v>300</v>
      </c>
      <c r="E399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8279</v>
      </c>
      <c r="O3997" s="6">
        <f>KickstarterTable[[#This Row],[pledged]]/KickstarterTable[[#This Row],[goal]]</f>
        <v>1.0566666666666666</v>
      </c>
      <c r="P3997" s="8">
        <f>KickstarterTable[[#This Row],[pledged]]/KickstarterTable[[#This Row],[backers_count]]</f>
        <v>22.642857142857142</v>
      </c>
      <c r="Q3997" t="str">
        <f t="shared" si="372"/>
        <v>music</v>
      </c>
      <c r="R3997" t="str">
        <f t="shared" si="373"/>
        <v>electronic music</v>
      </c>
      <c r="S3997" s="13">
        <f t="shared" si="374"/>
        <v>42194.418344907404</v>
      </c>
      <c r="T3997" s="13">
        <f t="shared" si="375"/>
        <v>42206.335011574083</v>
      </c>
      <c r="U3997">
        <f t="shared" si="376"/>
        <v>2015</v>
      </c>
      <c r="V3997" s="15" t="str">
        <f t="shared" si="377"/>
        <v>Jul</v>
      </c>
    </row>
    <row r="3998" spans="1:22" ht="48">
      <c r="A3998">
        <v>2281</v>
      </c>
      <c r="B3998" s="3" t="s">
        <v>2282</v>
      </c>
      <c r="C3998" s="3" t="s">
        <v>6391</v>
      </c>
      <c r="D3998">
        <v>300</v>
      </c>
      <c r="E399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8275</v>
      </c>
      <c r="O3998" s="6">
        <f>KickstarterTable[[#This Row],[pledged]]/KickstarterTable[[#This Row],[goal]]</f>
        <v>1.85</v>
      </c>
      <c r="P3998" s="8">
        <f>KickstarterTable[[#This Row],[pledged]]/KickstarterTable[[#This Row],[backers_count]]</f>
        <v>50.454545454545453</v>
      </c>
      <c r="Q3998" t="str">
        <f t="shared" si="372"/>
        <v>music</v>
      </c>
      <c r="R3998" t="str">
        <f t="shared" si="373"/>
        <v>rock</v>
      </c>
      <c r="S3998" s="13">
        <f t="shared" si="374"/>
        <v>40686.952511574069</v>
      </c>
      <c r="T3998" s="13">
        <f t="shared" si="375"/>
        <v>40746.868055555555</v>
      </c>
      <c r="U3998">
        <f t="shared" si="376"/>
        <v>2011</v>
      </c>
      <c r="V3998" s="15" t="str">
        <f t="shared" si="377"/>
        <v>May</v>
      </c>
    </row>
    <row r="3999" spans="1:22" ht="48">
      <c r="A3999">
        <v>2299</v>
      </c>
      <c r="B3999" s="3" t="s">
        <v>2300</v>
      </c>
      <c r="C3999" s="3" t="s">
        <v>6409</v>
      </c>
      <c r="D3999">
        <v>300</v>
      </c>
      <c r="E3999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8275</v>
      </c>
      <c r="O3999" s="6">
        <f>KickstarterTable[[#This Row],[pledged]]/KickstarterTable[[#This Row],[goal]]</f>
        <v>3.5016666666666665</v>
      </c>
      <c r="P3999" s="8">
        <f>KickstarterTable[[#This Row],[pledged]]/KickstarterTable[[#This Row],[backers_count]]</f>
        <v>75.035714285714292</v>
      </c>
      <c r="Q3999" t="str">
        <f t="shared" si="372"/>
        <v>music</v>
      </c>
      <c r="R3999" t="str">
        <f t="shared" si="373"/>
        <v>rock</v>
      </c>
      <c r="S3999" s="13">
        <f t="shared" si="374"/>
        <v>40564.699178240735</v>
      </c>
      <c r="T3999" s="13">
        <f t="shared" si="375"/>
        <v>40577.615844907406</v>
      </c>
      <c r="U3999">
        <f t="shared" si="376"/>
        <v>2011</v>
      </c>
      <c r="V3999" s="15" t="str">
        <f t="shared" si="377"/>
        <v>Jan</v>
      </c>
    </row>
    <row r="4000" spans="1:22" ht="48">
      <c r="A4000">
        <v>2455</v>
      </c>
      <c r="B4000" s="3" t="s">
        <v>2456</v>
      </c>
      <c r="C4000" s="3" t="s">
        <v>6565</v>
      </c>
      <c r="D4000">
        <v>300</v>
      </c>
      <c r="E4000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8297</v>
      </c>
      <c r="O4000" s="6">
        <f>KickstarterTable[[#This Row],[pledged]]/KickstarterTable[[#This Row],[goal]]</f>
        <v>1.82</v>
      </c>
      <c r="P4000" s="8">
        <f>KickstarterTable[[#This Row],[pledged]]/KickstarterTable[[#This Row],[backers_count]]</f>
        <v>34.125</v>
      </c>
      <c r="Q4000" t="str">
        <f t="shared" si="372"/>
        <v>food</v>
      </c>
      <c r="R4000" t="str">
        <f t="shared" si="373"/>
        <v>small batch</v>
      </c>
      <c r="S4000" s="13">
        <f t="shared" si="374"/>
        <v>42452.448495370372</v>
      </c>
      <c r="T4000" s="13">
        <f t="shared" si="375"/>
        <v>42478.365162037044</v>
      </c>
      <c r="U4000">
        <f t="shared" si="376"/>
        <v>2016</v>
      </c>
      <c r="V4000" s="15" t="str">
        <f t="shared" si="377"/>
        <v>Mar</v>
      </c>
    </row>
    <row r="4001" spans="1:22" ht="32">
      <c r="A4001">
        <v>2479</v>
      </c>
      <c r="B4001" s="3" t="s">
        <v>2479</v>
      </c>
      <c r="C4001" s="3" t="s">
        <v>6589</v>
      </c>
      <c r="D4001">
        <v>300</v>
      </c>
      <c r="E4001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8278</v>
      </c>
      <c r="O4001" s="6">
        <f>KickstarterTable[[#This Row],[pledged]]/KickstarterTable[[#This Row],[goal]]</f>
        <v>1.3344333333333334</v>
      </c>
      <c r="P4001" s="8">
        <f>KickstarterTable[[#This Row],[pledged]]/KickstarterTable[[#This Row],[backers_count]]</f>
        <v>25.020624999999999</v>
      </c>
      <c r="Q4001" t="str">
        <f t="shared" si="372"/>
        <v>music</v>
      </c>
      <c r="R4001" t="str">
        <f t="shared" si="373"/>
        <v>indie rock</v>
      </c>
      <c r="S4001" s="13">
        <f t="shared" si="374"/>
        <v>41107.393449074072</v>
      </c>
      <c r="T4001" s="13">
        <f t="shared" si="375"/>
        <v>41115.666666666672</v>
      </c>
      <c r="U4001">
        <f t="shared" si="376"/>
        <v>2012</v>
      </c>
      <c r="V4001" s="15" t="str">
        <f t="shared" si="377"/>
        <v>Jul</v>
      </c>
    </row>
    <row r="4002" spans="1:22" ht="48">
      <c r="A4002">
        <v>2486</v>
      </c>
      <c r="B4002" s="3" t="s">
        <v>2486</v>
      </c>
      <c r="C4002" s="3" t="s">
        <v>6596</v>
      </c>
      <c r="D4002">
        <v>300</v>
      </c>
      <c r="E4002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8278</v>
      </c>
      <c r="O4002" s="6">
        <f>KickstarterTable[[#This Row],[pledged]]/KickstarterTable[[#This Row],[goal]]</f>
        <v>2.6566666666666667</v>
      </c>
      <c r="P4002" s="8">
        <f>KickstarterTable[[#This Row],[pledged]]/KickstarterTable[[#This Row],[backers_count]]</f>
        <v>26.566666666666666</v>
      </c>
      <c r="Q4002" t="str">
        <f t="shared" si="372"/>
        <v>music</v>
      </c>
      <c r="R4002" t="str">
        <f t="shared" si="373"/>
        <v>indie rock</v>
      </c>
      <c r="S4002" s="13">
        <f t="shared" si="374"/>
        <v>40991.374722222223</v>
      </c>
      <c r="T4002" s="13">
        <f t="shared" si="375"/>
        <v>41019.291388888894</v>
      </c>
      <c r="U4002">
        <f t="shared" si="376"/>
        <v>2012</v>
      </c>
      <c r="V4002" s="15" t="str">
        <f t="shared" si="377"/>
        <v>Mar</v>
      </c>
    </row>
    <row r="4003" spans="1:22" ht="48">
      <c r="A4003">
        <v>2639</v>
      </c>
      <c r="B4003" s="3" t="s">
        <v>2639</v>
      </c>
      <c r="C4003" s="3" t="s">
        <v>6749</v>
      </c>
      <c r="D4003">
        <v>300</v>
      </c>
      <c r="E4003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8300</v>
      </c>
      <c r="O4003" s="6">
        <f>KickstarterTable[[#This Row],[pledged]]/KickstarterTable[[#This Row],[goal]]</f>
        <v>1.64</v>
      </c>
      <c r="P4003" s="8">
        <f>KickstarterTable[[#This Row],[pledged]]/KickstarterTable[[#This Row],[backers_count]]</f>
        <v>10.040816326530612</v>
      </c>
      <c r="Q4003" t="str">
        <f t="shared" si="372"/>
        <v>technology</v>
      </c>
      <c r="R4003" t="str">
        <f t="shared" si="373"/>
        <v>space exploration</v>
      </c>
      <c r="S4003" s="13">
        <f t="shared" si="374"/>
        <v>42024.531805555554</v>
      </c>
      <c r="T4003" s="13">
        <f t="shared" si="375"/>
        <v>42052.448472222226</v>
      </c>
      <c r="U4003">
        <f t="shared" si="376"/>
        <v>2015</v>
      </c>
      <c r="V4003" s="15" t="str">
        <f t="shared" si="377"/>
        <v>Jan</v>
      </c>
    </row>
    <row r="4004" spans="1:22" ht="32">
      <c r="A4004">
        <v>2740</v>
      </c>
      <c r="B4004" s="3" t="s">
        <v>2740</v>
      </c>
      <c r="C4004" s="3" t="s">
        <v>6850</v>
      </c>
      <c r="D4004">
        <v>300</v>
      </c>
      <c r="E4004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8294</v>
      </c>
      <c r="O4004" s="6">
        <f>KickstarterTable[[#This Row],[pledged]]/KickstarterTable[[#This Row],[goal]]</f>
        <v>1.0333333333333334</v>
      </c>
      <c r="P4004" s="8">
        <f>KickstarterTable[[#This Row],[pledged]]/KickstarterTable[[#This Row],[backers_count]]</f>
        <v>18.235294117647058</v>
      </c>
      <c r="Q4004" t="str">
        <f t="shared" si="372"/>
        <v>technology</v>
      </c>
      <c r="R4004" t="str">
        <f t="shared" si="373"/>
        <v>hardware</v>
      </c>
      <c r="S4004" s="13">
        <f t="shared" si="374"/>
        <v>42044.698518518511</v>
      </c>
      <c r="T4004" s="13">
        <f t="shared" si="375"/>
        <v>42072.573518518526</v>
      </c>
      <c r="U4004">
        <f t="shared" si="376"/>
        <v>2015</v>
      </c>
      <c r="V4004" s="15" t="str">
        <f t="shared" si="377"/>
        <v>Feb</v>
      </c>
    </row>
    <row r="4005" spans="1:22" ht="48">
      <c r="A4005">
        <v>2923</v>
      </c>
      <c r="B4005" s="3" t="s">
        <v>2923</v>
      </c>
      <c r="C4005" s="3" t="s">
        <v>7033</v>
      </c>
      <c r="D4005">
        <v>300</v>
      </c>
      <c r="E4005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8304</v>
      </c>
      <c r="O4005" s="6">
        <f>KickstarterTable[[#This Row],[pledged]]/KickstarterTable[[#This Row],[goal]]</f>
        <v>1</v>
      </c>
      <c r="P4005" s="8">
        <f>KickstarterTable[[#This Row],[pledged]]/KickstarterTable[[#This Row],[backers_count]]</f>
        <v>30</v>
      </c>
      <c r="Q4005" t="str">
        <f t="shared" si="372"/>
        <v>theater</v>
      </c>
      <c r="R4005" t="str">
        <f t="shared" si="373"/>
        <v>musical</v>
      </c>
      <c r="S4005" s="13">
        <f t="shared" si="374"/>
        <v>42012.819201388884</v>
      </c>
      <c r="T4005" s="13">
        <f t="shared" si="375"/>
        <v>42025.708333333336</v>
      </c>
      <c r="U4005">
        <f t="shared" si="376"/>
        <v>2015</v>
      </c>
      <c r="V4005" s="15" t="str">
        <f t="shared" si="377"/>
        <v>Jan</v>
      </c>
    </row>
    <row r="4006" spans="1:22" ht="48">
      <c r="A4006">
        <v>2994</v>
      </c>
      <c r="B4006" s="3" t="s">
        <v>2994</v>
      </c>
      <c r="C4006" s="3" t="s">
        <v>7104</v>
      </c>
      <c r="D4006">
        <v>300</v>
      </c>
      <c r="E4006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8302</v>
      </c>
      <c r="O4006" s="6">
        <f>KickstarterTable[[#This Row],[pledged]]/KickstarterTable[[#This Row],[goal]]</f>
        <v>4.577466666666667</v>
      </c>
      <c r="P4006" s="8">
        <f>KickstarterTable[[#This Row],[pledged]]/KickstarterTable[[#This Row],[backers_count]]</f>
        <v>23.275254237288134</v>
      </c>
      <c r="Q4006" t="str">
        <f t="shared" si="372"/>
        <v>theater</v>
      </c>
      <c r="R4006" t="str">
        <f t="shared" si="373"/>
        <v>spaces</v>
      </c>
      <c r="S4006" s="13">
        <f t="shared" si="374"/>
        <v>41885.145509259259</v>
      </c>
      <c r="T4006" s="13">
        <f t="shared" si="375"/>
        <v>41913.06217592593</v>
      </c>
      <c r="U4006">
        <f t="shared" si="376"/>
        <v>2014</v>
      </c>
      <c r="V4006" s="15" t="str">
        <f t="shared" si="377"/>
        <v>Sep</v>
      </c>
    </row>
    <row r="4007" spans="1:22" ht="48">
      <c r="A4007">
        <v>3011</v>
      </c>
      <c r="B4007" s="3" t="s">
        <v>3011</v>
      </c>
      <c r="C4007" s="3" t="s">
        <v>7121</v>
      </c>
      <c r="D4007">
        <v>300</v>
      </c>
      <c r="E400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8302</v>
      </c>
      <c r="O4007" s="6">
        <f>KickstarterTable[[#This Row],[pledged]]/KickstarterTable[[#This Row],[goal]]</f>
        <v>1.2366666666666666</v>
      </c>
      <c r="P4007" s="8">
        <f>KickstarterTable[[#This Row],[pledged]]/KickstarterTable[[#This Row],[backers_count]]</f>
        <v>14.84</v>
      </c>
      <c r="Q4007" t="str">
        <f t="shared" si="372"/>
        <v>theater</v>
      </c>
      <c r="R4007" t="str">
        <f t="shared" si="373"/>
        <v>spaces</v>
      </c>
      <c r="S4007" s="13">
        <f t="shared" si="374"/>
        <v>42334.135601851849</v>
      </c>
      <c r="T4007" s="13">
        <f t="shared" si="375"/>
        <v>42359.540972222225</v>
      </c>
      <c r="U4007">
        <f t="shared" si="376"/>
        <v>2015</v>
      </c>
      <c r="V4007" s="15" t="str">
        <f t="shared" si="377"/>
        <v>Nov</v>
      </c>
    </row>
    <row r="4008" spans="1:22" ht="48">
      <c r="A4008">
        <v>3054</v>
      </c>
      <c r="B4008" s="3" t="s">
        <v>3054</v>
      </c>
      <c r="C4008" s="3" t="s">
        <v>7164</v>
      </c>
      <c r="D4008">
        <v>300</v>
      </c>
      <c r="E400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8302</v>
      </c>
      <c r="O4008" s="6">
        <f>KickstarterTable[[#This Row],[pledged]]/KickstarterTable[[#This Row],[goal]]</f>
        <v>0</v>
      </c>
      <c r="P4008" s="8" t="e">
        <f>KickstarterTable[[#This Row],[pledged]]/KickstarterTable[[#This Row],[backers_count]]</f>
        <v>#DIV/0!</v>
      </c>
      <c r="Q4008" t="str">
        <f t="shared" si="372"/>
        <v>theater</v>
      </c>
      <c r="R4008" t="str">
        <f t="shared" si="373"/>
        <v>spaces</v>
      </c>
      <c r="S4008" s="13">
        <f t="shared" si="374"/>
        <v>42027.499467592592</v>
      </c>
      <c r="T4008" s="13">
        <f t="shared" si="375"/>
        <v>42062.62777777778</v>
      </c>
      <c r="U4008">
        <f t="shared" si="376"/>
        <v>2015</v>
      </c>
      <c r="V4008" s="15" t="str">
        <f t="shared" si="377"/>
        <v>Jan</v>
      </c>
    </row>
    <row r="4009" spans="1:22" ht="48">
      <c r="A4009">
        <v>3255</v>
      </c>
      <c r="B4009" s="3" t="s">
        <v>3255</v>
      </c>
      <c r="C4009" s="3" t="s">
        <v>7365</v>
      </c>
      <c r="D4009">
        <v>300</v>
      </c>
      <c r="E4009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8270</v>
      </c>
      <c r="O4009" s="6">
        <f>KickstarterTable[[#This Row],[pledged]]/KickstarterTable[[#This Row],[goal]]</f>
        <v>1.75</v>
      </c>
      <c r="P4009" s="8">
        <f>KickstarterTable[[#This Row],[pledged]]/KickstarterTable[[#This Row],[backers_count]]</f>
        <v>29.166666666666668</v>
      </c>
      <c r="Q4009" t="str">
        <f t="shared" si="372"/>
        <v>theater</v>
      </c>
      <c r="R4009" t="str">
        <f t="shared" si="373"/>
        <v>plays</v>
      </c>
      <c r="S4009" s="13">
        <f t="shared" si="374"/>
        <v>41889.434895833328</v>
      </c>
      <c r="T4009" s="13">
        <f t="shared" si="375"/>
        <v>41917.3515625</v>
      </c>
      <c r="U4009">
        <f t="shared" si="376"/>
        <v>2014</v>
      </c>
      <c r="V4009" s="15" t="str">
        <f t="shared" si="377"/>
        <v>Sep</v>
      </c>
    </row>
    <row r="4010" spans="1:22" ht="48">
      <c r="A4010">
        <v>3444</v>
      </c>
      <c r="B4010" s="3" t="s">
        <v>3443</v>
      </c>
      <c r="C4010" s="3" t="s">
        <v>7554</v>
      </c>
      <c r="D4010">
        <v>300</v>
      </c>
      <c r="E4010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8270</v>
      </c>
      <c r="O4010" s="6">
        <f>KickstarterTable[[#This Row],[pledged]]/KickstarterTable[[#This Row],[goal]]</f>
        <v>2.89</v>
      </c>
      <c r="P4010" s="8">
        <f>KickstarterTable[[#This Row],[pledged]]/KickstarterTable[[#This Row],[backers_count]]</f>
        <v>43.35</v>
      </c>
      <c r="Q4010" t="str">
        <f t="shared" si="372"/>
        <v>theater</v>
      </c>
      <c r="R4010" t="str">
        <f t="shared" si="373"/>
        <v>plays</v>
      </c>
      <c r="S4010" s="13">
        <f t="shared" si="374"/>
        <v>42520.95817129629</v>
      </c>
      <c r="T4010" s="13">
        <f t="shared" si="375"/>
        <v>42527.165972222225</v>
      </c>
      <c r="U4010">
        <f t="shared" si="376"/>
        <v>2016</v>
      </c>
      <c r="V4010" s="15" t="str">
        <f t="shared" si="377"/>
        <v>May</v>
      </c>
    </row>
    <row r="4011" spans="1:22" ht="48">
      <c r="A4011">
        <v>3453</v>
      </c>
      <c r="B4011" s="3" t="s">
        <v>3452</v>
      </c>
      <c r="C4011" s="3" t="s">
        <v>7563</v>
      </c>
      <c r="D4011">
        <v>300</v>
      </c>
      <c r="E4011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8270</v>
      </c>
      <c r="O4011" s="6">
        <f>KickstarterTable[[#This Row],[pledged]]/KickstarterTable[[#This Row],[goal]]</f>
        <v>1.2833333333333334</v>
      </c>
      <c r="P4011" s="8">
        <f>KickstarterTable[[#This Row],[pledged]]/KickstarterTable[[#This Row],[backers_count]]</f>
        <v>27.5</v>
      </c>
      <c r="Q4011" t="str">
        <f t="shared" si="372"/>
        <v>theater</v>
      </c>
      <c r="R4011" t="str">
        <f t="shared" si="373"/>
        <v>plays</v>
      </c>
      <c r="S4011" s="13">
        <f t="shared" si="374"/>
        <v>42535.645324074074</v>
      </c>
      <c r="T4011" s="13">
        <f t="shared" si="375"/>
        <v>42593.561990740745</v>
      </c>
      <c r="U4011">
        <f t="shared" si="376"/>
        <v>2016</v>
      </c>
      <c r="V4011" s="15" t="str">
        <f t="shared" si="377"/>
        <v>Jun</v>
      </c>
    </row>
    <row r="4012" spans="1:22" ht="48">
      <c r="A4012">
        <v>3475</v>
      </c>
      <c r="B4012" s="3" t="s">
        <v>3474</v>
      </c>
      <c r="C4012" s="3" t="s">
        <v>7585</v>
      </c>
      <c r="D4012">
        <v>300</v>
      </c>
      <c r="E4012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8270</v>
      </c>
      <c r="O4012" s="6">
        <f>KickstarterTable[[#This Row],[pledged]]/KickstarterTable[[#This Row],[goal]]</f>
        <v>1.1333333333333333</v>
      </c>
      <c r="P4012" s="8">
        <f>KickstarterTable[[#This Row],[pledged]]/KickstarterTable[[#This Row],[backers_count]]</f>
        <v>20</v>
      </c>
      <c r="Q4012" t="str">
        <f t="shared" si="372"/>
        <v>theater</v>
      </c>
      <c r="R4012" t="str">
        <f t="shared" si="373"/>
        <v>plays</v>
      </c>
      <c r="S4012" s="13">
        <f t="shared" si="374"/>
        <v>41918.547499999993</v>
      </c>
      <c r="T4012" s="13">
        <f t="shared" si="375"/>
        <v>41943.583333333336</v>
      </c>
      <c r="U4012">
        <f t="shared" si="376"/>
        <v>2014</v>
      </c>
      <c r="V4012" s="15" t="str">
        <f t="shared" si="377"/>
        <v>Oct</v>
      </c>
    </row>
    <row r="4013" spans="1:22" ht="48">
      <c r="A4013">
        <v>3476</v>
      </c>
      <c r="B4013" s="3" t="s">
        <v>3475</v>
      </c>
      <c r="C4013" s="3" t="s">
        <v>7586</v>
      </c>
      <c r="D4013">
        <v>300</v>
      </c>
      <c r="E4013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8270</v>
      </c>
      <c r="O4013" s="6">
        <f>KickstarterTable[[#This Row],[pledged]]/KickstarterTable[[#This Row],[goal]]</f>
        <v>1.04</v>
      </c>
      <c r="P4013" s="8">
        <f>KickstarterTable[[#This Row],[pledged]]/KickstarterTable[[#This Row],[backers_count]]</f>
        <v>52</v>
      </c>
      <c r="Q4013" t="str">
        <f t="shared" si="372"/>
        <v>theater</v>
      </c>
      <c r="R4013" t="str">
        <f t="shared" si="373"/>
        <v>plays</v>
      </c>
      <c r="S4013" s="13">
        <f t="shared" si="374"/>
        <v>41920.946643518517</v>
      </c>
      <c r="T4013" s="13">
        <f t="shared" si="375"/>
        <v>41936.708333333336</v>
      </c>
      <c r="U4013">
        <f t="shared" si="376"/>
        <v>2014</v>
      </c>
      <c r="V4013" s="15" t="str">
        <f t="shared" si="377"/>
        <v>Oct</v>
      </c>
    </row>
    <row r="4014" spans="1:22" ht="48">
      <c r="A4014">
        <v>3540</v>
      </c>
      <c r="B4014" s="3" t="s">
        <v>3539</v>
      </c>
      <c r="C4014" s="3" t="s">
        <v>7650</v>
      </c>
      <c r="D4014">
        <v>300</v>
      </c>
      <c r="E4014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8270</v>
      </c>
      <c r="O4014" s="6">
        <f>KickstarterTable[[#This Row],[pledged]]/KickstarterTable[[#This Row],[goal]]</f>
        <v>1.23</v>
      </c>
      <c r="P4014" s="8">
        <f>KickstarterTable[[#This Row],[pledged]]/KickstarterTable[[#This Row],[backers_count]]</f>
        <v>46.125</v>
      </c>
      <c r="Q4014" t="str">
        <f t="shared" si="372"/>
        <v>theater</v>
      </c>
      <c r="R4014" t="str">
        <f t="shared" si="373"/>
        <v>plays</v>
      </c>
      <c r="S4014" s="13">
        <f t="shared" si="374"/>
        <v>42516.670034722221</v>
      </c>
      <c r="T4014" s="13">
        <f t="shared" si="375"/>
        <v>42544.586701388893</v>
      </c>
      <c r="U4014">
        <f t="shared" si="376"/>
        <v>2016</v>
      </c>
      <c r="V4014" s="15" t="str">
        <f t="shared" si="377"/>
        <v>May</v>
      </c>
    </row>
    <row r="4015" spans="1:22" ht="48">
      <c r="A4015">
        <v>3652</v>
      </c>
      <c r="B4015" s="3" t="s">
        <v>2867</v>
      </c>
      <c r="C4015" s="3" t="s">
        <v>7762</v>
      </c>
      <c r="D4015">
        <v>300</v>
      </c>
      <c r="E4015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8270</v>
      </c>
      <c r="O4015" s="6">
        <f>KickstarterTable[[#This Row],[pledged]]/KickstarterTable[[#This Row],[goal]]</f>
        <v>2.5066666666666668</v>
      </c>
      <c r="P4015" s="8">
        <f>KickstarterTable[[#This Row],[pledged]]/KickstarterTable[[#This Row],[backers_count]]</f>
        <v>44.235294117647058</v>
      </c>
      <c r="Q4015" t="str">
        <f t="shared" si="372"/>
        <v>theater</v>
      </c>
      <c r="R4015" t="str">
        <f t="shared" si="373"/>
        <v>plays</v>
      </c>
      <c r="S4015" s="13">
        <f t="shared" si="374"/>
        <v>42596.311365740738</v>
      </c>
      <c r="T4015" s="13">
        <f t="shared" si="375"/>
        <v>42604.749305555561</v>
      </c>
      <c r="U4015">
        <f t="shared" si="376"/>
        <v>2016</v>
      </c>
      <c r="V4015" s="15" t="str">
        <f t="shared" si="377"/>
        <v>Aug</v>
      </c>
    </row>
    <row r="4016" spans="1:22" ht="48">
      <c r="A4016">
        <v>3704</v>
      </c>
      <c r="B4016" s="3" t="s">
        <v>3701</v>
      </c>
      <c r="C4016" s="3" t="s">
        <v>7814</v>
      </c>
      <c r="D4016">
        <v>300</v>
      </c>
      <c r="E4016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8270</v>
      </c>
      <c r="O4016" s="6">
        <f>KickstarterTable[[#This Row],[pledged]]/KickstarterTable[[#This Row],[goal]]</f>
        <v>1.3633666666666666</v>
      </c>
      <c r="P4016" s="8">
        <f>KickstarterTable[[#This Row],[pledged]]/KickstarterTable[[#This Row],[backers_count]]</f>
        <v>15.148518518518518</v>
      </c>
      <c r="Q4016" t="str">
        <f t="shared" si="372"/>
        <v>theater</v>
      </c>
      <c r="R4016" t="str">
        <f t="shared" si="373"/>
        <v>plays</v>
      </c>
      <c r="S4016" s="13">
        <f t="shared" si="374"/>
        <v>42461.356412037036</v>
      </c>
      <c r="T4016" s="13">
        <f t="shared" si="375"/>
        <v>42519.273078703707</v>
      </c>
      <c r="U4016">
        <f t="shared" si="376"/>
        <v>2016</v>
      </c>
      <c r="V4016" s="15" t="str">
        <f t="shared" si="377"/>
        <v>Apr</v>
      </c>
    </row>
    <row r="4017" spans="1:22" ht="48">
      <c r="A4017">
        <v>3725</v>
      </c>
      <c r="B4017" s="3" t="s">
        <v>3722</v>
      </c>
      <c r="C4017" s="3" t="s">
        <v>7835</v>
      </c>
      <c r="D4017">
        <v>300</v>
      </c>
      <c r="E401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8270</v>
      </c>
      <c r="O4017" s="6">
        <f>KickstarterTable[[#This Row],[pledged]]/KickstarterTable[[#This Row],[goal]]</f>
        <v>1.27</v>
      </c>
      <c r="P4017" s="8">
        <f>KickstarterTable[[#This Row],[pledged]]/KickstarterTable[[#This Row],[backers_count]]</f>
        <v>25.4</v>
      </c>
      <c r="Q4017" t="str">
        <f t="shared" si="372"/>
        <v>theater</v>
      </c>
      <c r="R4017" t="str">
        <f t="shared" si="373"/>
        <v>plays</v>
      </c>
      <c r="S4017" s="13">
        <f t="shared" si="374"/>
        <v>42401.611886574072</v>
      </c>
      <c r="T4017" s="13">
        <f t="shared" si="375"/>
        <v>42416.479166666664</v>
      </c>
      <c r="U4017">
        <f t="shared" si="376"/>
        <v>2016</v>
      </c>
      <c r="V4017" s="15" t="str">
        <f t="shared" si="377"/>
        <v>Feb</v>
      </c>
    </row>
    <row r="4018" spans="1:22" ht="48">
      <c r="A4018">
        <v>3820</v>
      </c>
      <c r="B4018" s="3" t="s">
        <v>3817</v>
      </c>
      <c r="C4018" s="3" t="s">
        <v>7929</v>
      </c>
      <c r="D4018">
        <v>300</v>
      </c>
      <c r="E401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8270</v>
      </c>
      <c r="O4018" s="6">
        <f>KickstarterTable[[#This Row],[pledged]]/KickstarterTable[[#This Row],[goal]]</f>
        <v>1.4333333333333333</v>
      </c>
      <c r="P4018" s="8">
        <f>KickstarterTable[[#This Row],[pledged]]/KickstarterTable[[#This Row],[backers_count]]</f>
        <v>21.5</v>
      </c>
      <c r="Q4018" t="str">
        <f t="shared" si="372"/>
        <v>theater</v>
      </c>
      <c r="R4018" t="str">
        <f t="shared" si="373"/>
        <v>plays</v>
      </c>
      <c r="S4018" s="13">
        <f t="shared" si="374"/>
        <v>42160.318483796298</v>
      </c>
      <c r="T4018" s="13">
        <f t="shared" si="375"/>
        <v>42188.23515046297</v>
      </c>
      <c r="U4018">
        <f t="shared" si="376"/>
        <v>2015</v>
      </c>
      <c r="V4018" s="15" t="str">
        <f t="shared" si="377"/>
        <v>Jun</v>
      </c>
    </row>
    <row r="4019" spans="1:22" ht="48">
      <c r="A4019">
        <v>4043</v>
      </c>
      <c r="B4019" s="3" t="s">
        <v>4039</v>
      </c>
      <c r="C4019" s="3" t="s">
        <v>8147</v>
      </c>
      <c r="D4019">
        <v>300</v>
      </c>
      <c r="E4019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8270</v>
      </c>
      <c r="O4019" s="6">
        <f>KickstarterTable[[#This Row],[pledged]]/KickstarterTable[[#This Row],[goal]]</f>
        <v>0</v>
      </c>
      <c r="P4019" s="8" t="e">
        <f>KickstarterTable[[#This Row],[pledged]]/KickstarterTable[[#This Row],[backers_count]]</f>
        <v>#DIV/0!</v>
      </c>
      <c r="Q4019" t="str">
        <f t="shared" si="372"/>
        <v>theater</v>
      </c>
      <c r="R4019" t="str">
        <f t="shared" si="373"/>
        <v>plays</v>
      </c>
      <c r="S4019" s="13">
        <f t="shared" si="374"/>
        <v>41948.624131944445</v>
      </c>
      <c r="T4019" s="13">
        <f t="shared" si="375"/>
        <v>41961.540798611117</v>
      </c>
      <c r="U4019">
        <f t="shared" si="376"/>
        <v>2014</v>
      </c>
      <c r="V4019" s="15" t="str">
        <f t="shared" si="377"/>
        <v>Nov</v>
      </c>
    </row>
    <row r="4020" spans="1:22" ht="48">
      <c r="A4020">
        <v>4110</v>
      </c>
      <c r="B4020" s="3" t="s">
        <v>4106</v>
      </c>
      <c r="C4020" s="3" t="s">
        <v>8213</v>
      </c>
      <c r="D4020">
        <v>300</v>
      </c>
      <c r="E4020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8270</v>
      </c>
      <c r="O4020" s="6">
        <f>KickstarterTable[[#This Row],[pledged]]/KickstarterTable[[#This Row],[goal]]</f>
        <v>0.28666666666666668</v>
      </c>
      <c r="P4020" s="8">
        <f>KickstarterTable[[#This Row],[pledged]]/KickstarterTable[[#This Row],[backers_count]]</f>
        <v>14.333333333333334</v>
      </c>
      <c r="Q4020" t="str">
        <f t="shared" si="372"/>
        <v>theater</v>
      </c>
      <c r="R4020" t="str">
        <f t="shared" si="373"/>
        <v>plays</v>
      </c>
      <c r="S4020" s="13">
        <f t="shared" si="374"/>
        <v>42512.293414351851</v>
      </c>
      <c r="T4020" s="13">
        <f t="shared" si="375"/>
        <v>42570.210081018515</v>
      </c>
      <c r="U4020">
        <f t="shared" si="376"/>
        <v>2016</v>
      </c>
      <c r="V4020" s="15" t="str">
        <f t="shared" si="377"/>
        <v>May</v>
      </c>
    </row>
    <row r="4021" spans="1:22" ht="48">
      <c r="A4021">
        <v>1876</v>
      </c>
      <c r="B4021" s="3" t="s">
        <v>1877</v>
      </c>
      <c r="C4021" s="3" t="s">
        <v>5986</v>
      </c>
      <c r="D4021">
        <v>280</v>
      </c>
      <c r="E4021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8282</v>
      </c>
      <c r="O4021" s="6">
        <f>KickstarterTable[[#This Row],[pledged]]/KickstarterTable[[#This Row],[goal]]</f>
        <v>0</v>
      </c>
      <c r="P4021" s="8" t="e">
        <f>KickstarterTable[[#This Row],[pledged]]/KickstarterTable[[#This Row],[backers_count]]</f>
        <v>#DIV/0!</v>
      </c>
      <c r="Q4021" t="str">
        <f t="shared" si="372"/>
        <v>games</v>
      </c>
      <c r="R4021" t="str">
        <f t="shared" si="373"/>
        <v>mobile games</v>
      </c>
      <c r="S4021" s="13">
        <f t="shared" si="374"/>
        <v>41775.95144675926</v>
      </c>
      <c r="T4021" s="13">
        <f t="shared" si="375"/>
        <v>41803.868113425924</v>
      </c>
      <c r="U4021">
        <f t="shared" si="376"/>
        <v>2014</v>
      </c>
      <c r="V4021" s="15" t="str">
        <f t="shared" si="377"/>
        <v>May</v>
      </c>
    </row>
    <row r="4022" spans="1:22" ht="32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8270</v>
      </c>
      <c r="O4022" s="6">
        <f>KickstarterTable[[#This Row],[pledged]]/KickstarterTable[[#This Row],[goal]]</f>
        <v>0</v>
      </c>
      <c r="P4022" s="8" t="e">
        <f>KickstarterTable[[#This Row],[pledged]]/KickstarterTable[[#This Row],[backers_count]]</f>
        <v>#DIV/0!</v>
      </c>
      <c r="Q4022" t="str">
        <f t="shared" si="372"/>
        <v>theater</v>
      </c>
      <c r="R4022" t="str">
        <f t="shared" si="373"/>
        <v>plays</v>
      </c>
      <c r="S4022" s="13">
        <f t="shared" si="374"/>
        <v>41926.791550925926</v>
      </c>
      <c r="T4022" s="13">
        <f t="shared" si="375"/>
        <v>41934.708217592597</v>
      </c>
      <c r="U4022">
        <f t="shared" si="376"/>
        <v>2014</v>
      </c>
      <c r="V4022" s="15" t="str">
        <f t="shared" si="377"/>
        <v>Oct</v>
      </c>
    </row>
    <row r="4023" spans="1:22" ht="48">
      <c r="A4023">
        <v>94</v>
      </c>
      <c r="B4023" s="3" t="s">
        <v>96</v>
      </c>
      <c r="C4023" s="3" t="s">
        <v>4205</v>
      </c>
      <c r="D4023">
        <v>250</v>
      </c>
      <c r="E4023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8265</v>
      </c>
      <c r="O4023" s="6">
        <f>KickstarterTable[[#This Row],[pledged]]/KickstarterTable[[#This Row],[goal]]</f>
        <v>1.04</v>
      </c>
      <c r="P4023" s="8">
        <f>KickstarterTable[[#This Row],[pledged]]/KickstarterTable[[#This Row],[backers_count]]</f>
        <v>21.666666666666668</v>
      </c>
      <c r="Q4023" t="str">
        <f t="shared" si="372"/>
        <v>film &amp; video</v>
      </c>
      <c r="R4023" t="str">
        <f t="shared" si="373"/>
        <v>shorts</v>
      </c>
      <c r="S4023" s="13">
        <f t="shared" si="374"/>
        <v>41716.384513888886</v>
      </c>
      <c r="T4023" s="13">
        <f t="shared" si="375"/>
        <v>41734.301180555558</v>
      </c>
      <c r="U4023">
        <f t="shared" si="376"/>
        <v>2014</v>
      </c>
      <c r="V4023" s="15" t="str">
        <f t="shared" si="377"/>
        <v>Mar</v>
      </c>
    </row>
    <row r="4024" spans="1:22" ht="48">
      <c r="A4024">
        <v>607</v>
      </c>
      <c r="B4024" s="3" t="s">
        <v>608</v>
      </c>
      <c r="C4024" s="3" t="s">
        <v>4717</v>
      </c>
      <c r="D4024">
        <v>250</v>
      </c>
      <c r="E4024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8271</v>
      </c>
      <c r="O4024" s="6">
        <f>KickstarterTable[[#This Row],[pledged]]/KickstarterTable[[#This Row],[goal]]</f>
        <v>0</v>
      </c>
      <c r="P4024" s="8" t="e">
        <f>KickstarterTable[[#This Row],[pledged]]/KickstarterTable[[#This Row],[backers_count]]</f>
        <v>#DIV/0!</v>
      </c>
      <c r="Q4024" t="str">
        <f t="shared" si="372"/>
        <v>technology</v>
      </c>
      <c r="R4024" t="str">
        <f t="shared" si="373"/>
        <v>web</v>
      </c>
      <c r="S4024" s="13">
        <f t="shared" si="374"/>
        <v>42300.492314814815</v>
      </c>
      <c r="T4024" s="13">
        <f t="shared" si="375"/>
        <v>42328.450648148151</v>
      </c>
      <c r="U4024">
        <f t="shared" si="376"/>
        <v>2015</v>
      </c>
      <c r="V4024" s="15" t="str">
        <f t="shared" si="377"/>
        <v>Oct</v>
      </c>
    </row>
    <row r="4025" spans="1:22" ht="48">
      <c r="A4025">
        <v>757</v>
      </c>
      <c r="B4025" s="3" t="s">
        <v>758</v>
      </c>
      <c r="C4025" s="3" t="s">
        <v>4867</v>
      </c>
      <c r="D4025">
        <v>250</v>
      </c>
      <c r="E4025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8273</v>
      </c>
      <c r="O4025" s="6">
        <f>KickstarterTable[[#This Row],[pledged]]/KickstarterTable[[#This Row],[goal]]</f>
        <v>2.38</v>
      </c>
      <c r="P4025" s="8">
        <f>KickstarterTable[[#This Row],[pledged]]/KickstarterTable[[#This Row],[backers_count]]</f>
        <v>33.055555555555557</v>
      </c>
      <c r="Q4025" t="str">
        <f t="shared" si="372"/>
        <v>publishing</v>
      </c>
      <c r="R4025" t="str">
        <f t="shared" si="373"/>
        <v>nonfiction</v>
      </c>
      <c r="S4025" s="13">
        <f t="shared" si="374"/>
        <v>41234.721226851849</v>
      </c>
      <c r="T4025" s="13">
        <f t="shared" si="375"/>
        <v>41246.63789351852</v>
      </c>
      <c r="U4025">
        <f t="shared" si="376"/>
        <v>2012</v>
      </c>
      <c r="V4025" s="15" t="str">
        <f t="shared" si="377"/>
        <v>Nov</v>
      </c>
    </row>
    <row r="4026" spans="1:22" ht="48">
      <c r="A4026">
        <v>856</v>
      </c>
      <c r="B4026" s="3" t="s">
        <v>857</v>
      </c>
      <c r="C4026" s="3" t="s">
        <v>4966</v>
      </c>
      <c r="D4026">
        <v>250</v>
      </c>
      <c r="E4026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8276</v>
      </c>
      <c r="O4026" s="6">
        <f>KickstarterTable[[#This Row],[pledged]]/KickstarterTable[[#This Row],[goal]]</f>
        <v>2.1800000000000002</v>
      </c>
      <c r="P4026" s="8">
        <f>KickstarterTable[[#This Row],[pledged]]/KickstarterTable[[#This Row],[backers_count]]</f>
        <v>19.464285714285715</v>
      </c>
      <c r="Q4026" t="str">
        <f t="shared" si="372"/>
        <v>music</v>
      </c>
      <c r="R4026" t="str">
        <f t="shared" si="373"/>
        <v>metal</v>
      </c>
      <c r="S4026" s="13">
        <f t="shared" si="374"/>
        <v>42608.978657407402</v>
      </c>
      <c r="T4026" s="13">
        <f t="shared" si="375"/>
        <v>42666.375000000007</v>
      </c>
      <c r="U4026">
        <f t="shared" si="376"/>
        <v>2016</v>
      </c>
      <c r="V4026" s="15" t="str">
        <f t="shared" si="377"/>
        <v>Aug</v>
      </c>
    </row>
    <row r="4027" spans="1:22" ht="64">
      <c r="A4027">
        <v>1287</v>
      </c>
      <c r="B4027" s="3" t="s">
        <v>1288</v>
      </c>
      <c r="C4027" s="3" t="s">
        <v>5397</v>
      </c>
      <c r="D4027">
        <v>250</v>
      </c>
      <c r="E402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8270</v>
      </c>
      <c r="O4027" s="6">
        <f>KickstarterTable[[#This Row],[pledged]]/KickstarterTable[[#This Row],[goal]]</f>
        <v>2.42</v>
      </c>
      <c r="P4027" s="8">
        <f>KickstarterTable[[#This Row],[pledged]]/KickstarterTable[[#This Row],[backers_count]]</f>
        <v>24.2</v>
      </c>
      <c r="Q4027" t="str">
        <f t="shared" si="372"/>
        <v>theater</v>
      </c>
      <c r="R4027" t="str">
        <f t="shared" si="373"/>
        <v>plays</v>
      </c>
      <c r="S4027" s="13">
        <f t="shared" si="374"/>
        <v>42107.287685185183</v>
      </c>
      <c r="T4027" s="13">
        <f t="shared" si="375"/>
        <v>42165.204351851855</v>
      </c>
      <c r="U4027">
        <f t="shared" si="376"/>
        <v>2015</v>
      </c>
      <c r="V4027" s="15" t="str">
        <f t="shared" si="377"/>
        <v>Apr</v>
      </c>
    </row>
    <row r="4028" spans="1:22" ht="32">
      <c r="A4028">
        <v>2154</v>
      </c>
      <c r="B4028" s="3" t="s">
        <v>2155</v>
      </c>
      <c r="C4028" s="3" t="s">
        <v>6264</v>
      </c>
      <c r="D4028">
        <v>250</v>
      </c>
      <c r="E402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8281</v>
      </c>
      <c r="O4028" s="6">
        <f>KickstarterTable[[#This Row],[pledged]]/KickstarterTable[[#This Row],[goal]]</f>
        <v>8.0000000000000002E-3</v>
      </c>
      <c r="P4028" s="8">
        <f>KickstarterTable[[#This Row],[pledged]]/KickstarterTable[[#This Row],[backers_count]]</f>
        <v>1</v>
      </c>
      <c r="Q4028" t="str">
        <f t="shared" si="372"/>
        <v>games</v>
      </c>
      <c r="R4028" t="str">
        <f t="shared" si="373"/>
        <v>video games</v>
      </c>
      <c r="S4028" s="13">
        <f t="shared" si="374"/>
        <v>41647.29892361111</v>
      </c>
      <c r="T4028" s="13">
        <f t="shared" si="375"/>
        <v>41665.215590277781</v>
      </c>
      <c r="U4028">
        <f t="shared" si="376"/>
        <v>2014</v>
      </c>
      <c r="V4028" s="15" t="str">
        <f t="shared" si="377"/>
        <v>Jan</v>
      </c>
    </row>
    <row r="4029" spans="1:22" ht="48">
      <c r="A4029">
        <v>2323</v>
      </c>
      <c r="B4029" s="3" t="s">
        <v>2324</v>
      </c>
      <c r="C4029" s="3" t="s">
        <v>6433</v>
      </c>
      <c r="D4029">
        <v>250</v>
      </c>
      <c r="E4029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8297</v>
      </c>
      <c r="O4029" s="6">
        <f>KickstarterTable[[#This Row],[pledged]]/KickstarterTable[[#This Row],[goal]]</f>
        <v>0.48</v>
      </c>
      <c r="P4029" s="8">
        <f>KickstarterTable[[#This Row],[pledged]]/KickstarterTable[[#This Row],[backers_count]]</f>
        <v>30</v>
      </c>
      <c r="Q4029" t="str">
        <f t="shared" si="372"/>
        <v>food</v>
      </c>
      <c r="R4029" t="str">
        <f t="shared" si="373"/>
        <v>small batch</v>
      </c>
      <c r="S4029" s="13">
        <f t="shared" si="374"/>
        <v>42807.421840277777</v>
      </c>
      <c r="T4029" s="13">
        <f t="shared" si="375"/>
        <v>42812.338506944441</v>
      </c>
      <c r="U4029">
        <f t="shared" si="376"/>
        <v>2017</v>
      </c>
      <c r="V4029" s="15" t="str">
        <f t="shared" si="377"/>
        <v>Mar</v>
      </c>
    </row>
    <row r="4030" spans="1:22" ht="48">
      <c r="A4030">
        <v>2543</v>
      </c>
      <c r="B4030" s="3" t="s">
        <v>2543</v>
      </c>
      <c r="C4030" s="3" t="s">
        <v>6653</v>
      </c>
      <c r="D4030">
        <v>250</v>
      </c>
      <c r="E4030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8299</v>
      </c>
      <c r="O4030" s="6">
        <f>KickstarterTable[[#This Row],[pledged]]/KickstarterTable[[#This Row],[goal]]</f>
        <v>1.5640000000000001</v>
      </c>
      <c r="P4030" s="8">
        <f>KickstarterTable[[#This Row],[pledged]]/KickstarterTable[[#This Row],[backers_count]]</f>
        <v>30.076923076923077</v>
      </c>
      <c r="Q4030" t="str">
        <f t="shared" si="372"/>
        <v>music</v>
      </c>
      <c r="R4030" t="str">
        <f t="shared" si="373"/>
        <v>classical music</v>
      </c>
      <c r="S4030" s="13">
        <f t="shared" si="374"/>
        <v>40513.774282407401</v>
      </c>
      <c r="T4030" s="13">
        <f t="shared" si="375"/>
        <v>40542.708333333336</v>
      </c>
      <c r="U4030">
        <f t="shared" si="376"/>
        <v>2010</v>
      </c>
      <c r="V4030" s="15" t="str">
        <f t="shared" si="377"/>
        <v>Dec</v>
      </c>
    </row>
    <row r="4031" spans="1:22" ht="48">
      <c r="A4031">
        <v>2815</v>
      </c>
      <c r="B4031" s="3" t="s">
        <v>2815</v>
      </c>
      <c r="C4031" s="3" t="s">
        <v>6925</v>
      </c>
      <c r="D4031">
        <v>250</v>
      </c>
      <c r="E4031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8270</v>
      </c>
      <c r="O4031" s="6">
        <f>KickstarterTable[[#This Row],[pledged]]/KickstarterTable[[#This Row],[goal]]</f>
        <v>2.42</v>
      </c>
      <c r="P4031" s="8">
        <f>KickstarterTable[[#This Row],[pledged]]/KickstarterTable[[#This Row],[backers_count]]</f>
        <v>43.214285714285715</v>
      </c>
      <c r="Q4031" t="str">
        <f t="shared" si="372"/>
        <v>theater</v>
      </c>
      <c r="R4031" t="str">
        <f t="shared" si="373"/>
        <v>plays</v>
      </c>
      <c r="S4031" s="13">
        <f t="shared" si="374"/>
        <v>42559.443391203698</v>
      </c>
      <c r="T4031" s="13">
        <f t="shared" si="375"/>
        <v>42587.36005787037</v>
      </c>
      <c r="U4031">
        <f t="shared" si="376"/>
        <v>2016</v>
      </c>
      <c r="V4031" s="15" t="str">
        <f t="shared" si="377"/>
        <v>Jul</v>
      </c>
    </row>
    <row r="4032" spans="1:22" ht="48">
      <c r="A4032">
        <v>2861</v>
      </c>
      <c r="B4032" s="3" t="s">
        <v>2861</v>
      </c>
      <c r="C4032" s="3" t="s">
        <v>6971</v>
      </c>
      <c r="D4032">
        <v>250</v>
      </c>
      <c r="E4032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8270</v>
      </c>
      <c r="O4032" s="6">
        <f>KickstarterTable[[#This Row],[pledged]]/KickstarterTable[[#This Row],[goal]]</f>
        <v>0.32</v>
      </c>
      <c r="P4032" s="8">
        <f>KickstarterTable[[#This Row],[pledged]]/KickstarterTable[[#This Row],[backers_count]]</f>
        <v>26.666666666666668</v>
      </c>
      <c r="Q4032" t="str">
        <f t="shared" si="372"/>
        <v>theater</v>
      </c>
      <c r="R4032" t="str">
        <f t="shared" si="373"/>
        <v>plays</v>
      </c>
      <c r="S4032" s="13">
        <f t="shared" si="374"/>
        <v>42257.2575</v>
      </c>
      <c r="T4032" s="13">
        <f t="shared" si="375"/>
        <v>42269.174166666671</v>
      </c>
      <c r="U4032">
        <f t="shared" si="376"/>
        <v>2015</v>
      </c>
      <c r="V4032" s="15" t="str">
        <f t="shared" si="377"/>
        <v>Sep</v>
      </c>
    </row>
    <row r="4033" spans="1:22" ht="48">
      <c r="A4033">
        <v>3336</v>
      </c>
      <c r="B4033" s="3" t="s">
        <v>3336</v>
      </c>
      <c r="C4033" s="3" t="s">
        <v>7446</v>
      </c>
      <c r="D4033">
        <v>250</v>
      </c>
      <c r="E4033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8270</v>
      </c>
      <c r="O4033" s="6">
        <f>KickstarterTable[[#This Row],[pledged]]/KickstarterTable[[#This Row],[goal]]</f>
        <v>1</v>
      </c>
      <c r="P4033" s="8">
        <f>KickstarterTable[[#This Row],[pledged]]/KickstarterTable[[#This Row],[backers_count]]</f>
        <v>27.777777777777779</v>
      </c>
      <c r="Q4033" t="str">
        <f t="shared" si="372"/>
        <v>theater</v>
      </c>
      <c r="R4033" t="str">
        <f t="shared" si="373"/>
        <v>plays</v>
      </c>
      <c r="S4033" s="13">
        <f t="shared" si="374"/>
        <v>42437.065347222218</v>
      </c>
      <c r="T4033" s="13">
        <f t="shared" si="375"/>
        <v>42462.940347222226</v>
      </c>
      <c r="U4033">
        <f t="shared" si="376"/>
        <v>2016</v>
      </c>
      <c r="V4033" s="15" t="str">
        <f t="shared" si="377"/>
        <v>Mar</v>
      </c>
    </row>
    <row r="4034" spans="1:22" ht="32">
      <c r="A4034">
        <v>3397</v>
      </c>
      <c r="B4034" s="3" t="s">
        <v>3396</v>
      </c>
      <c r="C4034" s="3" t="s">
        <v>7507</v>
      </c>
      <c r="D4034">
        <v>250</v>
      </c>
      <c r="E403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8270</v>
      </c>
      <c r="O4034" s="6">
        <f>KickstarterTable[[#This Row],[pledged]]/KickstarterTable[[#This Row],[goal]]</f>
        <v>1.1200000000000001</v>
      </c>
      <c r="P4034" s="8">
        <f>KickstarterTable[[#This Row],[pledged]]/KickstarterTable[[#This Row],[backers_count]]</f>
        <v>11.666666666666666</v>
      </c>
      <c r="Q4034" t="str">
        <f t="shared" ref="Q4034:Q4097" si="378">LEFT(N4034, SEARCH("/",N4034,1) -1)</f>
        <v>theater</v>
      </c>
      <c r="R4034" t="str">
        <f t="shared" ref="R4034:R4097" si="379">MID(N4034,FIND("/",N4034)+1,LEN(N4034))</f>
        <v>plays</v>
      </c>
      <c r="S4034" s="13">
        <f t="shared" ref="S4034:S4097" si="380">(J4034/86400)+25569+(-8/24)</f>
        <v>42378.145011574066</v>
      </c>
      <c r="T4034" s="13">
        <f t="shared" ref="T4034:T4097" si="381">(((I4034/60)/60)/24)+DATE(1970,1,1)+(-58/24)</f>
        <v>42416.500000000007</v>
      </c>
      <c r="U4034">
        <f t="shared" ref="U4034:U4097" si="382">YEAR(T4034)</f>
        <v>2016</v>
      </c>
      <c r="V4034" s="15" t="str">
        <f t="shared" ref="V4034:V4097" si="383">TEXT(S4034,"mmm")</f>
        <v>Jan</v>
      </c>
    </row>
    <row r="4035" spans="1:22" ht="48">
      <c r="A4035">
        <v>3423</v>
      </c>
      <c r="B4035" s="3" t="s">
        <v>3422</v>
      </c>
      <c r="C4035" s="3" t="s">
        <v>7533</v>
      </c>
      <c r="D4035">
        <v>250</v>
      </c>
      <c r="E4035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8270</v>
      </c>
      <c r="O4035" s="6">
        <f>KickstarterTable[[#This Row],[pledged]]/KickstarterTable[[#This Row],[goal]]</f>
        <v>1.4</v>
      </c>
      <c r="P4035" s="8">
        <f>KickstarterTable[[#This Row],[pledged]]/KickstarterTable[[#This Row],[backers_count]]</f>
        <v>35</v>
      </c>
      <c r="Q4035" t="str">
        <f t="shared" si="378"/>
        <v>theater</v>
      </c>
      <c r="R4035" t="str">
        <f t="shared" si="379"/>
        <v>plays</v>
      </c>
      <c r="S4035" s="13">
        <f t="shared" si="380"/>
        <v>42088.578020833331</v>
      </c>
      <c r="T4035" s="13">
        <f t="shared" si="381"/>
        <v>42116.494687500002</v>
      </c>
      <c r="U4035">
        <f t="shared" si="382"/>
        <v>2015</v>
      </c>
      <c r="V4035" s="15" t="str">
        <f t="shared" si="383"/>
        <v>Mar</v>
      </c>
    </row>
    <row r="4036" spans="1:22" ht="48">
      <c r="A4036">
        <v>3442</v>
      </c>
      <c r="B4036" s="3" t="s">
        <v>3441</v>
      </c>
      <c r="C4036" s="3" t="s">
        <v>7552</v>
      </c>
      <c r="D4036">
        <v>250</v>
      </c>
      <c r="E4036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8270</v>
      </c>
      <c r="O4036" s="6">
        <f>KickstarterTable[[#This Row],[pledged]]/KickstarterTable[[#This Row],[goal]]</f>
        <v>1</v>
      </c>
      <c r="P4036" s="8">
        <f>KickstarterTable[[#This Row],[pledged]]/KickstarterTable[[#This Row],[backers_count]]</f>
        <v>31.25</v>
      </c>
      <c r="Q4036" t="str">
        <f t="shared" si="378"/>
        <v>theater</v>
      </c>
      <c r="R4036" t="str">
        <f t="shared" si="379"/>
        <v>plays</v>
      </c>
      <c r="S4036" s="13">
        <f t="shared" si="380"/>
        <v>42124.507777777777</v>
      </c>
      <c r="T4036" s="13">
        <f t="shared" si="381"/>
        <v>42152.424444444441</v>
      </c>
      <c r="U4036">
        <f t="shared" si="382"/>
        <v>2015</v>
      </c>
      <c r="V4036" s="15" t="str">
        <f t="shared" si="383"/>
        <v>Apr</v>
      </c>
    </row>
    <row r="4037" spans="1:22" ht="48">
      <c r="A4037">
        <v>3462</v>
      </c>
      <c r="B4037" s="3" t="s">
        <v>3461</v>
      </c>
      <c r="C4037" s="3" t="s">
        <v>7572</v>
      </c>
      <c r="D4037">
        <v>250</v>
      </c>
      <c r="E403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8270</v>
      </c>
      <c r="O4037" s="6">
        <f>KickstarterTable[[#This Row],[pledged]]/KickstarterTable[[#This Row],[goal]]</f>
        <v>2.02</v>
      </c>
      <c r="P4037" s="8">
        <f>KickstarterTable[[#This Row],[pledged]]/KickstarterTable[[#This Row],[backers_count]]</f>
        <v>29.705882352941178</v>
      </c>
      <c r="Q4037" t="str">
        <f t="shared" si="378"/>
        <v>theater</v>
      </c>
      <c r="R4037" t="str">
        <f t="shared" si="379"/>
        <v>plays</v>
      </c>
      <c r="S4037" s="13">
        <f t="shared" si="380"/>
        <v>42179.565138888887</v>
      </c>
      <c r="T4037" s="13">
        <f t="shared" si="381"/>
        <v>42193.333333333336</v>
      </c>
      <c r="U4037">
        <f t="shared" si="382"/>
        <v>2015</v>
      </c>
      <c r="V4037" s="15" t="str">
        <f t="shared" si="383"/>
        <v>Jun</v>
      </c>
    </row>
    <row r="4038" spans="1:22" ht="32">
      <c r="A4038">
        <v>3470</v>
      </c>
      <c r="B4038" s="3" t="s">
        <v>3469</v>
      </c>
      <c r="C4038" s="3" t="s">
        <v>7580</v>
      </c>
      <c r="D4038">
        <v>250</v>
      </c>
      <c r="E403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8270</v>
      </c>
      <c r="O4038" s="6">
        <f>KickstarterTable[[#This Row],[pledged]]/KickstarterTable[[#This Row],[goal]]</f>
        <v>1.5</v>
      </c>
      <c r="P4038" s="8">
        <f>KickstarterTable[[#This Row],[pledged]]/KickstarterTable[[#This Row],[backers_count]]</f>
        <v>41.666666666666664</v>
      </c>
      <c r="Q4038" t="str">
        <f t="shared" si="378"/>
        <v>theater</v>
      </c>
      <c r="R4038" t="str">
        <f t="shared" si="379"/>
        <v>plays</v>
      </c>
      <c r="S4038" s="13">
        <f t="shared" si="380"/>
        <v>42528.688680555548</v>
      </c>
      <c r="T4038" s="13">
        <f t="shared" si="381"/>
        <v>42564.484722222223</v>
      </c>
      <c r="U4038">
        <f t="shared" si="382"/>
        <v>2016</v>
      </c>
      <c r="V4038" s="15" t="str">
        <f t="shared" si="383"/>
        <v>Jun</v>
      </c>
    </row>
    <row r="4039" spans="1:22" ht="48">
      <c r="A4039">
        <v>3545</v>
      </c>
      <c r="B4039" s="3" t="s">
        <v>3544</v>
      </c>
      <c r="C4039" s="3" t="s">
        <v>7655</v>
      </c>
      <c r="D4039">
        <v>250</v>
      </c>
      <c r="E4039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8270</v>
      </c>
      <c r="O4039" s="6">
        <f>KickstarterTable[[#This Row],[pledged]]/KickstarterTable[[#This Row],[goal]]</f>
        <v>1.004</v>
      </c>
      <c r="P4039" s="8">
        <f>KickstarterTable[[#This Row],[pledged]]/KickstarterTable[[#This Row],[backers_count]]</f>
        <v>31.375</v>
      </c>
      <c r="Q4039" t="str">
        <f t="shared" si="378"/>
        <v>theater</v>
      </c>
      <c r="R4039" t="str">
        <f t="shared" si="379"/>
        <v>plays</v>
      </c>
      <c r="S4039" s="13">
        <f t="shared" si="380"/>
        <v>42075.474062499998</v>
      </c>
      <c r="T4039" s="13">
        <f t="shared" si="381"/>
        <v>42103.390729166669</v>
      </c>
      <c r="U4039">
        <f t="shared" si="382"/>
        <v>2015</v>
      </c>
      <c r="V4039" s="15" t="str">
        <f t="shared" si="383"/>
        <v>Mar</v>
      </c>
    </row>
    <row r="4040" spans="1:22" ht="48">
      <c r="A4040">
        <v>3605</v>
      </c>
      <c r="B4040" s="3" t="s">
        <v>3604</v>
      </c>
      <c r="C4040" s="3" t="s">
        <v>7715</v>
      </c>
      <c r="D4040">
        <v>250</v>
      </c>
      <c r="E4040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8270</v>
      </c>
      <c r="O4040" s="6">
        <f>KickstarterTable[[#This Row],[pledged]]/KickstarterTable[[#This Row],[goal]]</f>
        <v>1.84</v>
      </c>
      <c r="P4040" s="8">
        <f>KickstarterTable[[#This Row],[pledged]]/KickstarterTable[[#This Row],[backers_count]]</f>
        <v>30.666666666666668</v>
      </c>
      <c r="Q4040" t="str">
        <f t="shared" si="378"/>
        <v>theater</v>
      </c>
      <c r="R4040" t="str">
        <f t="shared" si="379"/>
        <v>plays</v>
      </c>
      <c r="S4040" s="13">
        <f t="shared" si="380"/>
        <v>42383.459791666661</v>
      </c>
      <c r="T4040" s="13">
        <f t="shared" si="381"/>
        <v>42411.376458333332</v>
      </c>
      <c r="U4040">
        <f t="shared" si="382"/>
        <v>2016</v>
      </c>
      <c r="V4040" s="15" t="str">
        <f t="shared" si="383"/>
        <v>Jan</v>
      </c>
    </row>
    <row r="4041" spans="1:22" ht="48">
      <c r="A4041">
        <v>3660</v>
      </c>
      <c r="B4041" s="3" t="s">
        <v>3657</v>
      </c>
      <c r="C4041" s="3" t="s">
        <v>7770</v>
      </c>
      <c r="D4041">
        <v>250</v>
      </c>
      <c r="E4041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8270</v>
      </c>
      <c r="O4041" s="6">
        <f>KickstarterTable[[#This Row],[pledged]]/KickstarterTable[[#This Row],[goal]]</f>
        <v>1</v>
      </c>
      <c r="P4041" s="8">
        <f>KickstarterTable[[#This Row],[pledged]]/KickstarterTable[[#This Row],[backers_count]]</f>
        <v>11.363636363636363</v>
      </c>
      <c r="Q4041" t="str">
        <f t="shared" si="378"/>
        <v>theater</v>
      </c>
      <c r="R4041" t="str">
        <f t="shared" si="379"/>
        <v>plays</v>
      </c>
      <c r="S4041" s="13">
        <f t="shared" si="380"/>
        <v>41971.547743055555</v>
      </c>
      <c r="T4041" s="13">
        <f t="shared" si="381"/>
        <v>41994.464409722226</v>
      </c>
      <c r="U4041">
        <f t="shared" si="382"/>
        <v>2014</v>
      </c>
      <c r="V4041" s="15" t="str">
        <f t="shared" si="383"/>
        <v>Nov</v>
      </c>
    </row>
    <row r="4042" spans="1:22" ht="48">
      <c r="A4042">
        <v>3811</v>
      </c>
      <c r="B4042" s="3" t="s">
        <v>3808</v>
      </c>
      <c r="C4042" s="3" t="s">
        <v>7921</v>
      </c>
      <c r="D4042">
        <v>250</v>
      </c>
      <c r="E4042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8270</v>
      </c>
      <c r="O4042" s="6">
        <f>KickstarterTable[[#This Row],[pledged]]/KickstarterTable[[#This Row],[goal]]</f>
        <v>3.3</v>
      </c>
      <c r="P4042" s="8">
        <f>KickstarterTable[[#This Row],[pledged]]/KickstarterTable[[#This Row],[backers_count]]</f>
        <v>43.421052631578945</v>
      </c>
      <c r="Q4042" t="str">
        <f t="shared" si="378"/>
        <v>theater</v>
      </c>
      <c r="R4042" t="str">
        <f t="shared" si="379"/>
        <v>plays</v>
      </c>
      <c r="S4042" s="13">
        <f t="shared" si="380"/>
        <v>42487.293668981474</v>
      </c>
      <c r="T4042" s="13">
        <f t="shared" si="381"/>
        <v>42519.041666666664</v>
      </c>
      <c r="U4042">
        <f t="shared" si="382"/>
        <v>2016</v>
      </c>
      <c r="V4042" s="15" t="str">
        <f t="shared" si="383"/>
        <v>Apr</v>
      </c>
    </row>
    <row r="4043" spans="1:22" ht="48">
      <c r="A4043">
        <v>3818</v>
      </c>
      <c r="B4043" s="3" t="s">
        <v>3815</v>
      </c>
      <c r="C4043" s="3" t="s">
        <v>7928</v>
      </c>
      <c r="D4043">
        <v>250</v>
      </c>
      <c r="E4043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8270</v>
      </c>
      <c r="O4043" s="6">
        <f>KickstarterTable[[#This Row],[pledged]]/KickstarterTable[[#This Row],[goal]]</f>
        <v>2.2799999999999998</v>
      </c>
      <c r="P4043" s="8">
        <f>KickstarterTable[[#This Row],[pledged]]/KickstarterTable[[#This Row],[backers_count]]</f>
        <v>57</v>
      </c>
      <c r="Q4043" t="str">
        <f t="shared" si="378"/>
        <v>theater</v>
      </c>
      <c r="R4043" t="str">
        <f t="shared" si="379"/>
        <v>plays</v>
      </c>
      <c r="S4043" s="13">
        <f t="shared" si="380"/>
        <v>42045.509050925924</v>
      </c>
      <c r="T4043" s="13">
        <f t="shared" si="381"/>
        <v>42073.384050925924</v>
      </c>
      <c r="U4043">
        <f t="shared" si="382"/>
        <v>2015</v>
      </c>
      <c r="V4043" s="15" t="str">
        <f t="shared" si="383"/>
        <v>Feb</v>
      </c>
    </row>
    <row r="4044" spans="1:22" ht="48">
      <c r="A4044">
        <v>3824</v>
      </c>
      <c r="B4044" s="3" t="s">
        <v>3821</v>
      </c>
      <c r="C4044" s="3" t="s">
        <v>7933</v>
      </c>
      <c r="D4044">
        <v>250</v>
      </c>
      <c r="E4044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8270</v>
      </c>
      <c r="O4044" s="6">
        <f>KickstarterTable[[#This Row],[pledged]]/KickstarterTable[[#This Row],[goal]]</f>
        <v>1.08</v>
      </c>
      <c r="P4044" s="8">
        <f>KickstarterTable[[#This Row],[pledged]]/KickstarterTable[[#This Row],[backers_count]]</f>
        <v>38.571428571428569</v>
      </c>
      <c r="Q4044" t="str">
        <f t="shared" si="378"/>
        <v>theater</v>
      </c>
      <c r="R4044" t="str">
        <f t="shared" si="379"/>
        <v>plays</v>
      </c>
      <c r="S4044" s="13">
        <f t="shared" si="380"/>
        <v>42571.292858796289</v>
      </c>
      <c r="T4044" s="13">
        <f t="shared" si="381"/>
        <v>42581.15347222222</v>
      </c>
      <c r="U4044">
        <f t="shared" si="382"/>
        <v>2016</v>
      </c>
      <c r="V4044" s="15" t="str">
        <f t="shared" si="383"/>
        <v>Jul</v>
      </c>
    </row>
    <row r="4045" spans="1:22" ht="48">
      <c r="A4045">
        <v>4011</v>
      </c>
      <c r="B4045" s="3" t="s">
        <v>4007</v>
      </c>
      <c r="C4045" s="3" t="s">
        <v>8116</v>
      </c>
      <c r="D4045">
        <v>250</v>
      </c>
      <c r="E4045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8270</v>
      </c>
      <c r="O4045" s="6">
        <f>KickstarterTable[[#This Row],[pledged]]/KickstarterTable[[#This Row],[goal]]</f>
        <v>7.5999999999999998E-2</v>
      </c>
      <c r="P4045" s="8">
        <f>KickstarterTable[[#This Row],[pledged]]/KickstarterTable[[#This Row],[backers_count]]</f>
        <v>4.75</v>
      </c>
      <c r="Q4045" t="str">
        <f t="shared" si="378"/>
        <v>theater</v>
      </c>
      <c r="R4045" t="str">
        <f t="shared" si="379"/>
        <v>plays</v>
      </c>
      <c r="S4045" s="13">
        <f t="shared" si="380"/>
        <v>42002.211550925924</v>
      </c>
      <c r="T4045" s="13">
        <f t="shared" si="381"/>
        <v>42030.128217592595</v>
      </c>
      <c r="U4045">
        <f t="shared" si="382"/>
        <v>2015</v>
      </c>
      <c r="V4045" s="15" t="str">
        <f t="shared" si="383"/>
        <v>Dec</v>
      </c>
    </row>
    <row r="4046" spans="1:22" ht="48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8270</v>
      </c>
      <c r="O4046" s="6">
        <f>KickstarterTable[[#This Row],[pledged]]/KickstarterTable[[#This Row],[goal]]</f>
        <v>0</v>
      </c>
      <c r="P4046" s="8" t="e">
        <f>KickstarterTable[[#This Row],[pledged]]/KickstarterTable[[#This Row],[backers_count]]</f>
        <v>#DIV/0!</v>
      </c>
      <c r="Q4046" t="str">
        <f t="shared" si="378"/>
        <v>theater</v>
      </c>
      <c r="R4046" t="str">
        <f t="shared" si="379"/>
        <v>plays</v>
      </c>
      <c r="S4046" s="13">
        <f t="shared" si="380"/>
        <v>42732.454189814809</v>
      </c>
      <c r="T4046" s="13">
        <f t="shared" si="381"/>
        <v>42760.370856481481</v>
      </c>
      <c r="U4046">
        <f t="shared" si="382"/>
        <v>2017</v>
      </c>
      <c r="V4046" s="15" t="str">
        <f t="shared" si="383"/>
        <v>Dec</v>
      </c>
    </row>
    <row r="4047" spans="1:22" ht="48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8270</v>
      </c>
      <c r="O4047" s="6">
        <f>KickstarterTable[[#This Row],[pledged]]/KickstarterTable[[#This Row],[goal]]</f>
        <v>1.04</v>
      </c>
      <c r="P4047" s="8">
        <f>KickstarterTable[[#This Row],[pledged]]/KickstarterTable[[#This Row],[backers_count]]</f>
        <v>26</v>
      </c>
      <c r="Q4047" t="str">
        <f t="shared" si="378"/>
        <v>theater</v>
      </c>
      <c r="R4047" t="str">
        <f t="shared" si="379"/>
        <v>plays</v>
      </c>
      <c r="S4047" s="13">
        <f t="shared" si="380"/>
        <v>42665.118402777771</v>
      </c>
      <c r="T4047" s="13">
        <f t="shared" si="381"/>
        <v>42723.076736111114</v>
      </c>
      <c r="U4047">
        <f t="shared" si="382"/>
        <v>2016</v>
      </c>
      <c r="V4047" s="15" t="str">
        <f t="shared" si="383"/>
        <v>Oct</v>
      </c>
    </row>
    <row r="4048" spans="1:22" ht="48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8270</v>
      </c>
      <c r="O4048" s="6">
        <f>KickstarterTable[[#This Row],[pledged]]/KickstarterTable[[#This Row],[goal]]</f>
        <v>1.0954545454545455</v>
      </c>
      <c r="P4048" s="8">
        <f>KickstarterTable[[#This Row],[pledged]]/KickstarterTable[[#This Row],[backers_count]]</f>
        <v>20.083333333333332</v>
      </c>
      <c r="Q4048" t="str">
        <f t="shared" si="378"/>
        <v>theater</v>
      </c>
      <c r="R4048" t="str">
        <f t="shared" si="379"/>
        <v>plays</v>
      </c>
      <c r="S4048" s="13">
        <f t="shared" si="380"/>
        <v>42142.180682870363</v>
      </c>
      <c r="T4048" s="13">
        <f t="shared" si="381"/>
        <v>42153.541666666664</v>
      </c>
      <c r="U4048">
        <f t="shared" si="382"/>
        <v>2015</v>
      </c>
      <c r="V4048" s="15" t="str">
        <f t="shared" si="383"/>
        <v>May</v>
      </c>
    </row>
    <row r="4049" spans="1:22" ht="48">
      <c r="A4049">
        <v>83</v>
      </c>
      <c r="B4049" s="3" t="s">
        <v>85</v>
      </c>
      <c r="C4049" s="3" t="s">
        <v>4194</v>
      </c>
      <c r="D4049">
        <v>200</v>
      </c>
      <c r="E4049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8265</v>
      </c>
      <c r="O4049" s="6">
        <f>KickstarterTable[[#This Row],[pledged]]/KickstarterTable[[#This Row],[goal]]</f>
        <v>1.0249999999999999</v>
      </c>
      <c r="P4049" s="8">
        <f>KickstarterTable[[#This Row],[pledged]]/KickstarterTable[[#This Row],[backers_count]]</f>
        <v>15.76923076923077</v>
      </c>
      <c r="Q4049" t="str">
        <f t="shared" si="378"/>
        <v>film &amp; video</v>
      </c>
      <c r="R4049" t="str">
        <f t="shared" si="379"/>
        <v>shorts</v>
      </c>
      <c r="S4049" s="13">
        <f t="shared" si="380"/>
        <v>42042.282280092586</v>
      </c>
      <c r="T4049" s="13">
        <f t="shared" si="381"/>
        <v>42055.062500000007</v>
      </c>
      <c r="U4049">
        <f t="shared" si="382"/>
        <v>2015</v>
      </c>
      <c r="V4049" s="15" t="str">
        <f t="shared" si="383"/>
        <v>Feb</v>
      </c>
    </row>
    <row r="4050" spans="1:22" ht="48">
      <c r="A4050">
        <v>225</v>
      </c>
      <c r="B4050" s="3" t="s">
        <v>227</v>
      </c>
      <c r="C4050" s="3" t="s">
        <v>4335</v>
      </c>
      <c r="D4050">
        <v>200</v>
      </c>
      <c r="E4050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8267</v>
      </c>
      <c r="O4050" s="6">
        <f>KickstarterTable[[#This Row],[pledged]]/KickstarterTable[[#This Row],[goal]]</f>
        <v>0</v>
      </c>
      <c r="P4050" s="8" t="e">
        <f>KickstarterTable[[#This Row],[pledged]]/KickstarterTable[[#This Row],[backers_count]]</f>
        <v>#DIV/0!</v>
      </c>
      <c r="Q4050" t="str">
        <f t="shared" si="378"/>
        <v>film &amp; video</v>
      </c>
      <c r="R4050" t="str">
        <f t="shared" si="379"/>
        <v>drama</v>
      </c>
      <c r="S4050" s="13">
        <f t="shared" si="380"/>
        <v>42438.627939814811</v>
      </c>
      <c r="T4050" s="13">
        <f t="shared" si="381"/>
        <v>42466.502939814818</v>
      </c>
      <c r="U4050">
        <f t="shared" si="382"/>
        <v>2016</v>
      </c>
      <c r="V4050" s="15" t="str">
        <f t="shared" si="383"/>
        <v>Mar</v>
      </c>
    </row>
    <row r="4051" spans="1:22" ht="48">
      <c r="A4051">
        <v>1091</v>
      </c>
      <c r="B4051" s="3" t="s">
        <v>1092</v>
      </c>
      <c r="C4051" s="3" t="s">
        <v>5201</v>
      </c>
      <c r="D4051">
        <v>200</v>
      </c>
      <c r="E4051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8281</v>
      </c>
      <c r="O4051" s="6">
        <f>KickstarterTable[[#This Row],[pledged]]/KickstarterTable[[#This Row],[goal]]</f>
        <v>0.125</v>
      </c>
      <c r="P4051" s="8">
        <f>KickstarterTable[[#This Row],[pledged]]/KickstarterTable[[#This Row],[backers_count]]</f>
        <v>12.5</v>
      </c>
      <c r="Q4051" t="str">
        <f t="shared" si="378"/>
        <v>games</v>
      </c>
      <c r="R4051" t="str">
        <f t="shared" si="379"/>
        <v>video games</v>
      </c>
      <c r="S4051" s="13">
        <f t="shared" si="380"/>
        <v>42440.486944444441</v>
      </c>
      <c r="T4051" s="13">
        <f t="shared" si="381"/>
        <v>42468.361944444441</v>
      </c>
      <c r="U4051">
        <f t="shared" si="382"/>
        <v>2016</v>
      </c>
      <c r="V4051" s="15" t="str">
        <f t="shared" si="383"/>
        <v>Mar</v>
      </c>
    </row>
    <row r="4052" spans="1:22" ht="48">
      <c r="A4052">
        <v>1363</v>
      </c>
      <c r="B4052" s="3" t="s">
        <v>1364</v>
      </c>
      <c r="C4052" s="3" t="s">
        <v>5473</v>
      </c>
      <c r="D4052">
        <v>200</v>
      </c>
      <c r="E4052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8273</v>
      </c>
      <c r="O4052" s="6">
        <f>KickstarterTable[[#This Row],[pledged]]/KickstarterTable[[#This Row],[goal]]</f>
        <v>1</v>
      </c>
      <c r="P4052" s="8">
        <f>KickstarterTable[[#This Row],[pledged]]/KickstarterTable[[#This Row],[backers_count]]</f>
        <v>40</v>
      </c>
      <c r="Q4052" t="str">
        <f t="shared" si="378"/>
        <v>publishing</v>
      </c>
      <c r="R4052" t="str">
        <f t="shared" si="379"/>
        <v>nonfiction</v>
      </c>
      <c r="S4052" s="13">
        <f t="shared" si="380"/>
        <v>42396.510729166665</v>
      </c>
      <c r="T4052" s="13">
        <f t="shared" si="381"/>
        <v>42412.915972222225</v>
      </c>
      <c r="U4052">
        <f t="shared" si="382"/>
        <v>2016</v>
      </c>
      <c r="V4052" s="15" t="str">
        <f t="shared" si="383"/>
        <v>Jan</v>
      </c>
    </row>
    <row r="4053" spans="1:22" ht="48">
      <c r="A4053">
        <v>2265</v>
      </c>
      <c r="B4053" s="3" t="s">
        <v>2266</v>
      </c>
      <c r="C4053" s="3" t="s">
        <v>6375</v>
      </c>
      <c r="D4053">
        <v>200</v>
      </c>
      <c r="E4053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8296</v>
      </c>
      <c r="O4053" s="6">
        <f>KickstarterTable[[#This Row],[pledged]]/KickstarterTable[[#This Row],[goal]]</f>
        <v>2.9849999999999999</v>
      </c>
      <c r="P4053" s="8">
        <f>KickstarterTable[[#This Row],[pledged]]/KickstarterTable[[#This Row],[backers_count]]</f>
        <v>35.117647058823529</v>
      </c>
      <c r="Q4053" t="str">
        <f t="shared" si="378"/>
        <v>games</v>
      </c>
      <c r="R4053" t="str">
        <f t="shared" si="379"/>
        <v>tabletop games</v>
      </c>
      <c r="S4053" s="13">
        <f t="shared" si="380"/>
        <v>42689.519756944443</v>
      </c>
      <c r="T4053" s="13">
        <f t="shared" si="381"/>
        <v>42694.436423611114</v>
      </c>
      <c r="U4053">
        <f t="shared" si="382"/>
        <v>2016</v>
      </c>
      <c r="V4053" s="15" t="str">
        <f t="shared" si="383"/>
        <v>Nov</v>
      </c>
    </row>
    <row r="4054" spans="1:22" ht="48">
      <c r="A4054">
        <v>2361</v>
      </c>
      <c r="B4054" s="3" t="s">
        <v>2362</v>
      </c>
      <c r="C4054" s="3" t="s">
        <v>6471</v>
      </c>
      <c r="D4054">
        <v>200</v>
      </c>
      <c r="E4054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8271</v>
      </c>
      <c r="O4054" s="6">
        <f>KickstarterTable[[#This Row],[pledged]]/KickstarterTable[[#This Row],[goal]]</f>
        <v>0</v>
      </c>
      <c r="P4054" s="8" t="e">
        <f>KickstarterTable[[#This Row],[pledged]]/KickstarterTable[[#This Row],[backers_count]]</f>
        <v>#DIV/0!</v>
      </c>
      <c r="Q4054" t="str">
        <f t="shared" si="378"/>
        <v>technology</v>
      </c>
      <c r="R4054" t="str">
        <f t="shared" si="379"/>
        <v>web</v>
      </c>
      <c r="S4054" s="13">
        <f t="shared" si="380"/>
        <v>42466.525555555556</v>
      </c>
      <c r="T4054" s="13">
        <f t="shared" si="381"/>
        <v>42488.500000000007</v>
      </c>
      <c r="U4054">
        <f t="shared" si="382"/>
        <v>2016</v>
      </c>
      <c r="V4054" s="15" t="str">
        <f t="shared" si="383"/>
        <v>Apr</v>
      </c>
    </row>
    <row r="4055" spans="1:22" ht="48">
      <c r="A4055">
        <v>2820</v>
      </c>
      <c r="B4055" s="3" t="s">
        <v>2820</v>
      </c>
      <c r="C4055" s="3" t="s">
        <v>6930</v>
      </c>
      <c r="D4055">
        <v>200</v>
      </c>
      <c r="E4055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8270</v>
      </c>
      <c r="O4055" s="6">
        <f>KickstarterTable[[#This Row],[pledged]]/KickstarterTable[[#This Row],[goal]]</f>
        <v>1.36</v>
      </c>
      <c r="P4055" s="8">
        <f>KickstarterTable[[#This Row],[pledged]]/KickstarterTable[[#This Row],[backers_count]]</f>
        <v>13.6</v>
      </c>
      <c r="Q4055" t="str">
        <f t="shared" si="378"/>
        <v>theater</v>
      </c>
      <c r="R4055" t="str">
        <f t="shared" si="379"/>
        <v>plays</v>
      </c>
      <c r="S4055" s="13">
        <f t="shared" si="380"/>
        <v>42401.277650462966</v>
      </c>
      <c r="T4055" s="13">
        <f t="shared" si="381"/>
        <v>42423.583333333336</v>
      </c>
      <c r="U4055">
        <f t="shared" si="382"/>
        <v>2016</v>
      </c>
      <c r="V4055" s="15" t="str">
        <f t="shared" si="383"/>
        <v>Feb</v>
      </c>
    </row>
    <row r="4056" spans="1:22" ht="48">
      <c r="A4056">
        <v>2886</v>
      </c>
      <c r="B4056" s="3" t="s">
        <v>2886</v>
      </c>
      <c r="C4056" s="3" t="s">
        <v>6996</v>
      </c>
      <c r="D4056">
        <v>200</v>
      </c>
      <c r="E4056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8270</v>
      </c>
      <c r="O4056" s="6">
        <f>KickstarterTable[[#This Row],[pledged]]/KickstarterTable[[#This Row],[goal]]</f>
        <v>0.05</v>
      </c>
      <c r="P4056" s="8">
        <f>KickstarterTable[[#This Row],[pledged]]/KickstarterTable[[#This Row],[backers_count]]</f>
        <v>10</v>
      </c>
      <c r="Q4056" t="str">
        <f t="shared" si="378"/>
        <v>theater</v>
      </c>
      <c r="R4056" t="str">
        <f t="shared" si="379"/>
        <v>plays</v>
      </c>
      <c r="S4056" s="13">
        <f t="shared" si="380"/>
        <v>42261.299583333333</v>
      </c>
      <c r="T4056" s="13">
        <f t="shared" si="381"/>
        <v>42263.749305555561</v>
      </c>
      <c r="U4056">
        <f t="shared" si="382"/>
        <v>2015</v>
      </c>
      <c r="V4056" s="15" t="str">
        <f t="shared" si="383"/>
        <v>Sep</v>
      </c>
    </row>
    <row r="4057" spans="1:22" ht="64">
      <c r="A4057">
        <v>3138</v>
      </c>
      <c r="B4057" s="3" t="s">
        <v>3138</v>
      </c>
      <c r="C4057" s="3" t="s">
        <v>7248</v>
      </c>
      <c r="D4057">
        <v>200</v>
      </c>
      <c r="E405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8270</v>
      </c>
      <c r="O4057" s="6">
        <f>KickstarterTable[[#This Row],[pledged]]/KickstarterTable[[#This Row],[goal]]</f>
        <v>0</v>
      </c>
      <c r="P4057" s="8" t="e">
        <f>KickstarterTable[[#This Row],[pledged]]/KickstarterTable[[#This Row],[backers_count]]</f>
        <v>#DIV/0!</v>
      </c>
      <c r="Q4057" t="str">
        <f t="shared" si="378"/>
        <v>theater</v>
      </c>
      <c r="R4057" t="str">
        <f t="shared" si="379"/>
        <v>plays</v>
      </c>
      <c r="S4057" s="13">
        <f t="shared" si="380"/>
        <v>42809.312581018516</v>
      </c>
      <c r="T4057" s="13">
        <f t="shared" si="381"/>
        <v>42826.229247685187</v>
      </c>
      <c r="U4057">
        <f t="shared" si="382"/>
        <v>2017</v>
      </c>
      <c r="V4057" s="15" t="str">
        <f t="shared" si="383"/>
        <v>Mar</v>
      </c>
    </row>
    <row r="4058" spans="1:22" ht="48">
      <c r="A4058">
        <v>3188</v>
      </c>
      <c r="B4058" s="3" t="s">
        <v>3188</v>
      </c>
      <c r="C4058" s="3" t="s">
        <v>7298</v>
      </c>
      <c r="D4058">
        <v>200</v>
      </c>
      <c r="E405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8304</v>
      </c>
      <c r="O4058" s="6">
        <f>KickstarterTable[[#This Row],[pledged]]/KickstarterTable[[#This Row],[goal]]</f>
        <v>0.65</v>
      </c>
      <c r="P4058" s="8">
        <f>KickstarterTable[[#This Row],[pledged]]/KickstarterTable[[#This Row],[backers_count]]</f>
        <v>14.444444444444445</v>
      </c>
      <c r="Q4058" t="str">
        <f t="shared" si="378"/>
        <v>theater</v>
      </c>
      <c r="R4058" t="str">
        <f t="shared" si="379"/>
        <v>musical</v>
      </c>
      <c r="S4058" s="13">
        <f t="shared" si="380"/>
        <v>42144.082199074073</v>
      </c>
      <c r="T4058" s="13">
        <f t="shared" si="381"/>
        <v>42162.998865740745</v>
      </c>
      <c r="U4058">
        <f t="shared" si="382"/>
        <v>2015</v>
      </c>
      <c r="V4058" s="15" t="str">
        <f t="shared" si="383"/>
        <v>May</v>
      </c>
    </row>
    <row r="4059" spans="1:22" ht="32">
      <c r="A4059">
        <v>3371</v>
      </c>
      <c r="B4059" s="3" t="s">
        <v>3370</v>
      </c>
      <c r="C4059" s="3" t="s">
        <v>7481</v>
      </c>
      <c r="D4059">
        <v>200</v>
      </c>
      <c r="E4059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8270</v>
      </c>
      <c r="O4059" s="6">
        <f>KickstarterTable[[#This Row],[pledged]]/KickstarterTable[[#This Row],[goal]]</f>
        <v>1.385</v>
      </c>
      <c r="P4059" s="8">
        <f>KickstarterTable[[#This Row],[pledged]]/KickstarterTable[[#This Row],[backers_count]]</f>
        <v>30.777777777777779</v>
      </c>
      <c r="Q4059" t="str">
        <f t="shared" si="378"/>
        <v>theater</v>
      </c>
      <c r="R4059" t="str">
        <f t="shared" si="379"/>
        <v>plays</v>
      </c>
      <c r="S4059" s="13">
        <f t="shared" si="380"/>
        <v>42312.541261574072</v>
      </c>
      <c r="T4059" s="13">
        <f t="shared" si="381"/>
        <v>42338.457928240743</v>
      </c>
      <c r="U4059">
        <f t="shared" si="382"/>
        <v>2015</v>
      </c>
      <c r="V4059" s="15" t="str">
        <f t="shared" si="383"/>
        <v>Nov</v>
      </c>
    </row>
    <row r="4060" spans="1:22" ht="32">
      <c r="A4060">
        <v>3415</v>
      </c>
      <c r="B4060" s="3" t="s">
        <v>3414</v>
      </c>
      <c r="C4060" s="3" t="s">
        <v>7525</v>
      </c>
      <c r="D4060">
        <v>200</v>
      </c>
      <c r="E4060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8270</v>
      </c>
      <c r="O4060" s="6">
        <f>KickstarterTable[[#This Row],[pledged]]/KickstarterTable[[#This Row],[goal]]</f>
        <v>1</v>
      </c>
      <c r="P4060" s="8">
        <f>KickstarterTable[[#This Row],[pledged]]/KickstarterTable[[#This Row],[backers_count]]</f>
        <v>22.222222222222221</v>
      </c>
      <c r="Q4060" t="str">
        <f t="shared" si="378"/>
        <v>theater</v>
      </c>
      <c r="R4060" t="str">
        <f t="shared" si="379"/>
        <v>plays</v>
      </c>
      <c r="S4060" s="13">
        <f t="shared" si="380"/>
        <v>42466.810833333329</v>
      </c>
      <c r="T4060" s="13">
        <f t="shared" si="381"/>
        <v>42475.562500000007</v>
      </c>
      <c r="U4060">
        <f t="shared" si="382"/>
        <v>2016</v>
      </c>
      <c r="V4060" s="15" t="str">
        <f t="shared" si="383"/>
        <v>Apr</v>
      </c>
    </row>
    <row r="4061" spans="1:22" ht="48">
      <c r="A4061">
        <v>3588</v>
      </c>
      <c r="B4061" s="3" t="s">
        <v>3587</v>
      </c>
      <c r="C4061" s="3" t="s">
        <v>7698</v>
      </c>
      <c r="D4061">
        <v>200</v>
      </c>
      <c r="E4061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8270</v>
      </c>
      <c r="O4061" s="6">
        <f>KickstarterTable[[#This Row],[pledged]]/KickstarterTable[[#This Row],[goal]]</f>
        <v>1.0049999999999999</v>
      </c>
      <c r="P4061" s="8">
        <f>KickstarterTable[[#This Row],[pledged]]/KickstarterTable[[#This Row],[backers_count]]</f>
        <v>18.272727272727273</v>
      </c>
      <c r="Q4061" t="str">
        <f t="shared" si="378"/>
        <v>theater</v>
      </c>
      <c r="R4061" t="str">
        <f t="shared" si="379"/>
        <v>plays</v>
      </c>
      <c r="S4061" s="13">
        <f t="shared" si="380"/>
        <v>42101.495486111111</v>
      </c>
      <c r="T4061" s="13">
        <f t="shared" si="381"/>
        <v>42121.541666666664</v>
      </c>
      <c r="U4061">
        <f t="shared" si="382"/>
        <v>2015</v>
      </c>
      <c r="V4061" s="15" t="str">
        <f t="shared" si="383"/>
        <v>Apr</v>
      </c>
    </row>
    <row r="4062" spans="1:22" ht="32">
      <c r="A4062">
        <v>3719</v>
      </c>
      <c r="B4062" s="3" t="s">
        <v>3716</v>
      </c>
      <c r="C4062" s="3" t="s">
        <v>7829</v>
      </c>
      <c r="D4062">
        <v>200</v>
      </c>
      <c r="E4062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8270</v>
      </c>
      <c r="O4062" s="6">
        <f>KickstarterTable[[#This Row],[pledged]]/KickstarterTable[[#This Row],[goal]]</f>
        <v>2.1</v>
      </c>
      <c r="P4062" s="8">
        <f>KickstarterTable[[#This Row],[pledged]]/KickstarterTable[[#This Row],[backers_count]]</f>
        <v>105</v>
      </c>
      <c r="Q4062" t="str">
        <f t="shared" si="378"/>
        <v>theater</v>
      </c>
      <c r="R4062" t="str">
        <f t="shared" si="379"/>
        <v>plays</v>
      </c>
      <c r="S4062" s="13">
        <f t="shared" si="380"/>
        <v>42147.396597222221</v>
      </c>
      <c r="T4062" s="13">
        <f t="shared" si="381"/>
        <v>42175.313263888893</v>
      </c>
      <c r="U4062">
        <f t="shared" si="382"/>
        <v>2015</v>
      </c>
      <c r="V4062" s="15" t="str">
        <f t="shared" si="383"/>
        <v>May</v>
      </c>
    </row>
    <row r="4063" spans="1:22" ht="48">
      <c r="A4063">
        <v>3835</v>
      </c>
      <c r="B4063" s="3" t="s">
        <v>3832</v>
      </c>
      <c r="C4063" s="3" t="s">
        <v>7944</v>
      </c>
      <c r="D4063">
        <v>200</v>
      </c>
      <c r="E4063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8270</v>
      </c>
      <c r="O4063" s="6">
        <f>KickstarterTable[[#This Row],[pledged]]/KickstarterTable[[#This Row],[goal]]</f>
        <v>1.6</v>
      </c>
      <c r="P4063" s="8">
        <f>KickstarterTable[[#This Row],[pledged]]/KickstarterTable[[#This Row],[backers_count]]</f>
        <v>40</v>
      </c>
      <c r="Q4063" t="str">
        <f t="shared" si="378"/>
        <v>theater</v>
      </c>
      <c r="R4063" t="str">
        <f t="shared" si="379"/>
        <v>plays</v>
      </c>
      <c r="S4063" s="13">
        <f t="shared" si="380"/>
        <v>42460.608888888884</v>
      </c>
      <c r="T4063" s="13">
        <f t="shared" si="381"/>
        <v>42479.525555555556</v>
      </c>
      <c r="U4063">
        <f t="shared" si="382"/>
        <v>2016</v>
      </c>
      <c r="V4063" s="15" t="str">
        <f t="shared" si="383"/>
        <v>Mar</v>
      </c>
    </row>
    <row r="4064" spans="1:22" ht="48">
      <c r="A4064">
        <v>3995</v>
      </c>
      <c r="B4064" s="3" t="s">
        <v>3991</v>
      </c>
      <c r="C4064" s="3" t="s">
        <v>8101</v>
      </c>
      <c r="D4064">
        <v>200</v>
      </c>
      <c r="E4064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8270</v>
      </c>
      <c r="O4064" s="6">
        <f>KickstarterTable[[#This Row],[pledged]]/KickstarterTable[[#This Row],[goal]]</f>
        <v>0.35</v>
      </c>
      <c r="P4064" s="8">
        <f>KickstarterTable[[#This Row],[pledged]]/KickstarterTable[[#This Row],[backers_count]]</f>
        <v>17.5</v>
      </c>
      <c r="Q4064" t="str">
        <f t="shared" si="378"/>
        <v>theater</v>
      </c>
      <c r="R4064" t="str">
        <f t="shared" si="379"/>
        <v>plays</v>
      </c>
      <c r="S4064" s="13">
        <f t="shared" si="380"/>
        <v>42019.350428240738</v>
      </c>
      <c r="T4064" s="13">
        <f t="shared" si="381"/>
        <v>42047.060416666667</v>
      </c>
      <c r="U4064">
        <f t="shared" si="382"/>
        <v>2015</v>
      </c>
      <c r="V4064" s="15" t="str">
        <f t="shared" si="383"/>
        <v>Jan</v>
      </c>
    </row>
    <row r="4065" spans="1:22" ht="16">
      <c r="A4065">
        <v>1062</v>
      </c>
      <c r="B4065" s="3" t="s">
        <v>1063</v>
      </c>
      <c r="C4065" s="3" t="s">
        <v>5172</v>
      </c>
      <c r="D4065">
        <v>199</v>
      </c>
      <c r="E4065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8280</v>
      </c>
      <c r="O4065" s="6">
        <f>KickstarterTable[[#This Row],[pledged]]/KickstarterTable[[#This Row],[goal]]</f>
        <v>0.95477386934673369</v>
      </c>
      <c r="P4065" s="8">
        <f>KickstarterTable[[#This Row],[pledged]]/KickstarterTable[[#This Row],[backers_count]]</f>
        <v>47.5</v>
      </c>
      <c r="Q4065" t="str">
        <f t="shared" si="378"/>
        <v>journalism</v>
      </c>
      <c r="R4065" t="str">
        <f t="shared" si="379"/>
        <v>audio</v>
      </c>
      <c r="S4065" s="13">
        <f t="shared" si="380"/>
        <v>42556.473854166667</v>
      </c>
      <c r="T4065" s="13">
        <f t="shared" si="381"/>
        <v>42561.390520833338</v>
      </c>
      <c r="U4065">
        <f t="shared" si="382"/>
        <v>2016</v>
      </c>
      <c r="V4065" s="15" t="str">
        <f t="shared" si="383"/>
        <v>Jul</v>
      </c>
    </row>
    <row r="4066" spans="1:22" ht="16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8302</v>
      </c>
      <c r="O4066" s="6">
        <f>KickstarterTable[[#This Row],[pledged]]/KickstarterTable[[#This Row],[goal]]</f>
        <v>0.58291457286432158</v>
      </c>
      <c r="P4066" s="8">
        <f>KickstarterTable[[#This Row],[pledged]]/KickstarterTable[[#This Row],[backers_count]]</f>
        <v>58</v>
      </c>
      <c r="Q4066" t="str">
        <f t="shared" si="378"/>
        <v>theater</v>
      </c>
      <c r="R4066" t="str">
        <f t="shared" si="379"/>
        <v>spaces</v>
      </c>
      <c r="S4066" s="13">
        <f t="shared" si="380"/>
        <v>42678.598749999997</v>
      </c>
      <c r="T4066" s="13">
        <f t="shared" si="381"/>
        <v>42681.55708333334</v>
      </c>
      <c r="U4066">
        <f t="shared" si="382"/>
        <v>2016</v>
      </c>
      <c r="V4066" s="15" t="str">
        <f t="shared" si="383"/>
        <v>Nov</v>
      </c>
    </row>
    <row r="4067" spans="1:22" ht="48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8275</v>
      </c>
      <c r="O4067" s="6">
        <f>KickstarterTable[[#This Row],[pledged]]/KickstarterTable[[#This Row],[goal]]</f>
        <v>1</v>
      </c>
      <c r="P4067" s="8">
        <f>KickstarterTable[[#This Row],[pledged]]/KickstarterTable[[#This Row],[backers_count]]</f>
        <v>21.857142857142858</v>
      </c>
      <c r="Q4067" t="str">
        <f t="shared" si="378"/>
        <v>music</v>
      </c>
      <c r="R4067" t="str">
        <f t="shared" si="379"/>
        <v>rock</v>
      </c>
      <c r="S4067" s="13">
        <f t="shared" si="380"/>
        <v>42793.367488425924</v>
      </c>
      <c r="T4067" s="13">
        <f t="shared" si="381"/>
        <v>42794.284155092595</v>
      </c>
      <c r="U4067">
        <f t="shared" si="382"/>
        <v>2017</v>
      </c>
      <c r="V4067" s="15" t="str">
        <f t="shared" si="383"/>
        <v>Feb</v>
      </c>
    </row>
    <row r="4068" spans="1:22" ht="32">
      <c r="A4068">
        <v>2167</v>
      </c>
      <c r="B4068" s="3" t="s">
        <v>2168</v>
      </c>
      <c r="C4068" s="3" t="s">
        <v>6277</v>
      </c>
      <c r="D4068">
        <v>150</v>
      </c>
      <c r="E406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8275</v>
      </c>
      <c r="O4068" s="6">
        <f>KickstarterTable[[#This Row],[pledged]]/KickstarterTable[[#This Row],[goal]]</f>
        <v>1.2</v>
      </c>
      <c r="P4068" s="8">
        <f>KickstarterTable[[#This Row],[pledged]]/KickstarterTable[[#This Row],[backers_count]]</f>
        <v>22.5</v>
      </c>
      <c r="Q4068" t="str">
        <f t="shared" si="378"/>
        <v>music</v>
      </c>
      <c r="R4068" t="str">
        <f t="shared" si="379"/>
        <v>rock</v>
      </c>
      <c r="S4068" s="13">
        <f t="shared" si="380"/>
        <v>41152.733067129629</v>
      </c>
      <c r="T4068" s="13">
        <f t="shared" si="381"/>
        <v>41164.649733796301</v>
      </c>
      <c r="U4068">
        <f t="shared" si="382"/>
        <v>2012</v>
      </c>
      <c r="V4068" s="15" t="str">
        <f t="shared" si="383"/>
        <v>Aug</v>
      </c>
    </row>
    <row r="4069" spans="1:22" ht="48">
      <c r="A4069">
        <v>2625</v>
      </c>
      <c r="B4069" s="3" t="s">
        <v>2625</v>
      </c>
      <c r="C4069" s="3" t="s">
        <v>6735</v>
      </c>
      <c r="D4069">
        <v>150</v>
      </c>
      <c r="E4069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8300</v>
      </c>
      <c r="O4069" s="6">
        <f>KickstarterTable[[#This Row],[pledged]]/KickstarterTable[[#This Row],[goal]]</f>
        <v>9.56</v>
      </c>
      <c r="P4069" s="8">
        <f>KickstarterTable[[#This Row],[pledged]]/KickstarterTable[[#This Row],[backers_count]]</f>
        <v>27.576923076923077</v>
      </c>
      <c r="Q4069" t="str">
        <f t="shared" si="378"/>
        <v>technology</v>
      </c>
      <c r="R4069" t="str">
        <f t="shared" si="379"/>
        <v>space exploration</v>
      </c>
      <c r="S4069" s="13">
        <f t="shared" si="380"/>
        <v>42658.476944444446</v>
      </c>
      <c r="T4069" s="13">
        <f t="shared" si="381"/>
        <v>42681.435277777775</v>
      </c>
      <c r="U4069">
        <f t="shared" si="382"/>
        <v>2016</v>
      </c>
      <c r="V4069" s="15" t="str">
        <f t="shared" si="383"/>
        <v>Oct</v>
      </c>
    </row>
    <row r="4070" spans="1:22" ht="48">
      <c r="A4070">
        <v>2627</v>
      </c>
      <c r="B4070" s="3" t="s">
        <v>2627</v>
      </c>
      <c r="C4070" s="3" t="s">
        <v>6737</v>
      </c>
      <c r="D4070">
        <v>150</v>
      </c>
      <c r="E4070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8300</v>
      </c>
      <c r="O4070" s="6">
        <f>KickstarterTable[[#This Row],[pledged]]/KickstarterTable[[#This Row],[goal]]</f>
        <v>6.4666666666666668</v>
      </c>
      <c r="P4070" s="8">
        <f>KickstarterTable[[#This Row],[pledged]]/KickstarterTable[[#This Row],[backers_count]]</f>
        <v>21.555555555555557</v>
      </c>
      <c r="Q4070" t="str">
        <f t="shared" si="378"/>
        <v>technology</v>
      </c>
      <c r="R4070" t="str">
        <f t="shared" si="379"/>
        <v>space exploration</v>
      </c>
      <c r="S4070" s="13">
        <f t="shared" si="380"/>
        <v>42304.496076388888</v>
      </c>
      <c r="T4070" s="13">
        <f t="shared" si="381"/>
        <v>42332.454409722232</v>
      </c>
      <c r="U4070">
        <f t="shared" si="382"/>
        <v>2015</v>
      </c>
      <c r="V4070" s="15" t="str">
        <f t="shared" si="383"/>
        <v>Oct</v>
      </c>
    </row>
    <row r="4071" spans="1:22" ht="48">
      <c r="A4071">
        <v>3429</v>
      </c>
      <c r="B4071" s="3" t="s">
        <v>3428</v>
      </c>
      <c r="C4071" s="3" t="s">
        <v>7539</v>
      </c>
      <c r="D4071">
        <v>150</v>
      </c>
      <c r="E4071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8270</v>
      </c>
      <c r="O4071" s="6">
        <f>KickstarterTable[[#This Row],[pledged]]/KickstarterTable[[#This Row],[goal]]</f>
        <v>1.3</v>
      </c>
      <c r="P4071" s="8">
        <f>KickstarterTable[[#This Row],[pledged]]/KickstarterTable[[#This Row],[backers_count]]</f>
        <v>16.25</v>
      </c>
      <c r="Q4071" t="str">
        <f t="shared" si="378"/>
        <v>theater</v>
      </c>
      <c r="R4071" t="str">
        <f t="shared" si="379"/>
        <v>plays</v>
      </c>
      <c r="S4071" s="13">
        <f t="shared" si="380"/>
        <v>42661.688206018516</v>
      </c>
      <c r="T4071" s="13">
        <f t="shared" si="381"/>
        <v>42673.604872685188</v>
      </c>
      <c r="U4071">
        <f t="shared" si="382"/>
        <v>2016</v>
      </c>
      <c r="V4071" s="15" t="str">
        <f t="shared" si="383"/>
        <v>Oct</v>
      </c>
    </row>
    <row r="4072" spans="1:22" ht="48">
      <c r="A4072">
        <v>3536</v>
      </c>
      <c r="B4072" s="3" t="s">
        <v>3535</v>
      </c>
      <c r="C4072" s="3" t="s">
        <v>7646</v>
      </c>
      <c r="D4072">
        <v>150</v>
      </c>
      <c r="E4072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8270</v>
      </c>
      <c r="O4072" s="6">
        <f>KickstarterTable[[#This Row],[pledged]]/KickstarterTable[[#This Row],[goal]]</f>
        <v>1.5333333333333334</v>
      </c>
      <c r="P4072" s="8">
        <f>KickstarterTable[[#This Row],[pledged]]/KickstarterTable[[#This Row],[backers_count]]</f>
        <v>13.529411764705882</v>
      </c>
      <c r="Q4072" t="str">
        <f t="shared" si="378"/>
        <v>theater</v>
      </c>
      <c r="R4072" t="str">
        <f t="shared" si="379"/>
        <v>plays</v>
      </c>
      <c r="S4072" s="13">
        <f t="shared" si="380"/>
        <v>42328.393807870372</v>
      </c>
      <c r="T4072" s="13">
        <f t="shared" si="381"/>
        <v>42356.082638888889</v>
      </c>
      <c r="U4072">
        <f t="shared" si="382"/>
        <v>2015</v>
      </c>
      <c r="V4072" s="15" t="str">
        <f t="shared" si="383"/>
        <v>Nov</v>
      </c>
    </row>
    <row r="4073" spans="1:22" ht="32">
      <c r="A4073">
        <v>3735</v>
      </c>
      <c r="B4073" s="3" t="s">
        <v>3732</v>
      </c>
      <c r="C4073" s="3" t="s">
        <v>7845</v>
      </c>
      <c r="D4073">
        <v>150</v>
      </c>
      <c r="E4073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8270</v>
      </c>
      <c r="O4073" s="6">
        <f>KickstarterTable[[#This Row],[pledged]]/KickstarterTable[[#This Row],[goal]]</f>
        <v>0.13333333333333333</v>
      </c>
      <c r="P4073" s="8">
        <f>KickstarterTable[[#This Row],[pledged]]/KickstarterTable[[#This Row],[backers_count]]</f>
        <v>10</v>
      </c>
      <c r="Q4073" t="str">
        <f t="shared" si="378"/>
        <v>theater</v>
      </c>
      <c r="R4073" t="str">
        <f t="shared" si="379"/>
        <v>plays</v>
      </c>
      <c r="S4073" s="13">
        <f t="shared" si="380"/>
        <v>42122.359826388885</v>
      </c>
      <c r="T4073" s="13">
        <f t="shared" si="381"/>
        <v>42150.276493055557</v>
      </c>
      <c r="U4073">
        <f t="shared" si="382"/>
        <v>2015</v>
      </c>
      <c r="V4073" s="15" t="str">
        <f t="shared" si="383"/>
        <v>Apr</v>
      </c>
    </row>
    <row r="4074" spans="1:22" ht="48">
      <c r="A4074">
        <v>3925</v>
      </c>
      <c r="B4074" s="3" t="s">
        <v>3922</v>
      </c>
      <c r="C4074" s="3" t="s">
        <v>8033</v>
      </c>
      <c r="D4074">
        <v>150</v>
      </c>
      <c r="E407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8270</v>
      </c>
      <c r="O4074" s="6">
        <f>KickstarterTable[[#This Row],[pledged]]/KickstarterTable[[#This Row],[goal]]</f>
        <v>0.1</v>
      </c>
      <c r="P4074" s="8">
        <f>KickstarterTable[[#This Row],[pledged]]/KickstarterTable[[#This Row],[backers_count]]</f>
        <v>5</v>
      </c>
      <c r="Q4074" t="str">
        <f t="shared" si="378"/>
        <v>theater</v>
      </c>
      <c r="R4074" t="str">
        <f t="shared" si="379"/>
        <v>plays</v>
      </c>
      <c r="S4074" s="13">
        <f t="shared" si="380"/>
        <v>41820.537488425922</v>
      </c>
      <c r="T4074" s="13">
        <f t="shared" si="381"/>
        <v>41848.454155092593</v>
      </c>
      <c r="U4074">
        <f t="shared" si="382"/>
        <v>2014</v>
      </c>
      <c r="V4074" s="15" t="str">
        <f t="shared" si="383"/>
        <v>Jun</v>
      </c>
    </row>
    <row r="4075" spans="1:22" ht="48">
      <c r="A4075">
        <v>4082</v>
      </c>
      <c r="B4075" s="3" t="s">
        <v>4078</v>
      </c>
      <c r="C4075" s="3" t="s">
        <v>8185</v>
      </c>
      <c r="D4075">
        <v>150</v>
      </c>
      <c r="E4075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8270</v>
      </c>
      <c r="O4075" s="6">
        <f>KickstarterTable[[#This Row],[pledged]]/KickstarterTable[[#This Row],[goal]]</f>
        <v>0.02</v>
      </c>
      <c r="P4075" s="8">
        <f>KickstarterTable[[#This Row],[pledged]]/KickstarterTable[[#This Row],[backers_count]]</f>
        <v>1.5</v>
      </c>
      <c r="Q4075" t="str">
        <f t="shared" si="378"/>
        <v>theater</v>
      </c>
      <c r="R4075" t="str">
        <f t="shared" si="379"/>
        <v>plays</v>
      </c>
      <c r="S4075" s="13">
        <f t="shared" si="380"/>
        <v>42306.855937499997</v>
      </c>
      <c r="T4075" s="13">
        <f t="shared" si="381"/>
        <v>42320.541666666664</v>
      </c>
      <c r="U4075">
        <f t="shared" si="382"/>
        <v>2015</v>
      </c>
      <c r="V4075" s="15" t="str">
        <f t="shared" si="383"/>
        <v>Oct</v>
      </c>
    </row>
    <row r="4076" spans="1:22" ht="32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8271</v>
      </c>
      <c r="O4076" s="6">
        <f>KickstarterTable[[#This Row],[pledged]]/KickstarterTable[[#This Row],[goal]]</f>
        <v>0</v>
      </c>
      <c r="P4076" s="8" t="e">
        <f>KickstarterTable[[#This Row],[pledged]]/KickstarterTable[[#This Row],[backers_count]]</f>
        <v>#DIV/0!</v>
      </c>
      <c r="Q4076" t="str">
        <f t="shared" si="378"/>
        <v>technology</v>
      </c>
      <c r="R4076" t="str">
        <f t="shared" si="379"/>
        <v>web</v>
      </c>
      <c r="S4076" s="13">
        <f t="shared" si="380"/>
        <v>42248.601342592585</v>
      </c>
      <c r="T4076" s="13">
        <f t="shared" si="381"/>
        <v>42301.518009259256</v>
      </c>
      <c r="U4076">
        <f t="shared" si="382"/>
        <v>2015</v>
      </c>
      <c r="V4076" s="15" t="str">
        <f t="shared" si="383"/>
        <v>Sep</v>
      </c>
    </row>
    <row r="4077" spans="1:22" ht="48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8278</v>
      </c>
      <c r="O4077" s="6">
        <f>KickstarterTable[[#This Row],[pledged]]/KickstarterTable[[#This Row],[goal]]</f>
        <v>2.4079999999999999</v>
      </c>
      <c r="P4077" s="8">
        <f>KickstarterTable[[#This Row],[pledged]]/KickstarterTable[[#This Row],[backers_count]]</f>
        <v>23.153846153846153</v>
      </c>
      <c r="Q4077" t="str">
        <f t="shared" si="378"/>
        <v>music</v>
      </c>
      <c r="R4077" t="str">
        <f t="shared" si="379"/>
        <v>indie rock</v>
      </c>
      <c r="S4077" s="13">
        <f t="shared" si="380"/>
        <v>40772.515416666662</v>
      </c>
      <c r="T4077" s="13">
        <f t="shared" si="381"/>
        <v>40810.790972222225</v>
      </c>
      <c r="U4077">
        <f t="shared" si="382"/>
        <v>2011</v>
      </c>
      <c r="V4077" s="15" t="str">
        <f t="shared" si="383"/>
        <v>Aug</v>
      </c>
    </row>
    <row r="4078" spans="1:22" ht="16">
      <c r="A4078">
        <v>1420</v>
      </c>
      <c r="B4078" s="3" t="s">
        <v>1421</v>
      </c>
      <c r="C4078" s="3" t="s">
        <v>5530</v>
      </c>
      <c r="D4078">
        <v>110</v>
      </c>
      <c r="E407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8286</v>
      </c>
      <c r="O4078" s="6">
        <f>KickstarterTable[[#This Row],[pledged]]/KickstarterTable[[#This Row],[goal]]</f>
        <v>2.7272727272727271E-2</v>
      </c>
      <c r="P4078" s="8">
        <f>KickstarterTable[[#This Row],[pledged]]/KickstarterTable[[#This Row],[backers_count]]</f>
        <v>1</v>
      </c>
      <c r="Q4078" t="str">
        <f t="shared" si="378"/>
        <v>publishing</v>
      </c>
      <c r="R4078" t="str">
        <f t="shared" si="379"/>
        <v>translations</v>
      </c>
      <c r="S4078" s="13">
        <f t="shared" si="380"/>
        <v>42524.334328703706</v>
      </c>
      <c r="T4078" s="13">
        <f t="shared" si="381"/>
        <v>42547.250995370377</v>
      </c>
      <c r="U4078">
        <f t="shared" si="382"/>
        <v>2016</v>
      </c>
      <c r="V4078" s="15" t="str">
        <f t="shared" si="383"/>
        <v>Jun</v>
      </c>
    </row>
    <row r="4079" spans="1:22" ht="48">
      <c r="A4079">
        <v>2201</v>
      </c>
      <c r="B4079" s="3" t="s">
        <v>2202</v>
      </c>
      <c r="C4079" s="3" t="s">
        <v>6311</v>
      </c>
      <c r="D4079">
        <v>110</v>
      </c>
      <c r="E4079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8279</v>
      </c>
      <c r="O4079" s="6">
        <f>KickstarterTable[[#This Row],[pledged]]/KickstarterTable[[#This Row],[goal]]</f>
        <v>3.8271818181818182</v>
      </c>
      <c r="P4079" s="8">
        <f>KickstarterTable[[#This Row],[pledged]]/KickstarterTable[[#This Row],[backers_count]]</f>
        <v>15.035357142857142</v>
      </c>
      <c r="Q4079" t="str">
        <f t="shared" si="378"/>
        <v>music</v>
      </c>
      <c r="R4079" t="str">
        <f t="shared" si="379"/>
        <v>electronic music</v>
      </c>
      <c r="S4079" s="13">
        <f t="shared" si="380"/>
        <v>41276.513483796291</v>
      </c>
      <c r="T4079" s="13">
        <f t="shared" si="381"/>
        <v>41288.430150462969</v>
      </c>
      <c r="U4079">
        <f t="shared" si="382"/>
        <v>2013</v>
      </c>
      <c r="V4079" s="15" t="str">
        <f t="shared" si="383"/>
        <v>Jan</v>
      </c>
    </row>
    <row r="4080" spans="1:22" ht="48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8270</v>
      </c>
      <c r="O4080" s="6">
        <f>KickstarterTable[[#This Row],[pledged]]/KickstarterTable[[#This Row],[goal]]</f>
        <v>2.8613861386138613</v>
      </c>
      <c r="P4080" s="8">
        <f>KickstarterTable[[#This Row],[pledged]]/KickstarterTable[[#This Row],[backers_count]]</f>
        <v>19.266666666666666</v>
      </c>
      <c r="Q4080" t="str">
        <f t="shared" si="378"/>
        <v>theater</v>
      </c>
      <c r="R4080" t="str">
        <f t="shared" si="379"/>
        <v>plays</v>
      </c>
      <c r="S4080" s="13">
        <f t="shared" si="380"/>
        <v>42282.436898148146</v>
      </c>
      <c r="T4080" s="13">
        <f t="shared" si="381"/>
        <v>42340.395231481489</v>
      </c>
      <c r="U4080">
        <f t="shared" si="382"/>
        <v>2015</v>
      </c>
      <c r="V4080" s="15" t="str">
        <f t="shared" si="383"/>
        <v>Oct</v>
      </c>
    </row>
    <row r="4081" spans="1:22" ht="48">
      <c r="A4081">
        <v>1071</v>
      </c>
      <c r="B4081" s="3" t="s">
        <v>1072</v>
      </c>
      <c r="C4081" s="3" t="s">
        <v>5181</v>
      </c>
      <c r="D4081">
        <v>100</v>
      </c>
      <c r="E4081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8281</v>
      </c>
      <c r="O4081" s="6">
        <f>KickstarterTable[[#This Row],[pledged]]/KickstarterTable[[#This Row],[goal]]</f>
        <v>0</v>
      </c>
      <c r="P4081" s="8" t="e">
        <f>KickstarterTable[[#This Row],[pledged]]/KickstarterTable[[#This Row],[backers_count]]</f>
        <v>#DIV/0!</v>
      </c>
      <c r="Q4081" t="str">
        <f t="shared" si="378"/>
        <v>games</v>
      </c>
      <c r="R4081" t="str">
        <f t="shared" si="379"/>
        <v>video games</v>
      </c>
      <c r="S4081" s="13">
        <f t="shared" si="380"/>
        <v>42295.420057870368</v>
      </c>
      <c r="T4081" s="13">
        <f t="shared" si="381"/>
        <v>42323.378391203711</v>
      </c>
      <c r="U4081">
        <f t="shared" si="382"/>
        <v>2015</v>
      </c>
      <c r="V4081" s="15" t="str">
        <f t="shared" si="383"/>
        <v>Oct</v>
      </c>
    </row>
    <row r="4082" spans="1:22" ht="32">
      <c r="A4082">
        <v>1192</v>
      </c>
      <c r="B4082" s="3" t="s">
        <v>1193</v>
      </c>
      <c r="C4082" s="3" t="s">
        <v>5302</v>
      </c>
      <c r="D4082">
        <v>100</v>
      </c>
      <c r="E4082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8284</v>
      </c>
      <c r="O4082" s="6">
        <f>KickstarterTable[[#This Row],[pledged]]/KickstarterTable[[#This Row],[goal]]</f>
        <v>2.9</v>
      </c>
      <c r="P4082" s="8">
        <f>KickstarterTable[[#This Row],[pledged]]/KickstarterTable[[#This Row],[backers_count]]</f>
        <v>19.333333333333332</v>
      </c>
      <c r="Q4082" t="str">
        <f t="shared" si="378"/>
        <v>photography</v>
      </c>
      <c r="R4082" t="str">
        <f t="shared" si="379"/>
        <v>photobooks</v>
      </c>
      <c r="S4082" s="13">
        <f t="shared" si="380"/>
        <v>42747.173356481479</v>
      </c>
      <c r="T4082" s="13">
        <f t="shared" si="381"/>
        <v>42775.09002314815</v>
      </c>
      <c r="U4082">
        <f t="shared" si="382"/>
        <v>2017</v>
      </c>
      <c r="V4082" s="15" t="str">
        <f t="shared" si="383"/>
        <v>Jan</v>
      </c>
    </row>
    <row r="4083" spans="1:22" ht="32">
      <c r="A4083">
        <v>1761</v>
      </c>
      <c r="B4083" s="3" t="s">
        <v>1762</v>
      </c>
      <c r="C4083" s="3" t="s">
        <v>5871</v>
      </c>
      <c r="D4083">
        <v>100</v>
      </c>
      <c r="E4083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8284</v>
      </c>
      <c r="O4083" s="6">
        <f>KickstarterTable[[#This Row],[pledged]]/KickstarterTable[[#This Row],[goal]]</f>
        <v>1.55</v>
      </c>
      <c r="P4083" s="8">
        <f>KickstarterTable[[#This Row],[pledged]]/KickstarterTable[[#This Row],[backers_count]]</f>
        <v>51.666666666666664</v>
      </c>
      <c r="Q4083" t="str">
        <f t="shared" si="378"/>
        <v>photography</v>
      </c>
      <c r="R4083" t="str">
        <f t="shared" si="379"/>
        <v>photobooks</v>
      </c>
      <c r="S4083" s="13">
        <f t="shared" si="380"/>
        <v>42209.234490740739</v>
      </c>
      <c r="T4083" s="13">
        <f t="shared" si="381"/>
        <v>42257.15115740741</v>
      </c>
      <c r="U4083">
        <f t="shared" si="382"/>
        <v>2015</v>
      </c>
      <c r="V4083" s="15" t="str">
        <f t="shared" si="383"/>
        <v>Jul</v>
      </c>
    </row>
    <row r="4084" spans="1:22" ht="16">
      <c r="A4084">
        <v>1762</v>
      </c>
      <c r="B4084" s="3" t="s">
        <v>1763</v>
      </c>
      <c r="C4084" s="3" t="s">
        <v>5872</v>
      </c>
      <c r="D4084">
        <v>100</v>
      </c>
      <c r="E4084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8284</v>
      </c>
      <c r="O4084" s="6">
        <f>KickstarterTable[[#This Row],[pledged]]/KickstarterTable[[#This Row],[goal]]</f>
        <v>8.85</v>
      </c>
      <c r="P4084" s="8">
        <f>KickstarterTable[[#This Row],[pledged]]/KickstarterTable[[#This Row],[backers_count]]</f>
        <v>35.4</v>
      </c>
      <c r="Q4084" t="str">
        <f t="shared" si="378"/>
        <v>photography</v>
      </c>
      <c r="R4084" t="str">
        <f t="shared" si="379"/>
        <v>photobooks</v>
      </c>
      <c r="S4084" s="13">
        <f t="shared" si="380"/>
        <v>42410.648668981477</v>
      </c>
      <c r="T4084" s="13">
        <f t="shared" si="381"/>
        <v>42438.565335648149</v>
      </c>
      <c r="U4084">
        <f t="shared" si="382"/>
        <v>2016</v>
      </c>
      <c r="V4084" s="15" t="str">
        <f t="shared" si="383"/>
        <v>Feb</v>
      </c>
    </row>
    <row r="4085" spans="1:22" ht="48">
      <c r="A4085">
        <v>2148</v>
      </c>
      <c r="B4085" s="3" t="s">
        <v>2149</v>
      </c>
      <c r="C4085" s="3" t="s">
        <v>6258</v>
      </c>
      <c r="D4085">
        <v>100</v>
      </c>
      <c r="E4085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8281</v>
      </c>
      <c r="O4085" s="6">
        <f>KickstarterTable[[#This Row],[pledged]]/KickstarterTable[[#This Row],[goal]]</f>
        <v>0.02</v>
      </c>
      <c r="P4085" s="8">
        <f>KickstarterTable[[#This Row],[pledged]]/KickstarterTable[[#This Row],[backers_count]]</f>
        <v>1</v>
      </c>
      <c r="Q4085" t="str">
        <f t="shared" si="378"/>
        <v>games</v>
      </c>
      <c r="R4085" t="str">
        <f t="shared" si="379"/>
        <v>video games</v>
      </c>
      <c r="S4085" s="13">
        <f t="shared" si="380"/>
        <v>42066.400254629632</v>
      </c>
      <c r="T4085" s="13">
        <f t="shared" si="381"/>
        <v>42094.275254629632</v>
      </c>
      <c r="U4085">
        <f t="shared" si="382"/>
        <v>2015</v>
      </c>
      <c r="V4085" s="15" t="str">
        <f t="shared" si="383"/>
        <v>Mar</v>
      </c>
    </row>
    <row r="4086" spans="1:22" ht="48">
      <c r="A4086">
        <v>2234</v>
      </c>
      <c r="B4086" s="3" t="s">
        <v>2235</v>
      </c>
      <c r="C4086" s="3" t="s">
        <v>6344</v>
      </c>
      <c r="D4086">
        <v>100</v>
      </c>
      <c r="E4086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8296</v>
      </c>
      <c r="O4086" s="6">
        <f>KickstarterTable[[#This Row],[pledged]]/KickstarterTable[[#This Row],[goal]]</f>
        <v>11.65</v>
      </c>
      <c r="P4086" s="8">
        <f>KickstarterTable[[#This Row],[pledged]]/KickstarterTable[[#This Row],[backers_count]]</f>
        <v>41.607142857142854</v>
      </c>
      <c r="Q4086" t="str">
        <f t="shared" si="378"/>
        <v>games</v>
      </c>
      <c r="R4086" t="str">
        <f t="shared" si="379"/>
        <v>tabletop games</v>
      </c>
      <c r="S4086" s="13">
        <f t="shared" si="380"/>
        <v>42710.491284722222</v>
      </c>
      <c r="T4086" s="13">
        <f t="shared" si="381"/>
        <v>42738.407951388894</v>
      </c>
      <c r="U4086">
        <f t="shared" si="382"/>
        <v>2017</v>
      </c>
      <c r="V4086" s="15" t="str">
        <f t="shared" si="383"/>
        <v>Dec</v>
      </c>
    </row>
    <row r="4087" spans="1:22" ht="48">
      <c r="A4087">
        <v>2823</v>
      </c>
      <c r="B4087" s="3" t="s">
        <v>2823</v>
      </c>
      <c r="C4087" s="3" t="s">
        <v>6933</v>
      </c>
      <c r="D4087">
        <v>100</v>
      </c>
      <c r="E408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8270</v>
      </c>
      <c r="O4087" s="6">
        <f>KickstarterTable[[#This Row],[pledged]]/KickstarterTable[[#This Row],[goal]]</f>
        <v>1.24</v>
      </c>
      <c r="P4087" s="8">
        <f>KickstarterTable[[#This Row],[pledged]]/KickstarterTable[[#This Row],[backers_count]]</f>
        <v>8.8571428571428577</v>
      </c>
      <c r="Q4087" t="str">
        <f t="shared" si="378"/>
        <v>theater</v>
      </c>
      <c r="R4087" t="str">
        <f t="shared" si="379"/>
        <v>plays</v>
      </c>
      <c r="S4087" s="13">
        <f t="shared" si="380"/>
        <v>42066.678310185183</v>
      </c>
      <c r="T4087" s="13">
        <f t="shared" si="381"/>
        <v>42092.540972222225</v>
      </c>
      <c r="U4087">
        <f t="shared" si="382"/>
        <v>2015</v>
      </c>
      <c r="V4087" s="15" t="str">
        <f t="shared" si="383"/>
        <v>Mar</v>
      </c>
    </row>
    <row r="4088" spans="1:22" ht="32">
      <c r="A4088">
        <v>2921</v>
      </c>
      <c r="B4088" s="3" t="s">
        <v>2921</v>
      </c>
      <c r="C4088" s="3" t="s">
        <v>7031</v>
      </c>
      <c r="D4088">
        <v>100</v>
      </c>
      <c r="E408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8304</v>
      </c>
      <c r="O4088" s="6">
        <f>KickstarterTable[[#This Row],[pledged]]/KickstarterTable[[#This Row],[goal]]</f>
        <v>1.29</v>
      </c>
      <c r="P4088" s="8">
        <f>KickstarterTable[[#This Row],[pledged]]/KickstarterTable[[#This Row],[backers_count]]</f>
        <v>43</v>
      </c>
      <c r="Q4088" t="str">
        <f t="shared" si="378"/>
        <v>theater</v>
      </c>
      <c r="R4088" t="str">
        <f t="shared" si="379"/>
        <v>musical</v>
      </c>
      <c r="S4088" s="13">
        <f t="shared" si="380"/>
        <v>41877.553287037037</v>
      </c>
      <c r="T4088" s="13">
        <f t="shared" si="381"/>
        <v>41905.469953703709</v>
      </c>
      <c r="U4088">
        <f t="shared" si="382"/>
        <v>2014</v>
      </c>
      <c r="V4088" s="15" t="str">
        <f t="shared" si="383"/>
        <v>Aug</v>
      </c>
    </row>
    <row r="4089" spans="1:22" ht="48">
      <c r="A4089">
        <v>3508</v>
      </c>
      <c r="B4089" s="3" t="s">
        <v>3507</v>
      </c>
      <c r="C4089" s="3" t="s">
        <v>7618</v>
      </c>
      <c r="D4089">
        <v>100</v>
      </c>
      <c r="E4089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8270</v>
      </c>
      <c r="O4089" s="6">
        <f>KickstarterTable[[#This Row],[pledged]]/KickstarterTable[[#This Row],[goal]]</f>
        <v>1.8</v>
      </c>
      <c r="P4089" s="8">
        <f>KickstarterTable[[#This Row],[pledged]]/KickstarterTable[[#This Row],[backers_count]]</f>
        <v>12</v>
      </c>
      <c r="Q4089" t="str">
        <f t="shared" si="378"/>
        <v>theater</v>
      </c>
      <c r="R4089" t="str">
        <f t="shared" si="379"/>
        <v>plays</v>
      </c>
      <c r="S4089" s="13">
        <f t="shared" si="380"/>
        <v>42477.396446759252</v>
      </c>
      <c r="T4089" s="13">
        <f t="shared" si="381"/>
        <v>42498.458333333336</v>
      </c>
      <c r="U4089">
        <f t="shared" si="382"/>
        <v>2016</v>
      </c>
      <c r="V4089" s="15" t="str">
        <f t="shared" si="383"/>
        <v>Apr</v>
      </c>
    </row>
    <row r="4090" spans="1:22" ht="48">
      <c r="A4090">
        <v>3576</v>
      </c>
      <c r="B4090" s="3" t="s">
        <v>3575</v>
      </c>
      <c r="C4090" s="3" t="s">
        <v>7686</v>
      </c>
      <c r="D4090">
        <v>100</v>
      </c>
      <c r="E4090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8270</v>
      </c>
      <c r="O4090" s="6">
        <f>KickstarterTable[[#This Row],[pledged]]/KickstarterTable[[#This Row],[goal]]</f>
        <v>1</v>
      </c>
      <c r="P4090" s="8">
        <f>KickstarterTable[[#This Row],[pledged]]/KickstarterTable[[#This Row],[backers_count]]</f>
        <v>20</v>
      </c>
      <c r="Q4090" t="str">
        <f t="shared" si="378"/>
        <v>theater</v>
      </c>
      <c r="R4090" t="str">
        <f t="shared" si="379"/>
        <v>plays</v>
      </c>
      <c r="S4090" s="13">
        <f t="shared" si="380"/>
        <v>42649.215902777774</v>
      </c>
      <c r="T4090" s="13">
        <f t="shared" si="381"/>
        <v>42707.174236111117</v>
      </c>
      <c r="U4090">
        <f t="shared" si="382"/>
        <v>2016</v>
      </c>
      <c r="V4090" s="15" t="str">
        <f t="shared" si="383"/>
        <v>Oct</v>
      </c>
    </row>
    <row r="4091" spans="1:22" ht="48">
      <c r="A4091">
        <v>3745</v>
      </c>
      <c r="B4091" s="3" t="s">
        <v>3742</v>
      </c>
      <c r="C4091" s="3" t="s">
        <v>7855</v>
      </c>
      <c r="D4091">
        <v>100</v>
      </c>
      <c r="E4091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8270</v>
      </c>
      <c r="O4091" s="6">
        <f>KickstarterTable[[#This Row],[pledged]]/KickstarterTable[[#This Row],[goal]]</f>
        <v>0.1</v>
      </c>
      <c r="P4091" s="8">
        <f>KickstarterTable[[#This Row],[pledged]]/KickstarterTable[[#This Row],[backers_count]]</f>
        <v>10</v>
      </c>
      <c r="Q4091" t="str">
        <f t="shared" si="378"/>
        <v>theater</v>
      </c>
      <c r="R4091" t="str">
        <f t="shared" si="379"/>
        <v>plays</v>
      </c>
      <c r="S4091" s="13">
        <f t="shared" si="380"/>
        <v>41831.364606481475</v>
      </c>
      <c r="T4091" s="13">
        <f t="shared" si="381"/>
        <v>41859.281273148154</v>
      </c>
      <c r="U4091">
        <f t="shared" si="382"/>
        <v>2014</v>
      </c>
      <c r="V4091" s="15" t="str">
        <f t="shared" si="383"/>
        <v>Jul</v>
      </c>
    </row>
    <row r="4092" spans="1:22" ht="48">
      <c r="A4092">
        <v>3830</v>
      </c>
      <c r="B4092" s="3" t="s">
        <v>3827</v>
      </c>
      <c r="C4092" s="3" t="s">
        <v>7939</v>
      </c>
      <c r="D4092">
        <v>100</v>
      </c>
      <c r="E4092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8270</v>
      </c>
      <c r="O4092" s="6">
        <f>KickstarterTable[[#This Row],[pledged]]/KickstarterTable[[#This Row],[goal]]</f>
        <v>2.25</v>
      </c>
      <c r="P4092" s="8">
        <f>KickstarterTable[[#This Row],[pledged]]/KickstarterTable[[#This Row],[backers_count]]</f>
        <v>75</v>
      </c>
      <c r="Q4092" t="str">
        <f t="shared" si="378"/>
        <v>theater</v>
      </c>
      <c r="R4092" t="str">
        <f t="shared" si="379"/>
        <v>plays</v>
      </c>
      <c r="S4092" s="13">
        <f t="shared" si="380"/>
        <v>42503.407534722217</v>
      </c>
      <c r="T4092" s="13">
        <f t="shared" si="381"/>
        <v>42515.324201388888</v>
      </c>
      <c r="U4092">
        <f t="shared" si="382"/>
        <v>2016</v>
      </c>
      <c r="V4092" s="15" t="str">
        <f t="shared" si="383"/>
        <v>May</v>
      </c>
    </row>
    <row r="4093" spans="1:22" ht="48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8291</v>
      </c>
      <c r="O4093" s="6">
        <f>KickstarterTable[[#This Row],[pledged]]/KickstarterTable[[#This Row],[goal]]</f>
        <v>12.5375</v>
      </c>
      <c r="P4093" s="8">
        <f>KickstarterTable[[#This Row],[pledged]]/KickstarterTable[[#This Row],[backers_count]]</f>
        <v>27.861111111111111</v>
      </c>
      <c r="Q4093" t="str">
        <f t="shared" si="378"/>
        <v>music</v>
      </c>
      <c r="R4093" t="str">
        <f t="shared" si="379"/>
        <v>pop</v>
      </c>
      <c r="S4093" s="13">
        <f t="shared" si="380"/>
        <v>42459.360532407409</v>
      </c>
      <c r="T4093" s="13">
        <f t="shared" si="381"/>
        <v>42488.499305555561</v>
      </c>
      <c r="U4093">
        <f t="shared" si="382"/>
        <v>2016</v>
      </c>
      <c r="V4093" s="15" t="str">
        <f t="shared" si="383"/>
        <v>Mar</v>
      </c>
    </row>
    <row r="4094" spans="1:22" ht="48">
      <c r="A4094">
        <v>640</v>
      </c>
      <c r="B4094" s="3" t="s">
        <v>641</v>
      </c>
      <c r="C4094" s="3" t="s">
        <v>4750</v>
      </c>
      <c r="D4094">
        <v>70</v>
      </c>
      <c r="E4094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8272</v>
      </c>
      <c r="O4094" s="6">
        <f>KickstarterTable[[#This Row],[pledged]]/KickstarterTable[[#This Row],[goal]]</f>
        <v>1.4428571428571428</v>
      </c>
      <c r="P4094" s="8">
        <f>KickstarterTable[[#This Row],[pledged]]/KickstarterTable[[#This Row],[backers_count]]</f>
        <v>50.5</v>
      </c>
      <c r="Q4094" t="str">
        <f t="shared" si="378"/>
        <v>technology</v>
      </c>
      <c r="R4094" t="str">
        <f t="shared" si="379"/>
        <v>wearables</v>
      </c>
      <c r="S4094" s="13">
        <f t="shared" si="380"/>
        <v>42683.086979166663</v>
      </c>
      <c r="T4094" s="13">
        <f t="shared" si="381"/>
        <v>42696.541666666664</v>
      </c>
      <c r="U4094">
        <f t="shared" si="382"/>
        <v>2016</v>
      </c>
      <c r="V4094" s="15" t="str">
        <f t="shared" si="383"/>
        <v>Nov</v>
      </c>
    </row>
    <row r="4095" spans="1:22" ht="48">
      <c r="A4095">
        <v>2976</v>
      </c>
      <c r="B4095" s="3" t="s">
        <v>2976</v>
      </c>
      <c r="C4095" s="3" t="s">
        <v>7086</v>
      </c>
      <c r="D4095">
        <v>70</v>
      </c>
      <c r="E4095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8270</v>
      </c>
      <c r="O4095" s="6">
        <f>KickstarterTable[[#This Row],[pledged]]/KickstarterTable[[#This Row],[goal]]</f>
        <v>1.7142857142857142</v>
      </c>
      <c r="P4095" s="8">
        <f>KickstarterTable[[#This Row],[pledged]]/KickstarterTable[[#This Row],[backers_count]]</f>
        <v>8.5714285714285712</v>
      </c>
      <c r="Q4095" t="str">
        <f t="shared" si="378"/>
        <v>theater</v>
      </c>
      <c r="R4095" t="str">
        <f t="shared" si="379"/>
        <v>plays</v>
      </c>
      <c r="S4095" s="13">
        <f t="shared" si="380"/>
        <v>42425.397337962961</v>
      </c>
      <c r="T4095" s="13">
        <f t="shared" si="381"/>
        <v>42440.083333333336</v>
      </c>
      <c r="U4095">
        <f t="shared" si="382"/>
        <v>2016</v>
      </c>
      <c r="V4095" s="15" t="str">
        <f t="shared" si="383"/>
        <v>Feb</v>
      </c>
    </row>
    <row r="4096" spans="1:22" ht="32">
      <c r="A4096">
        <v>1877</v>
      </c>
      <c r="B4096" s="3" t="s">
        <v>1878</v>
      </c>
      <c r="C4096" s="3" t="s">
        <v>5987</v>
      </c>
      <c r="D4096">
        <v>60</v>
      </c>
      <c r="E409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8282</v>
      </c>
      <c r="O4096" s="6">
        <f>KickstarterTable[[#This Row],[pledged]]/KickstarterTable[[#This Row],[goal]]</f>
        <v>0</v>
      </c>
      <c r="P4096" s="8" t="e">
        <f>KickstarterTable[[#This Row],[pledged]]/KickstarterTable[[#This Row],[backers_count]]</f>
        <v>#DIV/0!</v>
      </c>
      <c r="Q4096" t="str">
        <f t="shared" si="378"/>
        <v>games</v>
      </c>
      <c r="R4096" t="str">
        <f t="shared" si="379"/>
        <v>mobile games</v>
      </c>
      <c r="S4096" s="13">
        <f t="shared" si="380"/>
        <v>42034.695891203701</v>
      </c>
      <c r="T4096" s="13">
        <f t="shared" si="381"/>
        <v>42061.612557870372</v>
      </c>
      <c r="U4096">
        <f t="shared" si="382"/>
        <v>2015</v>
      </c>
      <c r="V4096" s="15" t="str">
        <f t="shared" si="383"/>
        <v>Jan</v>
      </c>
    </row>
    <row r="4097" spans="1:22" ht="96">
      <c r="A4097">
        <v>78</v>
      </c>
      <c r="B4097" s="3" t="s">
        <v>80</v>
      </c>
      <c r="C4097" s="3" t="s">
        <v>4189</v>
      </c>
      <c r="D4097">
        <v>50</v>
      </c>
      <c r="E409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8265</v>
      </c>
      <c r="O4097" s="6">
        <f>KickstarterTable[[#This Row],[pledged]]/KickstarterTable[[#This Row],[goal]]</f>
        <v>27.02</v>
      </c>
      <c r="P4097" s="8">
        <f>KickstarterTable[[#This Row],[pledged]]/KickstarterTable[[#This Row],[backers_count]]</f>
        <v>38.6</v>
      </c>
      <c r="Q4097" t="str">
        <f t="shared" si="378"/>
        <v>film &amp; video</v>
      </c>
      <c r="R4097" t="str">
        <f t="shared" si="379"/>
        <v>shorts</v>
      </c>
      <c r="S4097" s="13">
        <f t="shared" si="380"/>
        <v>42604.397233796299</v>
      </c>
      <c r="T4097" s="13">
        <f t="shared" si="381"/>
        <v>42612.31390046297</v>
      </c>
      <c r="U4097">
        <f t="shared" si="382"/>
        <v>2016</v>
      </c>
      <c r="V4097" s="15" t="str">
        <f t="shared" si="383"/>
        <v>Aug</v>
      </c>
    </row>
    <row r="4098" spans="1:22" ht="48">
      <c r="A4098">
        <v>1041</v>
      </c>
      <c r="B4098" s="3" t="s">
        <v>1042</v>
      </c>
      <c r="C4098" s="3" t="s">
        <v>5151</v>
      </c>
      <c r="D4098">
        <v>50</v>
      </c>
      <c r="E409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8280</v>
      </c>
      <c r="O4098" s="6">
        <f>KickstarterTable[[#This Row],[pledged]]/KickstarterTable[[#This Row],[goal]]</f>
        <v>0</v>
      </c>
      <c r="P4098" s="8" t="e">
        <f>KickstarterTable[[#This Row],[pledged]]/KickstarterTable[[#This Row],[backers_count]]</f>
        <v>#DIV/0!</v>
      </c>
      <c r="Q4098" t="str">
        <f t="shared" ref="Q4098:Q4115" si="384">LEFT(N4098, SEARCH("/",N4098,1) -1)</f>
        <v>journalism</v>
      </c>
      <c r="R4098" t="str">
        <f t="shared" ref="R4098:R4115" si="385">MID(N4098,FIND("/",N4098)+1,LEN(N4098))</f>
        <v>audio</v>
      </c>
      <c r="S4098" s="13">
        <f t="shared" ref="S4098:S4115" si="386">(J4098/86400)+25569+(-8/24)</f>
        <v>41830.726759259254</v>
      </c>
      <c r="T4098" s="13">
        <f t="shared" ref="T4098:T4115" si="387">(((I4098/60)/60)/24)+DATE(1970,1,1)+(-58/24)</f>
        <v>41848.643425925933</v>
      </c>
      <c r="U4098">
        <f t="shared" ref="U4098:U4115" si="388">YEAR(T4098)</f>
        <v>2014</v>
      </c>
      <c r="V4098" s="15" t="str">
        <f t="shared" ref="V4098:V4115" si="389">TEXT(S4098,"mmm")</f>
        <v>Jul</v>
      </c>
    </row>
    <row r="4099" spans="1:22" ht="48">
      <c r="A4099">
        <v>2794</v>
      </c>
      <c r="B4099" s="3" t="s">
        <v>2794</v>
      </c>
      <c r="C4099" s="3" t="s">
        <v>6904</v>
      </c>
      <c r="D4099">
        <v>50</v>
      </c>
      <c r="E4099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8270</v>
      </c>
      <c r="O4099" s="6">
        <f>KickstarterTable[[#This Row],[pledged]]/KickstarterTable[[#This Row],[goal]]</f>
        <v>1.5</v>
      </c>
      <c r="P4099" s="8">
        <f>KickstarterTable[[#This Row],[pledged]]/KickstarterTable[[#This Row],[backers_count]]</f>
        <v>25</v>
      </c>
      <c r="Q4099" t="str">
        <f t="shared" si="384"/>
        <v>theater</v>
      </c>
      <c r="R4099" t="str">
        <f t="shared" si="385"/>
        <v>plays</v>
      </c>
      <c r="S4099" s="13">
        <f t="shared" si="386"/>
        <v>42416.35832175926</v>
      </c>
      <c r="T4099" s="13">
        <f t="shared" si="387"/>
        <v>42430.375000000007</v>
      </c>
      <c r="U4099">
        <f t="shared" si="388"/>
        <v>2016</v>
      </c>
      <c r="V4099" s="15" t="str">
        <f t="shared" si="389"/>
        <v>Feb</v>
      </c>
    </row>
    <row r="4100" spans="1:22" ht="48">
      <c r="A4100">
        <v>3675</v>
      </c>
      <c r="B4100" s="3" t="s">
        <v>3672</v>
      </c>
      <c r="C4100" s="3" t="s">
        <v>7785</v>
      </c>
      <c r="D4100">
        <v>50</v>
      </c>
      <c r="E4100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8270</v>
      </c>
      <c r="O4100" s="6">
        <f>KickstarterTable[[#This Row],[pledged]]/KickstarterTable[[#This Row],[goal]]</f>
        <v>1.4</v>
      </c>
      <c r="P4100" s="8">
        <f>KickstarterTable[[#This Row],[pledged]]/KickstarterTable[[#This Row],[backers_count]]</f>
        <v>23.333333333333332</v>
      </c>
      <c r="Q4100" t="str">
        <f t="shared" si="384"/>
        <v>theater</v>
      </c>
      <c r="R4100" t="str">
        <f t="shared" si="385"/>
        <v>plays</v>
      </c>
      <c r="S4100" s="13">
        <f t="shared" si="386"/>
        <v>42493.263680555552</v>
      </c>
      <c r="T4100" s="13">
        <f t="shared" si="387"/>
        <v>42503.541666666664</v>
      </c>
      <c r="U4100">
        <f t="shared" si="388"/>
        <v>2016</v>
      </c>
      <c r="V4100" s="15" t="str">
        <f t="shared" si="389"/>
        <v>May</v>
      </c>
    </row>
    <row r="4101" spans="1:22" ht="48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8273</v>
      </c>
      <c r="O4101" s="6">
        <f>KickstarterTable[[#This Row],[pledged]]/KickstarterTable[[#This Row],[goal]]</f>
        <v>1.6</v>
      </c>
      <c r="P4101" s="8">
        <f>KickstarterTable[[#This Row],[pledged]]/KickstarterTable[[#This Row],[backers_count]]</f>
        <v>4.9230769230769234</v>
      </c>
      <c r="Q4101" t="str">
        <f t="shared" si="384"/>
        <v>publishing</v>
      </c>
      <c r="R4101" t="str">
        <f t="shared" si="385"/>
        <v>nonfiction</v>
      </c>
      <c r="S4101" s="13">
        <f t="shared" si="386"/>
        <v>41486.09098379629</v>
      </c>
      <c r="T4101" s="13">
        <f t="shared" si="387"/>
        <v>41544.007650462961</v>
      </c>
      <c r="U4101">
        <f t="shared" si="388"/>
        <v>2013</v>
      </c>
      <c r="V4101" s="15" t="str">
        <f t="shared" si="389"/>
        <v>Jul</v>
      </c>
    </row>
    <row r="4102" spans="1:22" ht="32">
      <c r="A4102">
        <v>1380</v>
      </c>
      <c r="B4102" s="3" t="s">
        <v>1381</v>
      </c>
      <c r="C4102" s="3" t="s">
        <v>5490</v>
      </c>
      <c r="D4102">
        <v>25</v>
      </c>
      <c r="E4102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8275</v>
      </c>
      <c r="O4102" s="6">
        <f>KickstarterTable[[#This Row],[pledged]]/KickstarterTable[[#This Row],[goal]]</f>
        <v>4.24</v>
      </c>
      <c r="P4102" s="8">
        <f>KickstarterTable[[#This Row],[pledged]]/KickstarterTable[[#This Row],[backers_count]]</f>
        <v>21.2</v>
      </c>
      <c r="Q4102" t="str">
        <f t="shared" si="384"/>
        <v>music</v>
      </c>
      <c r="R4102" t="str">
        <f t="shared" si="385"/>
        <v>rock</v>
      </c>
      <c r="S4102" s="13">
        <f t="shared" si="386"/>
        <v>42141.429467592585</v>
      </c>
      <c r="T4102" s="13">
        <f t="shared" si="387"/>
        <v>42161.666666666664</v>
      </c>
      <c r="U4102">
        <f t="shared" si="388"/>
        <v>2015</v>
      </c>
      <c r="V4102" s="15" t="str">
        <f t="shared" si="389"/>
        <v>May</v>
      </c>
    </row>
    <row r="4103" spans="1:22" ht="32">
      <c r="A4103">
        <v>1592</v>
      </c>
      <c r="B4103" s="3" t="s">
        <v>1593</v>
      </c>
      <c r="C4103" s="3" t="s">
        <v>5702</v>
      </c>
      <c r="D4103">
        <v>25</v>
      </c>
      <c r="E4103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8290</v>
      </c>
      <c r="O4103" s="6">
        <f>KickstarterTable[[#This Row],[pledged]]/KickstarterTable[[#This Row],[goal]]</f>
        <v>0</v>
      </c>
      <c r="P4103" s="8" t="e">
        <f>KickstarterTable[[#This Row],[pledged]]/KickstarterTable[[#This Row],[backers_count]]</f>
        <v>#DIV/0!</v>
      </c>
      <c r="Q4103" t="str">
        <f t="shared" si="384"/>
        <v>photography</v>
      </c>
      <c r="R4103" t="str">
        <f t="shared" si="385"/>
        <v>places</v>
      </c>
      <c r="S4103" s="13">
        <f t="shared" si="386"/>
        <v>42045.73940972222</v>
      </c>
      <c r="T4103" s="13">
        <f t="shared" si="387"/>
        <v>42088.61440972222</v>
      </c>
      <c r="U4103">
        <f t="shared" si="388"/>
        <v>2015</v>
      </c>
      <c r="V4103" s="15" t="str">
        <f t="shared" si="389"/>
        <v>Feb</v>
      </c>
    </row>
    <row r="4104" spans="1:22" ht="48">
      <c r="A4104">
        <v>1755</v>
      </c>
      <c r="B4104" s="3" t="s">
        <v>1756</v>
      </c>
      <c r="C4104" s="3" t="s">
        <v>5865</v>
      </c>
      <c r="D4104">
        <v>25</v>
      </c>
      <c r="E4104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8284</v>
      </c>
      <c r="O4104" s="6">
        <f>KickstarterTable[[#This Row],[pledged]]/KickstarterTable[[#This Row],[goal]]</f>
        <v>1.2</v>
      </c>
      <c r="P4104" s="8">
        <f>KickstarterTable[[#This Row],[pledged]]/KickstarterTable[[#This Row],[backers_count]]</f>
        <v>7.5</v>
      </c>
      <c r="Q4104" t="str">
        <f t="shared" si="384"/>
        <v>photography</v>
      </c>
      <c r="R4104" t="str">
        <f t="shared" si="385"/>
        <v>photobooks</v>
      </c>
      <c r="S4104" s="13">
        <f t="shared" si="386"/>
        <v>42252.455567129626</v>
      </c>
      <c r="T4104" s="13">
        <f t="shared" si="387"/>
        <v>42280.372233796297</v>
      </c>
      <c r="U4104">
        <f t="shared" si="388"/>
        <v>2015</v>
      </c>
      <c r="V4104" s="15" t="str">
        <f t="shared" si="389"/>
        <v>Sep</v>
      </c>
    </row>
    <row r="4105" spans="1:22" ht="48">
      <c r="A4105">
        <v>2536</v>
      </c>
      <c r="B4105" s="3" t="s">
        <v>2536</v>
      </c>
      <c r="C4105" s="3" t="s">
        <v>6646</v>
      </c>
      <c r="D4105">
        <v>25</v>
      </c>
      <c r="E4105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8299</v>
      </c>
      <c r="O4105" s="6">
        <f>KickstarterTable[[#This Row],[pledged]]/KickstarterTable[[#This Row],[goal]]</f>
        <v>1.1599999999999999</v>
      </c>
      <c r="P4105" s="8">
        <f>KickstarterTable[[#This Row],[pledged]]/KickstarterTable[[#This Row],[backers_count]]</f>
        <v>7.25</v>
      </c>
      <c r="Q4105" t="str">
        <f t="shared" si="384"/>
        <v>music</v>
      </c>
      <c r="R4105" t="str">
        <f t="shared" si="385"/>
        <v>classical music</v>
      </c>
      <c r="S4105" s="13">
        <f t="shared" si="386"/>
        <v>41463.77275462963</v>
      </c>
      <c r="T4105" s="13">
        <f t="shared" si="387"/>
        <v>41482.689421296302</v>
      </c>
      <c r="U4105">
        <f t="shared" si="388"/>
        <v>2013</v>
      </c>
      <c r="V4105" s="15" t="str">
        <f t="shared" si="389"/>
        <v>Jul</v>
      </c>
    </row>
    <row r="4106" spans="1:22" ht="48">
      <c r="A4106">
        <v>1547</v>
      </c>
      <c r="B4106" s="3" t="s">
        <v>1548</v>
      </c>
      <c r="C4106" s="3" t="s">
        <v>5657</v>
      </c>
      <c r="D4106">
        <v>20</v>
      </c>
      <c r="E410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8288</v>
      </c>
      <c r="O4106" s="6">
        <f>KickstarterTable[[#This Row],[pledged]]/KickstarterTable[[#This Row],[goal]]</f>
        <v>0</v>
      </c>
      <c r="P4106" s="8" t="e">
        <f>KickstarterTable[[#This Row],[pledged]]/KickstarterTable[[#This Row],[backers_count]]</f>
        <v>#DIV/0!</v>
      </c>
      <c r="Q4106" t="str">
        <f t="shared" si="384"/>
        <v>photography</v>
      </c>
      <c r="R4106" t="str">
        <f t="shared" si="385"/>
        <v>nature</v>
      </c>
      <c r="S4106" s="13">
        <f t="shared" si="386"/>
        <v>42782.093541666669</v>
      </c>
      <c r="T4106" s="13">
        <f t="shared" si="387"/>
        <v>42787.01020833334</v>
      </c>
      <c r="U4106">
        <f t="shared" si="388"/>
        <v>2017</v>
      </c>
      <c r="V4106" s="15" t="str">
        <f t="shared" si="389"/>
        <v>Feb</v>
      </c>
    </row>
    <row r="4107" spans="1:22" ht="48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8264</v>
      </c>
      <c r="O4107" s="6">
        <f>KickstarterTable[[#This Row],[pledged]]/KickstarterTable[[#This Row],[goal]]</f>
        <v>1</v>
      </c>
      <c r="P4107" s="8">
        <f>KickstarterTable[[#This Row],[pledged]]/KickstarterTable[[#This Row],[backers_count]]</f>
        <v>13</v>
      </c>
      <c r="Q4107" t="str">
        <f t="shared" si="384"/>
        <v>film &amp; video</v>
      </c>
      <c r="R4107" t="str">
        <f t="shared" si="385"/>
        <v>television</v>
      </c>
      <c r="S4107" s="13">
        <f t="shared" si="386"/>
        <v>42376.458726851844</v>
      </c>
      <c r="T4107" s="13">
        <f t="shared" si="387"/>
        <v>42392.375393518516</v>
      </c>
      <c r="U4107">
        <f t="shared" si="388"/>
        <v>2016</v>
      </c>
      <c r="V4107" s="15" t="str">
        <f t="shared" si="389"/>
        <v>Jan</v>
      </c>
    </row>
    <row r="4108" spans="1:22" ht="16">
      <c r="A4108">
        <v>847</v>
      </c>
      <c r="B4108" s="3" t="s">
        <v>848</v>
      </c>
      <c r="C4108" s="3" t="s">
        <v>4957</v>
      </c>
      <c r="D4108">
        <v>10</v>
      </c>
      <c r="E410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8276</v>
      </c>
      <c r="O4108" s="6">
        <f>KickstarterTable[[#This Row],[pledged]]/KickstarterTable[[#This Row],[goal]]</f>
        <v>1</v>
      </c>
      <c r="P4108" s="8">
        <f>KickstarterTable[[#This Row],[pledged]]/KickstarterTable[[#This Row],[backers_count]]</f>
        <v>10</v>
      </c>
      <c r="Q4108" t="str">
        <f t="shared" si="384"/>
        <v>music</v>
      </c>
      <c r="R4108" t="str">
        <f t="shared" si="385"/>
        <v>metal</v>
      </c>
      <c r="S4108" s="13">
        <f t="shared" si="386"/>
        <v>42165.464999999997</v>
      </c>
      <c r="T4108" s="13">
        <f t="shared" si="387"/>
        <v>42193.381666666675</v>
      </c>
      <c r="U4108">
        <f t="shared" si="388"/>
        <v>2015</v>
      </c>
      <c r="V4108" s="15" t="str">
        <f t="shared" si="389"/>
        <v>Jun</v>
      </c>
    </row>
    <row r="4109" spans="1:22" ht="48">
      <c r="A4109">
        <v>1253</v>
      </c>
      <c r="B4109" s="3" t="s">
        <v>1254</v>
      </c>
      <c r="C4109" s="3" t="s">
        <v>5363</v>
      </c>
      <c r="D4109">
        <v>10</v>
      </c>
      <c r="E4109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8275</v>
      </c>
      <c r="O4109" s="6">
        <f>KickstarterTable[[#This Row],[pledged]]/KickstarterTable[[#This Row],[goal]]</f>
        <v>3038.3319999999999</v>
      </c>
      <c r="P4109" s="8">
        <f>KickstarterTable[[#This Row],[pledged]]/KickstarterTable[[#This Row],[backers_count]]</f>
        <v>42.73322081575246</v>
      </c>
      <c r="Q4109" t="str">
        <f t="shared" si="384"/>
        <v>music</v>
      </c>
      <c r="R4109" t="str">
        <f t="shared" si="385"/>
        <v>rock</v>
      </c>
      <c r="S4109" s="13">
        <f t="shared" si="386"/>
        <v>41855.450312499997</v>
      </c>
      <c r="T4109" s="13">
        <f t="shared" si="387"/>
        <v>41883.366979166669</v>
      </c>
      <c r="U4109">
        <f t="shared" si="388"/>
        <v>2014</v>
      </c>
      <c r="V4109" s="15" t="str">
        <f t="shared" si="389"/>
        <v>Aug</v>
      </c>
    </row>
    <row r="4110" spans="1:22" ht="32">
      <c r="A4110">
        <v>3600</v>
      </c>
      <c r="B4110" s="3" t="s">
        <v>3599</v>
      </c>
      <c r="C4110" s="3" t="s">
        <v>7710</v>
      </c>
      <c r="D4110">
        <v>10</v>
      </c>
      <c r="E4110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8270</v>
      </c>
      <c r="O4110" s="6">
        <f>KickstarterTable[[#This Row],[pledged]]/KickstarterTable[[#This Row],[goal]]</f>
        <v>1.3</v>
      </c>
      <c r="P4110" s="8">
        <f>KickstarterTable[[#This Row],[pledged]]/KickstarterTable[[#This Row],[backers_count]]</f>
        <v>3.25</v>
      </c>
      <c r="Q4110" t="str">
        <f t="shared" si="384"/>
        <v>theater</v>
      </c>
      <c r="R4110" t="str">
        <f t="shared" si="385"/>
        <v>plays</v>
      </c>
      <c r="S4110" s="13">
        <f t="shared" si="386"/>
        <v>42628.515787037039</v>
      </c>
      <c r="T4110" s="13">
        <f t="shared" si="387"/>
        <v>42654.43245370371</v>
      </c>
      <c r="U4110">
        <f t="shared" si="388"/>
        <v>2016</v>
      </c>
      <c r="V4110" s="15" t="str">
        <f t="shared" si="389"/>
        <v>Sep</v>
      </c>
    </row>
    <row r="4111" spans="1:22" ht="48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8279</v>
      </c>
      <c r="O4111" s="6">
        <f>KickstarterTable[[#This Row],[pledged]]/KickstarterTable[[#This Row],[goal]]</f>
        <v>2</v>
      </c>
      <c r="P4111" s="8">
        <f>KickstarterTable[[#This Row],[pledged]]/KickstarterTable[[#This Row],[backers_count]]</f>
        <v>10</v>
      </c>
      <c r="Q4111" t="str">
        <f t="shared" si="384"/>
        <v>music</v>
      </c>
      <c r="R4111" t="str">
        <f t="shared" si="385"/>
        <v>electronic music</v>
      </c>
      <c r="S4111" s="13">
        <f t="shared" si="386"/>
        <v>42109.492812499993</v>
      </c>
      <c r="T4111" s="13">
        <f t="shared" si="387"/>
        <v>42137.409479166665</v>
      </c>
      <c r="U4111">
        <f t="shared" si="388"/>
        <v>2015</v>
      </c>
      <c r="V4111" s="15" t="str">
        <f t="shared" si="389"/>
        <v>Apr</v>
      </c>
    </row>
    <row r="4112" spans="1:22" ht="48">
      <c r="A4112">
        <v>2699</v>
      </c>
      <c r="B4112" s="3" t="s">
        <v>2699</v>
      </c>
      <c r="C4112" s="3" t="s">
        <v>6809</v>
      </c>
      <c r="D4112">
        <v>2</v>
      </c>
      <c r="E4112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8283</v>
      </c>
      <c r="O4112" s="6">
        <f>KickstarterTable[[#This Row],[pledged]]/KickstarterTable[[#This Row],[goal]]</f>
        <v>0</v>
      </c>
      <c r="P4112" s="8" t="e">
        <f>KickstarterTable[[#This Row],[pledged]]/KickstarterTable[[#This Row],[backers_count]]</f>
        <v>#DIV/0!</v>
      </c>
      <c r="Q4112" t="str">
        <f t="shared" si="384"/>
        <v>food</v>
      </c>
      <c r="R4112" t="str">
        <f t="shared" si="385"/>
        <v>food trucks</v>
      </c>
      <c r="S4112" s="13">
        <f t="shared" si="386"/>
        <v>41829.563229166662</v>
      </c>
      <c r="T4112" s="13">
        <f t="shared" si="387"/>
        <v>41857.479895833334</v>
      </c>
      <c r="U4112">
        <f t="shared" si="388"/>
        <v>2014</v>
      </c>
      <c r="V4112" s="15" t="str">
        <f t="shared" si="389"/>
        <v>Jul</v>
      </c>
    </row>
    <row r="4113" spans="1:22" ht="48">
      <c r="A4113">
        <v>2243</v>
      </c>
      <c r="B4113" s="3" t="s">
        <v>2244</v>
      </c>
      <c r="C4113" s="3" t="s">
        <v>6353</v>
      </c>
      <c r="D4113">
        <v>1</v>
      </c>
      <c r="E4113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8296</v>
      </c>
      <c r="O4113" s="6">
        <f>KickstarterTable[[#This Row],[pledged]]/KickstarterTable[[#This Row],[goal]]</f>
        <v>9302.5</v>
      </c>
      <c r="P4113" s="8">
        <f>KickstarterTable[[#This Row],[pledged]]/KickstarterTable[[#This Row],[backers_count]]</f>
        <v>4.5712530712530715</v>
      </c>
      <c r="Q4113" t="str">
        <f t="shared" si="384"/>
        <v>games</v>
      </c>
      <c r="R4113" t="str">
        <f t="shared" si="385"/>
        <v>tabletop games</v>
      </c>
      <c r="S4113" s="13">
        <f t="shared" si="386"/>
        <v>42800.417708333327</v>
      </c>
      <c r="T4113" s="13">
        <f t="shared" si="387"/>
        <v>42804.708333333336</v>
      </c>
      <c r="U4113">
        <f t="shared" si="388"/>
        <v>2017</v>
      </c>
      <c r="V4113" s="15" t="str">
        <f t="shared" si="389"/>
        <v>Mar</v>
      </c>
    </row>
    <row r="4114" spans="1:22" ht="48">
      <c r="A4114">
        <v>2734</v>
      </c>
      <c r="B4114" s="3" t="s">
        <v>2734</v>
      </c>
      <c r="C4114" s="3" t="s">
        <v>6844</v>
      </c>
      <c r="D4114">
        <v>1</v>
      </c>
      <c r="E4114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8294</v>
      </c>
      <c r="O4114" s="6">
        <f>KickstarterTable[[#This Row],[pledged]]/KickstarterTable[[#This Row],[goal]]</f>
        <v>22603</v>
      </c>
      <c r="P4114" s="8">
        <f>KickstarterTable[[#This Row],[pledged]]/KickstarterTable[[#This Row],[backers_count]]</f>
        <v>138.66871165644173</v>
      </c>
      <c r="Q4114" t="str">
        <f t="shared" si="384"/>
        <v>technology</v>
      </c>
      <c r="R4114" t="str">
        <f t="shared" si="385"/>
        <v>hardware</v>
      </c>
      <c r="S4114" s="13">
        <f t="shared" si="386"/>
        <v>42626.335555555554</v>
      </c>
      <c r="T4114" s="13">
        <f t="shared" si="387"/>
        <v>42654.499305555561</v>
      </c>
      <c r="U4114">
        <f t="shared" si="388"/>
        <v>2016</v>
      </c>
      <c r="V4114" s="15" t="str">
        <f t="shared" si="389"/>
        <v>Sep</v>
      </c>
    </row>
    <row r="4115" spans="1:22" ht="48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8270</v>
      </c>
      <c r="O4115" s="6">
        <f>KickstarterTable[[#This Row],[pledged]]/KickstarterTable[[#This Row],[goal]]</f>
        <v>65</v>
      </c>
      <c r="P4115" s="8">
        <f>KickstarterTable[[#This Row],[pledged]]/KickstarterTable[[#This Row],[backers_count]]</f>
        <v>21.666666666666668</v>
      </c>
      <c r="Q4115" t="str">
        <f t="shared" si="384"/>
        <v>theater</v>
      </c>
      <c r="R4115" t="str">
        <f t="shared" si="385"/>
        <v>plays</v>
      </c>
      <c r="S4115" s="13">
        <f t="shared" si="386"/>
        <v>42432.368391203701</v>
      </c>
      <c r="T4115" s="13">
        <f t="shared" si="387"/>
        <v>42455.243391203701</v>
      </c>
      <c r="U4115">
        <f t="shared" si="388"/>
        <v>2016</v>
      </c>
      <c r="V4115" s="15" t="str">
        <f t="shared" si="389"/>
        <v>Mar</v>
      </c>
    </row>
  </sheetData>
  <conditionalFormatting sqref="F1:F1048576">
    <cfRule type="cellIs" dxfId="22" priority="2" operator="equal">
      <formula>"live"</formula>
    </cfRule>
    <cfRule type="cellIs" dxfId="21" priority="3" operator="equal">
      <formula>"canceled"</formula>
    </cfRule>
    <cfRule type="cellIs" dxfId="20" priority="4" operator="equal">
      <formula>"failed"</formula>
    </cfRule>
    <cfRule type="cellIs" dxfId="19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8FA0A-D995-FC49-97CF-9E7A7AF50D12}">
  <sheetPr codeName="Sheet2"/>
  <dimension ref="A1:K37"/>
  <sheetViews>
    <sheetView workbookViewId="0">
      <selection activeCell="L36" sqref="L36"/>
    </sheetView>
  </sheetViews>
  <sheetFormatPr baseColWidth="10" defaultColWidth="16.6640625" defaultRowHeight="15"/>
  <cols>
    <col min="1" max="1" width="27.6640625" customWidth="1"/>
    <col min="2" max="2" width="19.1640625" customWidth="1"/>
    <col min="6" max="6" width="19" customWidth="1"/>
  </cols>
  <sheetData>
    <row r="1" spans="1:9">
      <c r="A1" s="46" t="s">
        <v>8401</v>
      </c>
      <c r="B1" s="46"/>
      <c r="C1" s="46"/>
      <c r="D1" s="46"/>
      <c r="E1" s="46"/>
      <c r="F1" s="46"/>
      <c r="G1" s="46"/>
      <c r="H1" s="46"/>
    </row>
    <row r="2" spans="1:9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</row>
    <row r="3" spans="1:9">
      <c r="A3" t="s">
        <v>8389</v>
      </c>
      <c r="B3">
        <f>COUNTIFS(Kickstarters!$F:$F,"=successful",Kickstarters!$D:$D,"&lt;1000")</f>
        <v>322</v>
      </c>
      <c r="C3">
        <f>COUNTIFS(Kickstarters!$F:$F,"=failed",Kickstarters!$D:$D,"&lt;1000")</f>
        <v>113</v>
      </c>
      <c r="D3">
        <f>COUNTIFS(Kickstarters!$F:$F,"=canceled",Kickstarters!$D:$D,"&lt;1000")</f>
        <v>18</v>
      </c>
      <c r="E3">
        <f t="shared" ref="E3:E14" si="0">SUM(B3:D3)</f>
        <v>453</v>
      </c>
      <c r="F3" s="6">
        <f>B3/$E3</f>
        <v>0.71081677704194257</v>
      </c>
      <c r="G3" s="6">
        <f t="shared" ref="G3:H14" si="1">C3/$E3</f>
        <v>0.24944812362030905</v>
      </c>
      <c r="H3" s="6">
        <f t="shared" si="1"/>
        <v>3.9735099337748346E-2</v>
      </c>
    </row>
    <row r="4" spans="1:9">
      <c r="A4" t="s">
        <v>8390</v>
      </c>
      <c r="B4">
        <f>COUNTIFS(Kickstarters!$F:$F,"=successful",Kickstarters!$D:$D,"&gt;=1000",Kickstarters!$D:$D,"&lt;=4999")</f>
        <v>932</v>
      </c>
      <c r="C4">
        <f>COUNTIFS(Kickstarters!$F:$F,"=failed",Kickstarters!$D:$D,"&gt;=1000",Kickstarters!$D:$D,"&lt;=4999")</f>
        <v>420</v>
      </c>
      <c r="D4">
        <f>COUNTIFS(Kickstarters!$F:$F,"=canceled",Kickstarters!$D:$D,"&gt;=1000",Kickstarters!$D:$D,"&lt;=4999")</f>
        <v>60</v>
      </c>
      <c r="E4">
        <f t="shared" si="0"/>
        <v>1412</v>
      </c>
      <c r="F4" s="6">
        <f t="shared" ref="F4:F13" si="2">B4/E4</f>
        <v>0.66005665722379603</v>
      </c>
      <c r="G4" s="6">
        <f t="shared" si="1"/>
        <v>0.29745042492917845</v>
      </c>
      <c r="H4" s="6">
        <f t="shared" si="1"/>
        <v>4.2492917847025496E-2</v>
      </c>
    </row>
    <row r="5" spans="1:9">
      <c r="A5" t="s">
        <v>8391</v>
      </c>
      <c r="B5">
        <f>COUNTIFS(Kickstarters!$F:$F,"=successful",Kickstarters!$D:$D,"&gt;=5000",Kickstarters!$D:$D,"&lt;=9999")</f>
        <v>381</v>
      </c>
      <c r="C5">
        <f>COUNTIFS(Kickstarters!$F:$F,"=failed",Kickstarters!$D:$D,"&gt;=5000",Kickstarters!$D:$D,"&lt;=9999")</f>
        <v>283</v>
      </c>
      <c r="D5">
        <f>COUNTIFS(Kickstarters!$F:$F,"=canceled",Kickstarters!$D:$D,"&gt;=5000",Kickstarters!$D:$D,"&lt;=9999")</f>
        <v>52</v>
      </c>
      <c r="E5">
        <f t="shared" si="0"/>
        <v>716</v>
      </c>
      <c r="F5" s="6">
        <f t="shared" si="2"/>
        <v>0.53212290502793291</v>
      </c>
      <c r="G5" s="6">
        <f t="shared" si="1"/>
        <v>0.39525139664804471</v>
      </c>
      <c r="H5" s="6">
        <f t="shared" si="1"/>
        <v>7.2625698324022353E-2</v>
      </c>
    </row>
    <row r="6" spans="1:9">
      <c r="A6" t="s">
        <v>8392</v>
      </c>
      <c r="B6">
        <f>COUNTIFS(Kickstarters!$F:$F,"=successful",Kickstarters!$D:$D,"&gt;=10000",Kickstarters!$D:$D,"&lt;=14999")</f>
        <v>168</v>
      </c>
      <c r="C6">
        <f>COUNTIFS(Kickstarters!$F:$F,"=failed",Kickstarters!$D:$D,"&gt;=10000",Kickstarters!$D:$D,"&lt;=14999")</f>
        <v>144</v>
      </c>
      <c r="D6">
        <f>COUNTIFS(Kickstarters!$F:$F,"=canceled",Kickstarters!$D:$D,"&gt;=10000",Kickstarters!$D:$D,"&lt;=14999")</f>
        <v>40</v>
      </c>
      <c r="E6">
        <f t="shared" si="0"/>
        <v>352</v>
      </c>
      <c r="F6" s="6">
        <f t="shared" si="2"/>
        <v>0.47727272727272729</v>
      </c>
      <c r="G6" s="6">
        <f t="shared" si="1"/>
        <v>0.40909090909090912</v>
      </c>
      <c r="H6" s="6">
        <f t="shared" si="1"/>
        <v>0.11363636363636363</v>
      </c>
    </row>
    <row r="7" spans="1:9">
      <c r="A7" t="s">
        <v>8393</v>
      </c>
      <c r="B7">
        <f>COUNTIFS(Kickstarters!$F:$F,"=successful",Kickstarters!$D:$D,"&gt;=15000",Kickstarters!$D:$D,"&lt;=19999")</f>
        <v>94</v>
      </c>
      <c r="C7">
        <f>COUNTIFS(Kickstarters!$F:$F,"=failed",Kickstarters!$D:$D,"&gt;=15000",Kickstarters!$D:$D,"&lt;=19999")</f>
        <v>90</v>
      </c>
      <c r="D7">
        <f>COUNTIFS(Kickstarters!$F:$F,"=canceled",Kickstarters!$D:$D,"&gt;=15000",Kickstarters!$D:$D,"&lt;=19999")</f>
        <v>17</v>
      </c>
      <c r="E7">
        <f t="shared" si="0"/>
        <v>201</v>
      </c>
      <c r="F7" s="6">
        <f t="shared" si="2"/>
        <v>0.46766169154228854</v>
      </c>
      <c r="G7" s="6">
        <f t="shared" si="1"/>
        <v>0.44776119402985076</v>
      </c>
      <c r="H7" s="6">
        <f t="shared" si="1"/>
        <v>8.45771144278607E-2</v>
      </c>
    </row>
    <row r="8" spans="1:9">
      <c r="A8" t="s">
        <v>8394</v>
      </c>
      <c r="B8">
        <f>COUNTIFS(Kickstarters!$F:$F,"=successful",Kickstarters!$D:$D,"&gt;=20000",Kickstarters!$D:$D,"&lt;=24999")</f>
        <v>62</v>
      </c>
      <c r="C8">
        <f>COUNTIFS(Kickstarters!$F:$F,"=failed",Kickstarters!$D:$D,"&gt;=20000",Kickstarters!$D:$D,"&lt;=24999")</f>
        <v>72</v>
      </c>
      <c r="D8">
        <f>COUNTIFS(Kickstarters!$F:$F,"=canceled",Kickstarters!$D:$D,"&gt;=20000",Kickstarters!$D:$D,"&lt;=24999")</f>
        <v>14</v>
      </c>
      <c r="E8">
        <f t="shared" si="0"/>
        <v>148</v>
      </c>
      <c r="F8" s="6">
        <f t="shared" si="2"/>
        <v>0.41891891891891891</v>
      </c>
      <c r="G8" s="6">
        <f t="shared" si="1"/>
        <v>0.48648648648648651</v>
      </c>
      <c r="H8" s="6">
        <f t="shared" si="1"/>
        <v>9.45945945945946E-2</v>
      </c>
    </row>
    <row r="9" spans="1:9">
      <c r="A9" t="s">
        <v>8395</v>
      </c>
      <c r="B9">
        <f>COUNTIFS(Kickstarters!$F:$F,"=successful",Kickstarters!$D:$D,"&gt;=25000",Kickstarters!$D:$D,"&lt;=29999")</f>
        <v>55</v>
      </c>
      <c r="C9">
        <f>COUNTIFS(Kickstarters!$F:$F,"=failed",Kickstarters!$D:$D,"&gt;=25000",Kickstarters!$D:$D,"&lt;=29999")</f>
        <v>64</v>
      </c>
      <c r="D9">
        <f>COUNTIFS(Kickstarters!$F:$F,"=canceled",Kickstarters!$D:$D,"&gt;=25000",Kickstarters!$D:$D,"&lt;=29999")</f>
        <v>18</v>
      </c>
      <c r="E9">
        <f t="shared" si="0"/>
        <v>137</v>
      </c>
      <c r="F9" s="6">
        <f t="shared" si="2"/>
        <v>0.40145985401459855</v>
      </c>
      <c r="G9" s="6">
        <f t="shared" si="1"/>
        <v>0.46715328467153283</v>
      </c>
      <c r="H9" s="6">
        <f t="shared" si="1"/>
        <v>0.13138686131386862</v>
      </c>
    </row>
    <row r="10" spans="1:9">
      <c r="A10" t="s">
        <v>8396</v>
      </c>
      <c r="B10">
        <f>COUNTIFS(Kickstarters!$F:$F,"=successful",Kickstarters!$D:$D,"&gt;=30000",Kickstarters!$D:$D,"&lt;=34999")</f>
        <v>32</v>
      </c>
      <c r="C10">
        <f>COUNTIFS(Kickstarters!$F:$F,"=failed",Kickstarters!$D:$D,"&gt;=30000",Kickstarters!$D:$D,"&lt;=34999")</f>
        <v>37</v>
      </c>
      <c r="D10">
        <f>COUNTIFS(Kickstarters!$F:$F,"=canceled",Kickstarters!$D:$D,"&gt;=30000",Kickstarters!$D:$D,"&lt;=34999")</f>
        <v>13</v>
      </c>
      <c r="E10">
        <f t="shared" si="0"/>
        <v>82</v>
      </c>
      <c r="F10" s="6">
        <f t="shared" si="2"/>
        <v>0.3902439024390244</v>
      </c>
      <c r="G10" s="6">
        <f t="shared" si="1"/>
        <v>0.45121951219512196</v>
      </c>
      <c r="H10" s="6">
        <f t="shared" si="1"/>
        <v>0.15853658536585366</v>
      </c>
    </row>
    <row r="11" spans="1:9">
      <c r="A11" t="s">
        <v>8397</v>
      </c>
      <c r="B11">
        <f>COUNTIFS(Kickstarters!$F:$F,"=successful",Kickstarters!$D:$D,"&gt;=35000",Kickstarters!$D:$D,"&lt;=39999")</f>
        <v>26</v>
      </c>
      <c r="C11">
        <f>COUNTIFS(Kickstarters!$F:$F,"=failed",Kickstarters!$D:$D,"&gt;=35000",Kickstarters!$D:$D,"&lt;=39999")</f>
        <v>22</v>
      </c>
      <c r="D11">
        <f>COUNTIFS(Kickstarters!$F:$F,"=canceled",Kickstarters!$D:$D,"&gt;=35000",Kickstarters!$D:$D,"&lt;=39999")</f>
        <v>7</v>
      </c>
      <c r="E11">
        <f t="shared" si="0"/>
        <v>55</v>
      </c>
      <c r="F11" s="6">
        <f t="shared" si="2"/>
        <v>0.47272727272727272</v>
      </c>
      <c r="G11" s="6">
        <f t="shared" si="1"/>
        <v>0.4</v>
      </c>
      <c r="H11" s="6">
        <f t="shared" si="1"/>
        <v>0.12727272727272726</v>
      </c>
    </row>
    <row r="12" spans="1:9">
      <c r="A12" t="s">
        <v>8398</v>
      </c>
      <c r="B12">
        <f>COUNTIFS(Kickstarters!$F:$F,"=successful",Kickstarters!$D:$D,"&gt;=40000",Kickstarters!$D:$D,"&lt;=44999")</f>
        <v>21</v>
      </c>
      <c r="C12">
        <f>COUNTIFS(Kickstarters!$F:$F,"=failed",Kickstarters!$D:$D,"&gt;=40000",Kickstarters!$D:$D,"&lt;=44999")</f>
        <v>16</v>
      </c>
      <c r="D12">
        <f>COUNTIFS(Kickstarters!$F:$F,"=canceled",Kickstarters!$D:$D,"&gt;=40000",Kickstarters!$D:$D,"&lt;=44999")</f>
        <v>6</v>
      </c>
      <c r="E12">
        <f t="shared" si="0"/>
        <v>43</v>
      </c>
      <c r="F12" s="6">
        <f t="shared" si="2"/>
        <v>0.48837209302325579</v>
      </c>
      <c r="G12" s="6">
        <f t="shared" si="1"/>
        <v>0.37209302325581395</v>
      </c>
      <c r="H12" s="6">
        <f t="shared" si="1"/>
        <v>0.13953488372093023</v>
      </c>
    </row>
    <row r="13" spans="1:9">
      <c r="A13" t="s">
        <v>8399</v>
      </c>
      <c r="B13">
        <f>COUNTIFS(Kickstarters!$F:$F,"=successful",Kickstarters!$D:$D,"&gt;=45000",Kickstarters!$D:$D,"&lt;=49999")</f>
        <v>6</v>
      </c>
      <c r="C13">
        <f>COUNTIFS(Kickstarters!$F:$F,"=failed",Kickstarters!$D:$D,"&gt;=45000",Kickstarters!$D:$D,"&lt;=49999")</f>
        <v>11</v>
      </c>
      <c r="D13">
        <f>COUNTIFS(Kickstarters!$F:$F,"=canceled",Kickstarters!$D:$D,"&gt;=45000",Kickstarters!$D:$D,"&lt;=49999")</f>
        <v>4</v>
      </c>
      <c r="E13">
        <f t="shared" si="0"/>
        <v>21</v>
      </c>
      <c r="F13" s="6">
        <f t="shared" si="2"/>
        <v>0.2857142857142857</v>
      </c>
      <c r="G13" s="6">
        <f t="shared" si="1"/>
        <v>0.52380952380952384</v>
      </c>
      <c r="H13" s="6">
        <f t="shared" si="1"/>
        <v>0.19047619047619047</v>
      </c>
    </row>
    <row r="14" spans="1:9">
      <c r="A14" t="s">
        <v>8400</v>
      </c>
      <c r="B14">
        <f>COUNTIFS(Kickstarters!$F:$F,"=successful",Kickstarters!$D:$D,"&gt;=50000")</f>
        <v>86</v>
      </c>
      <c r="C14">
        <f>COUNTIFS(Kickstarters!$F:$F,"=failed",Kickstarters!$D:$D,"&gt;=50000")</f>
        <v>258</v>
      </c>
      <c r="D14">
        <f>COUNTIFS(Kickstarters!$F:$F,"=canceled",Kickstarters!$D:$D,"&gt;=50000")</f>
        <v>100</v>
      </c>
      <c r="E14">
        <f t="shared" si="0"/>
        <v>444</v>
      </c>
      <c r="F14" s="6">
        <f>B14/E14</f>
        <v>0.19369369369369369</v>
      </c>
      <c r="G14" s="6">
        <f t="shared" si="1"/>
        <v>0.58108108108108103</v>
      </c>
      <c r="H14" s="6">
        <f t="shared" si="1"/>
        <v>0.22522522522522523</v>
      </c>
    </row>
    <row r="15" spans="1:9">
      <c r="A15" t="s">
        <v>8412</v>
      </c>
      <c r="B15">
        <f>SUM(B3:B14)</f>
        <v>2185</v>
      </c>
      <c r="C15">
        <f t="shared" ref="C15:D15" si="3">SUM(C3:C14)</f>
        <v>1530</v>
      </c>
      <c r="D15">
        <f t="shared" si="3"/>
        <v>349</v>
      </c>
      <c r="E15">
        <f>SUM(E3:E14)</f>
        <v>4064</v>
      </c>
      <c r="F15" s="20" t="s">
        <v>8434</v>
      </c>
      <c r="G15" s="21" t="s">
        <v>8434</v>
      </c>
      <c r="H15" s="22" t="s">
        <v>8434</v>
      </c>
    </row>
    <row r="16" spans="1:9">
      <c r="F16" s="23">
        <f>SUM(F3:F14)/12</f>
        <v>0.45825506488664475</v>
      </c>
      <c r="G16" s="24">
        <f>SUM(G3:G14)/12</f>
        <v>0.42340374665148767</v>
      </c>
      <c r="H16" s="25">
        <f>SUM(H3:H14)/12</f>
        <v>0.11834118846186754</v>
      </c>
      <c r="I16" s="6">
        <f>SUM(F16:H16)</f>
        <v>1</v>
      </c>
    </row>
    <row r="21" spans="1:2">
      <c r="A21" s="46" t="s">
        <v>8433</v>
      </c>
      <c r="B21" s="46"/>
    </row>
    <row r="22" spans="1:2">
      <c r="A22" t="s">
        <v>8389</v>
      </c>
      <c r="B22">
        <f>COUNTIFS(Kickstarters!$F:$F,"*",Kickstarters!$D:$D,"&lt;1000")</f>
        <v>461</v>
      </c>
    </row>
    <row r="23" spans="1:2">
      <c r="A23" t="s">
        <v>8390</v>
      </c>
      <c r="B23">
        <f>COUNTIFS(Kickstarters!$F:$F,"*",Kickstarters!$D:$D,"&gt;=1000",Kickstarters!$D:$D,"&lt;=4999")</f>
        <v>1425</v>
      </c>
    </row>
    <row r="24" spans="1:2">
      <c r="A24" t="s">
        <v>8391</v>
      </c>
      <c r="B24">
        <f>COUNTIFS(Kickstarters!$F:$F,"*",Kickstarters!$D:$D,"&gt;=5000",Kickstarters!$D:$D,"&lt;=9999")</f>
        <v>722</v>
      </c>
    </row>
    <row r="25" spans="1:2">
      <c r="A25" t="s">
        <v>8392</v>
      </c>
      <c r="B25">
        <f>COUNTIFS(Kickstarters!$F:$F,"*",Kickstarters!$D:$D,"&gt;=10000",Kickstarters!$D:$D,"&lt;=14999")</f>
        <v>361</v>
      </c>
    </row>
    <row r="26" spans="1:2">
      <c r="A26" t="s">
        <v>8393</v>
      </c>
      <c r="B26">
        <f>COUNTIFS(Kickstarters!$F:$F,"*",Kickstarters!$D:$D,"&gt;=15000",Kickstarters!$D:$D,"&lt;=19999")</f>
        <v>205</v>
      </c>
    </row>
    <row r="27" spans="1:2">
      <c r="A27" t="s">
        <v>8394</v>
      </c>
      <c r="B27">
        <f>COUNTIFS(Kickstarters!$F:$F,"*",Kickstarters!$D:$D,"&gt;=20000",Kickstarters!$D:$D,"&lt;=24999")</f>
        <v>149</v>
      </c>
    </row>
    <row r="28" spans="1:2">
      <c r="A28" t="s">
        <v>8395</v>
      </c>
      <c r="B28">
        <f>COUNTIFS(Kickstarters!$F:$F,"*",Kickstarters!$D:$D,"&gt;=25000",Kickstarters!$D:$D,"&lt;=29999")</f>
        <v>138</v>
      </c>
    </row>
    <row r="29" spans="1:2">
      <c r="A29" t="s">
        <v>8396</v>
      </c>
      <c r="B29">
        <f>COUNTIFS(Kickstarters!$F:$F,"*",Kickstarters!$D:$D,"&gt;=30000",Kickstarters!$D:$D,"&lt;=34999")</f>
        <v>84</v>
      </c>
    </row>
    <row r="30" spans="1:2">
      <c r="A30" t="s">
        <v>8397</v>
      </c>
      <c r="B30">
        <f>COUNTIFS(Kickstarters!$F:$F,"*",Kickstarters!$D:$D,"&gt;=35000",Kickstarters!$D:$D,"&lt;=39999")</f>
        <v>55</v>
      </c>
    </row>
    <row r="31" spans="1:2">
      <c r="A31" t="s">
        <v>8398</v>
      </c>
      <c r="B31">
        <f>COUNTIFS(Kickstarters!$F:$F,"*",Kickstarters!$D:$D,"&gt;=40000",Kickstarters!$D:$D,"&lt;=44999")</f>
        <v>44</v>
      </c>
    </row>
    <row r="32" spans="1:2">
      <c r="A32" t="s">
        <v>8399</v>
      </c>
      <c r="B32">
        <f>COUNTIFS(Kickstarters!$F:$F,"*",Kickstarters!$D:$D,"&gt;=45000",Kickstarters!$D:$D,"&lt;=49999")</f>
        <v>21</v>
      </c>
    </row>
    <row r="33" spans="1:11">
      <c r="A33" t="s">
        <v>8400</v>
      </c>
      <c r="B33">
        <f>COUNTIFS(Kickstarters!$F:$F,"*",Kickstarters!$D:$D,"&gt;=50000")</f>
        <v>449</v>
      </c>
    </row>
    <row r="34" spans="1:11">
      <c r="A34" t="s">
        <v>8412</v>
      </c>
      <c r="B34">
        <f>COUNTIFS(Kickstarters!$F:$F,"*")</f>
        <v>4115</v>
      </c>
    </row>
    <row r="37" spans="1:11">
      <c r="K37" s="6">
        <f>4100/300000</f>
        <v>1.3666666666666667E-2</v>
      </c>
    </row>
  </sheetData>
  <mergeCells count="2">
    <mergeCell ref="A1:H1"/>
    <mergeCell ref="A21:B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B94C5-6023-E646-8213-8B0B10AB3913}">
  <sheetPr codeName="Sheet3"/>
  <dimension ref="A3:F14"/>
  <sheetViews>
    <sheetView topLeftCell="C8" zoomScale="130" zoomScaleNormal="130" workbookViewId="0">
      <selection activeCell="P18" sqref="P18"/>
    </sheetView>
  </sheetViews>
  <sheetFormatPr baseColWidth="10" defaultRowHeight="15"/>
  <cols>
    <col min="1" max="1" width="20.5" bestFit="1" customWidth="1"/>
    <col min="2" max="5" width="10.6640625" bestFit="1" customWidth="1"/>
    <col min="6" max="6" width="10" bestFit="1" customWidth="1"/>
    <col min="7" max="10" width="11" bestFit="1" customWidth="1"/>
    <col min="11" max="11" width="10" bestFit="1" customWidth="1"/>
    <col min="12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0" bestFit="1" customWidth="1"/>
  </cols>
  <sheetData>
    <row r="3" spans="1:6">
      <c r="A3" s="9" t="s">
        <v>8366</v>
      </c>
      <c r="B3" s="9" t="s">
        <v>8363</v>
      </c>
    </row>
    <row r="4" spans="1:6">
      <c r="A4" s="9" t="s">
        <v>8307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>
      <c r="A5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t="s">
        <v>8313</v>
      </c>
      <c r="B8" s="11"/>
      <c r="C8" s="11"/>
      <c r="D8" s="11">
        <v>24</v>
      </c>
      <c r="E8" s="11"/>
      <c r="F8" s="11">
        <v>24</v>
      </c>
    </row>
    <row r="9" spans="1:6">
      <c r="A9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3F9E3-CDD0-6344-994C-65F80A044968}">
  <sheetPr codeName="Sheet4"/>
  <dimension ref="A1:F14"/>
  <sheetViews>
    <sheetView workbookViewId="0">
      <selection activeCell="N65" sqref="N65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8222</v>
      </c>
      <c r="B1" t="s">
        <v>8321</v>
      </c>
    </row>
    <row r="3" spans="1:6">
      <c r="A3" s="9" t="s">
        <v>8366</v>
      </c>
      <c r="B3" s="9" t="s">
        <v>8320</v>
      </c>
    </row>
    <row r="4" spans="1:6">
      <c r="A4" s="9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8313</v>
      </c>
      <c r="B8" s="11"/>
      <c r="C8" s="11"/>
      <c r="D8" s="11">
        <v>24</v>
      </c>
      <c r="E8" s="11"/>
      <c r="F8" s="11">
        <v>24</v>
      </c>
    </row>
    <row r="9" spans="1:6">
      <c r="A9" s="10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ABEF-25FD-124F-98B5-B50A0667C37A}">
  <sheetPr codeName="Sheet5"/>
  <dimension ref="A1:F47"/>
  <sheetViews>
    <sheetView tabSelected="1" zoomScale="86" zoomScaleNormal="86" workbookViewId="0">
      <selection activeCell="Y19" sqref="Y19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8222</v>
      </c>
      <c r="B1" t="s">
        <v>8321</v>
      </c>
    </row>
    <row r="2" spans="1:6">
      <c r="A2" s="9" t="s">
        <v>8307</v>
      </c>
      <c r="B2" t="s">
        <v>8321</v>
      </c>
    </row>
    <row r="4" spans="1:6">
      <c r="A4" s="9" t="s">
        <v>8366</v>
      </c>
      <c r="B4" s="9" t="s">
        <v>8320</v>
      </c>
    </row>
    <row r="5" spans="1:6">
      <c r="A5" s="9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8348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8335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8323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8337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8328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8351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8361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0" t="s">
        <v>8341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8352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8342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8325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8326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8330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8332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8327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8353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8358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8359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8319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8477-76BF-6A46-947F-6E679A93C0D9}">
  <sheetPr codeName="Sheet6"/>
  <dimension ref="A1:E18"/>
  <sheetViews>
    <sheetView workbookViewId="0">
      <selection activeCell="E7" sqref="E7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0.5" bestFit="1" customWidth="1"/>
    <col min="7" max="7" width="24.83203125" bestFit="1" customWidth="1"/>
    <col min="8" max="8" width="17.6640625" bestFit="1" customWidth="1"/>
    <col min="9" max="9" width="20.5" bestFit="1" customWidth="1"/>
    <col min="10" max="10" width="24.83203125" bestFit="1" customWidth="1"/>
    <col min="11" max="11" width="17.6640625" bestFit="1" customWidth="1"/>
    <col min="12" max="12" width="14.33203125" bestFit="1" customWidth="1"/>
    <col min="13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0" bestFit="1" customWidth="1"/>
  </cols>
  <sheetData>
    <row r="1" spans="1:5">
      <c r="A1" s="9" t="s">
        <v>8307</v>
      </c>
      <c r="B1" t="s">
        <v>8321</v>
      </c>
    </row>
    <row r="2" spans="1:5">
      <c r="A2" s="9" t="s">
        <v>8367</v>
      </c>
      <c r="B2" t="s">
        <v>8321</v>
      </c>
    </row>
    <row r="4" spans="1:5">
      <c r="A4" s="9" t="s">
        <v>8366</v>
      </c>
      <c r="B4" s="9" t="s">
        <v>8320</v>
      </c>
    </row>
    <row r="5" spans="1:5">
      <c r="A5" s="9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>
      <c r="A6" s="10" t="s">
        <v>8369</v>
      </c>
      <c r="B6" s="11">
        <v>184</v>
      </c>
      <c r="C6" s="11">
        <v>148</v>
      </c>
      <c r="D6" s="11">
        <v>34</v>
      </c>
      <c r="E6" s="11">
        <v>366</v>
      </c>
    </row>
    <row r="7" spans="1:5">
      <c r="A7" s="10" t="s">
        <v>8370</v>
      </c>
      <c r="B7" s="11">
        <v>202</v>
      </c>
      <c r="C7" s="11">
        <v>106</v>
      </c>
      <c r="D7" s="11">
        <v>27</v>
      </c>
      <c r="E7" s="11">
        <v>335</v>
      </c>
    </row>
    <row r="8" spans="1:5">
      <c r="A8" s="10" t="s">
        <v>8371</v>
      </c>
      <c r="B8" s="11">
        <v>180</v>
      </c>
      <c r="C8" s="11">
        <v>108</v>
      </c>
      <c r="D8" s="11">
        <v>28</v>
      </c>
      <c r="E8" s="11">
        <v>316</v>
      </c>
    </row>
    <row r="9" spans="1:5">
      <c r="A9" s="10" t="s">
        <v>8372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0" t="s">
        <v>8373</v>
      </c>
      <c r="B10" s="11">
        <v>232</v>
      </c>
      <c r="C10" s="11">
        <v>125</v>
      </c>
      <c r="D10" s="11">
        <v>27</v>
      </c>
      <c r="E10" s="11">
        <v>384</v>
      </c>
    </row>
    <row r="11" spans="1:5">
      <c r="A11" s="10" t="s">
        <v>8374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0" t="s">
        <v>8375</v>
      </c>
      <c r="B12" s="11">
        <v>191</v>
      </c>
      <c r="C12" s="11">
        <v>148</v>
      </c>
      <c r="D12" s="11">
        <v>43</v>
      </c>
      <c r="E12" s="11">
        <v>382</v>
      </c>
    </row>
    <row r="13" spans="1:5">
      <c r="A13" s="10" t="s">
        <v>8376</v>
      </c>
      <c r="B13" s="11">
        <v>167</v>
      </c>
      <c r="C13" s="11">
        <v>135</v>
      </c>
      <c r="D13" s="11">
        <v>32</v>
      </c>
      <c r="E13" s="11">
        <v>334</v>
      </c>
    </row>
    <row r="14" spans="1:5">
      <c r="A14" s="10" t="s">
        <v>8377</v>
      </c>
      <c r="B14" s="11">
        <v>149</v>
      </c>
      <c r="C14" s="11">
        <v>126</v>
      </c>
      <c r="D14" s="11">
        <v>24</v>
      </c>
      <c r="E14" s="11">
        <v>299</v>
      </c>
    </row>
    <row r="15" spans="1:5">
      <c r="A15" s="10" t="s">
        <v>8378</v>
      </c>
      <c r="B15" s="11">
        <v>183</v>
      </c>
      <c r="C15" s="11">
        <v>151</v>
      </c>
      <c r="D15" s="11">
        <v>20</v>
      </c>
      <c r="E15" s="11">
        <v>354</v>
      </c>
    </row>
    <row r="16" spans="1:5">
      <c r="A16" s="10" t="s">
        <v>8379</v>
      </c>
      <c r="B16" s="11">
        <v>181</v>
      </c>
      <c r="C16" s="11">
        <v>113</v>
      </c>
      <c r="D16" s="11">
        <v>37</v>
      </c>
      <c r="E16" s="11">
        <v>331</v>
      </c>
    </row>
    <row r="17" spans="1:5">
      <c r="A17" s="10" t="s">
        <v>8380</v>
      </c>
      <c r="B17" s="11">
        <v>110</v>
      </c>
      <c r="C17" s="11">
        <v>119</v>
      </c>
      <c r="D17" s="11">
        <v>23</v>
      </c>
      <c r="E17" s="11">
        <v>252</v>
      </c>
    </row>
    <row r="18" spans="1:5">
      <c r="A18" s="10" t="s">
        <v>8319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4E6D-4A9D-3248-AAF0-BF2BD5E60567}">
  <sheetPr codeName="Sheet7"/>
  <dimension ref="A1:J2186"/>
  <sheetViews>
    <sheetView workbookViewId="0">
      <selection activeCell="E1" sqref="E1:E1048576"/>
    </sheetView>
  </sheetViews>
  <sheetFormatPr baseColWidth="10" defaultRowHeight="15"/>
  <cols>
    <col min="2" max="2" width="12.83203125" customWidth="1"/>
    <col min="5" max="5" width="12.83203125" customWidth="1"/>
    <col min="10" max="10" width="12.5" customWidth="1"/>
  </cols>
  <sheetData>
    <row r="1" spans="1:10">
      <c r="A1" s="1" t="s">
        <v>8363</v>
      </c>
      <c r="B1" s="1" t="s">
        <v>8432</v>
      </c>
      <c r="D1" s="1" t="s">
        <v>8363</v>
      </c>
      <c r="E1" s="1" t="s">
        <v>8432</v>
      </c>
    </row>
    <row r="2" spans="1:10">
      <c r="A2" t="s">
        <v>8218</v>
      </c>
      <c r="B2">
        <v>1</v>
      </c>
      <c r="D2" t="s">
        <v>8220</v>
      </c>
      <c r="E2">
        <v>0</v>
      </c>
    </row>
    <row r="3" spans="1:10">
      <c r="A3" t="s">
        <v>8218</v>
      </c>
      <c r="B3">
        <v>1</v>
      </c>
      <c r="D3" t="s">
        <v>8220</v>
      </c>
      <c r="E3">
        <v>0</v>
      </c>
    </row>
    <row r="4" spans="1:10">
      <c r="A4" t="s">
        <v>8218</v>
      </c>
      <c r="B4">
        <v>1</v>
      </c>
      <c r="D4" t="s">
        <v>8220</v>
      </c>
      <c r="E4">
        <v>0</v>
      </c>
      <c r="H4" s="28" t="s">
        <v>8218</v>
      </c>
      <c r="I4" s="29" t="s">
        <v>8220</v>
      </c>
      <c r="J4" s="30" t="s">
        <v>8435</v>
      </c>
    </row>
    <row r="5" spans="1:10">
      <c r="A5" t="s">
        <v>8218</v>
      </c>
      <c r="B5">
        <v>2</v>
      </c>
      <c r="D5" t="s">
        <v>8220</v>
      </c>
      <c r="E5">
        <v>0</v>
      </c>
      <c r="G5" s="31" t="s">
        <v>8426</v>
      </c>
      <c r="H5" s="35">
        <f>AVERAGE(B2:B2186)</f>
        <v>194.42517162471395</v>
      </c>
      <c r="I5" s="36">
        <f>AVERAGE(E1:E2186)</f>
        <v>17.709803921568628</v>
      </c>
      <c r="J5" s="37">
        <f>AVERAGE(B2:B2186,E2:E1531)</f>
        <v>121.64602960969044</v>
      </c>
    </row>
    <row r="6" spans="1:10" ht="16">
      <c r="A6" t="s">
        <v>8218</v>
      </c>
      <c r="B6">
        <v>3</v>
      </c>
      <c r="D6" t="s">
        <v>8220</v>
      </c>
      <c r="E6">
        <v>0</v>
      </c>
      <c r="G6" s="32" t="s">
        <v>8427</v>
      </c>
      <c r="H6" s="38">
        <f>MEDIAN(B2:B2186)</f>
        <v>62</v>
      </c>
      <c r="I6" s="26">
        <f>MEDIAN(E2:E2186)</f>
        <v>4</v>
      </c>
      <c r="J6" s="27">
        <f>MEDIAN(B2:B2186,E2:E1531)</f>
        <v>28</v>
      </c>
    </row>
    <row r="7" spans="1:10">
      <c r="A7" t="s">
        <v>8218</v>
      </c>
      <c r="B7">
        <v>3</v>
      </c>
      <c r="D7" t="s">
        <v>8220</v>
      </c>
      <c r="E7">
        <v>0</v>
      </c>
      <c r="G7" s="33" t="s">
        <v>8428</v>
      </c>
      <c r="H7" s="39">
        <f>MIN(B2:B2186)</f>
        <v>1</v>
      </c>
      <c r="I7" s="40">
        <f>MIN(E2:E2186)</f>
        <v>0</v>
      </c>
      <c r="J7" s="41">
        <f>MIN(B2:B2186,E2:E1531)</f>
        <v>0</v>
      </c>
    </row>
    <row r="8" spans="1:10">
      <c r="A8" t="s">
        <v>8218</v>
      </c>
      <c r="B8">
        <v>3</v>
      </c>
      <c r="D8" t="s">
        <v>8220</v>
      </c>
      <c r="E8">
        <v>0</v>
      </c>
      <c r="G8" s="33" t="s">
        <v>8429</v>
      </c>
      <c r="H8" s="39">
        <f>MAX(B2:B2186)</f>
        <v>26457</v>
      </c>
      <c r="I8" s="40">
        <f>MAX(E2:E2186)</f>
        <v>1293</v>
      </c>
      <c r="J8" s="42">
        <f>MAX(B2:B2186,E2:E1531)</f>
        <v>26457</v>
      </c>
    </row>
    <row r="9" spans="1:10">
      <c r="A9" t="s">
        <v>8218</v>
      </c>
      <c r="B9">
        <v>3</v>
      </c>
      <c r="D9" t="s">
        <v>8220</v>
      </c>
      <c r="E9">
        <v>0</v>
      </c>
      <c r="G9" s="33" t="s">
        <v>8430</v>
      </c>
      <c r="H9" s="39">
        <f>_xlfn.VAR.S(B2:B2186)</f>
        <v>713167.37912800396</v>
      </c>
      <c r="I9" s="40">
        <f>_xlfn.VAR.S(E2:E2186)</f>
        <v>3775.6894394644714</v>
      </c>
      <c r="J9" s="42">
        <f>_xlfn.VAR.S(B2:B2186,E2:E1531)</f>
        <v>428495.50121942296</v>
      </c>
    </row>
    <row r="10" spans="1:10">
      <c r="A10" t="s">
        <v>8218</v>
      </c>
      <c r="B10">
        <v>3</v>
      </c>
      <c r="D10" t="s">
        <v>8220</v>
      </c>
      <c r="E10">
        <v>0</v>
      </c>
      <c r="G10" s="34" t="s">
        <v>8431</v>
      </c>
      <c r="H10" s="43">
        <f>STDEV(B2:B2186)</f>
        <v>844.49237955591047</v>
      </c>
      <c r="I10" s="44">
        <f>STDEV(E2:E2186)</f>
        <v>61.446638959868842</v>
      </c>
      <c r="J10" s="45">
        <f>STDEV(B2:B2186,E2:E1531)</f>
        <v>654.59567766631562</v>
      </c>
    </row>
    <row r="11" spans="1:10">
      <c r="A11" t="s">
        <v>8218</v>
      </c>
      <c r="B11">
        <v>3</v>
      </c>
      <c r="D11" t="s">
        <v>8220</v>
      </c>
      <c r="E11">
        <v>0</v>
      </c>
    </row>
    <row r="12" spans="1:10">
      <c r="A12" t="s">
        <v>8218</v>
      </c>
      <c r="B12">
        <v>3</v>
      </c>
      <c r="D12" t="s">
        <v>8220</v>
      </c>
      <c r="E12">
        <v>0</v>
      </c>
    </row>
    <row r="13" spans="1:10">
      <c r="A13" t="s">
        <v>8218</v>
      </c>
      <c r="B13">
        <v>3</v>
      </c>
      <c r="D13" t="s">
        <v>8220</v>
      </c>
      <c r="E13">
        <v>0</v>
      </c>
    </row>
    <row r="14" spans="1:10">
      <c r="A14" t="s">
        <v>8218</v>
      </c>
      <c r="B14">
        <v>3</v>
      </c>
      <c r="D14" t="s">
        <v>8220</v>
      </c>
      <c r="E14">
        <v>0</v>
      </c>
    </row>
    <row r="15" spans="1:10">
      <c r="A15" t="s">
        <v>8218</v>
      </c>
      <c r="B15">
        <v>3</v>
      </c>
      <c r="D15" t="s">
        <v>8220</v>
      </c>
      <c r="E15">
        <v>0</v>
      </c>
    </row>
    <row r="16" spans="1:10">
      <c r="A16" t="s">
        <v>8218</v>
      </c>
      <c r="B16">
        <v>4</v>
      </c>
      <c r="D16" t="s">
        <v>8220</v>
      </c>
      <c r="E16">
        <v>0</v>
      </c>
    </row>
    <row r="17" spans="1:5">
      <c r="A17" t="s">
        <v>8218</v>
      </c>
      <c r="B17">
        <v>4</v>
      </c>
      <c r="D17" t="s">
        <v>8220</v>
      </c>
      <c r="E17">
        <v>0</v>
      </c>
    </row>
    <row r="18" spans="1:5">
      <c r="A18" t="s">
        <v>8218</v>
      </c>
      <c r="B18">
        <v>4</v>
      </c>
      <c r="D18" t="s">
        <v>8220</v>
      </c>
      <c r="E18">
        <v>0</v>
      </c>
    </row>
    <row r="19" spans="1:5">
      <c r="A19" t="s">
        <v>8218</v>
      </c>
      <c r="B19">
        <v>4</v>
      </c>
      <c r="D19" t="s">
        <v>8220</v>
      </c>
      <c r="E19">
        <v>0</v>
      </c>
    </row>
    <row r="20" spans="1:5">
      <c r="A20" t="s">
        <v>8218</v>
      </c>
      <c r="B20">
        <v>4</v>
      </c>
      <c r="D20" t="s">
        <v>8220</v>
      </c>
      <c r="E20">
        <v>0</v>
      </c>
    </row>
    <row r="21" spans="1:5">
      <c r="A21" t="s">
        <v>8218</v>
      </c>
      <c r="B21">
        <v>5</v>
      </c>
      <c r="D21" t="s">
        <v>8220</v>
      </c>
      <c r="E21">
        <v>0</v>
      </c>
    </row>
    <row r="22" spans="1:5">
      <c r="A22" t="s">
        <v>8218</v>
      </c>
      <c r="B22">
        <v>5</v>
      </c>
      <c r="D22" t="s">
        <v>8220</v>
      </c>
      <c r="E22">
        <v>0</v>
      </c>
    </row>
    <row r="23" spans="1:5">
      <c r="A23" t="s">
        <v>8218</v>
      </c>
      <c r="B23">
        <v>5</v>
      </c>
      <c r="D23" t="s">
        <v>8220</v>
      </c>
      <c r="E23">
        <v>0</v>
      </c>
    </row>
    <row r="24" spans="1:5">
      <c r="A24" t="s">
        <v>8218</v>
      </c>
      <c r="B24">
        <v>6</v>
      </c>
      <c r="D24" t="s">
        <v>8220</v>
      </c>
      <c r="E24">
        <v>0</v>
      </c>
    </row>
    <row r="25" spans="1:5">
      <c r="A25" t="s">
        <v>8218</v>
      </c>
      <c r="B25">
        <v>6</v>
      </c>
      <c r="D25" t="s">
        <v>8220</v>
      </c>
      <c r="E25">
        <v>0</v>
      </c>
    </row>
    <row r="26" spans="1:5">
      <c r="A26" t="s">
        <v>8218</v>
      </c>
      <c r="B26">
        <v>6</v>
      </c>
      <c r="D26" t="s">
        <v>8220</v>
      </c>
      <c r="E26">
        <v>0</v>
      </c>
    </row>
    <row r="27" spans="1:5">
      <c r="A27" t="s">
        <v>8218</v>
      </c>
      <c r="B27">
        <v>6</v>
      </c>
      <c r="D27" t="s">
        <v>8220</v>
      </c>
      <c r="E27">
        <v>0</v>
      </c>
    </row>
    <row r="28" spans="1:5">
      <c r="A28" t="s">
        <v>8218</v>
      </c>
      <c r="B28">
        <v>6</v>
      </c>
      <c r="D28" t="s">
        <v>8220</v>
      </c>
      <c r="E28">
        <v>0</v>
      </c>
    </row>
    <row r="29" spans="1:5">
      <c r="A29" t="s">
        <v>8218</v>
      </c>
      <c r="B29">
        <v>7</v>
      </c>
      <c r="D29" t="s">
        <v>8220</v>
      </c>
      <c r="E29">
        <v>0</v>
      </c>
    </row>
    <row r="30" spans="1:5">
      <c r="A30" t="s">
        <v>8218</v>
      </c>
      <c r="B30">
        <v>7</v>
      </c>
      <c r="D30" t="s">
        <v>8220</v>
      </c>
      <c r="E30">
        <v>0</v>
      </c>
    </row>
    <row r="31" spans="1:5">
      <c r="A31" t="s">
        <v>8218</v>
      </c>
      <c r="B31">
        <v>7</v>
      </c>
      <c r="D31" t="s">
        <v>8220</v>
      </c>
      <c r="E31">
        <v>0</v>
      </c>
    </row>
    <row r="32" spans="1:5">
      <c r="A32" t="s">
        <v>8218</v>
      </c>
      <c r="B32">
        <v>7</v>
      </c>
      <c r="D32" t="s">
        <v>8220</v>
      </c>
      <c r="E32">
        <v>0</v>
      </c>
    </row>
    <row r="33" spans="1:5">
      <c r="A33" t="s">
        <v>8218</v>
      </c>
      <c r="B33">
        <v>7</v>
      </c>
      <c r="D33" t="s">
        <v>8220</v>
      </c>
      <c r="E33">
        <v>0</v>
      </c>
    </row>
    <row r="34" spans="1:5">
      <c r="A34" t="s">
        <v>8218</v>
      </c>
      <c r="B34">
        <v>7</v>
      </c>
      <c r="D34" t="s">
        <v>8220</v>
      </c>
      <c r="E34">
        <v>0</v>
      </c>
    </row>
    <row r="35" spans="1:5">
      <c r="A35" t="s">
        <v>8218</v>
      </c>
      <c r="B35">
        <v>7</v>
      </c>
      <c r="D35" t="s">
        <v>8220</v>
      </c>
      <c r="E35">
        <v>0</v>
      </c>
    </row>
    <row r="36" spans="1:5">
      <c r="A36" t="s">
        <v>8218</v>
      </c>
      <c r="B36">
        <v>7</v>
      </c>
      <c r="D36" t="s">
        <v>8220</v>
      </c>
      <c r="E36">
        <v>0</v>
      </c>
    </row>
    <row r="37" spans="1:5">
      <c r="A37" t="s">
        <v>8218</v>
      </c>
      <c r="B37">
        <v>7</v>
      </c>
      <c r="D37" t="s">
        <v>8220</v>
      </c>
      <c r="E37">
        <v>0</v>
      </c>
    </row>
    <row r="38" spans="1:5">
      <c r="A38" t="s">
        <v>8218</v>
      </c>
      <c r="B38">
        <v>7</v>
      </c>
      <c r="D38" t="s">
        <v>8220</v>
      </c>
      <c r="E38">
        <v>0</v>
      </c>
    </row>
    <row r="39" spans="1:5">
      <c r="A39" t="s">
        <v>8218</v>
      </c>
      <c r="B39">
        <v>8</v>
      </c>
      <c r="D39" t="s">
        <v>8220</v>
      </c>
      <c r="E39">
        <v>0</v>
      </c>
    </row>
    <row r="40" spans="1:5">
      <c r="A40" t="s">
        <v>8218</v>
      </c>
      <c r="B40">
        <v>8</v>
      </c>
      <c r="D40" t="s">
        <v>8220</v>
      </c>
      <c r="E40">
        <v>0</v>
      </c>
    </row>
    <row r="41" spans="1:5">
      <c r="A41" t="s">
        <v>8218</v>
      </c>
      <c r="B41">
        <v>8</v>
      </c>
      <c r="D41" t="s">
        <v>8220</v>
      </c>
      <c r="E41">
        <v>0</v>
      </c>
    </row>
    <row r="42" spans="1:5">
      <c r="A42" t="s">
        <v>8218</v>
      </c>
      <c r="B42">
        <v>8</v>
      </c>
      <c r="D42" t="s">
        <v>8220</v>
      </c>
      <c r="E42">
        <v>0</v>
      </c>
    </row>
    <row r="43" spans="1:5">
      <c r="A43" t="s">
        <v>8218</v>
      </c>
      <c r="B43">
        <v>8</v>
      </c>
      <c r="D43" t="s">
        <v>8220</v>
      </c>
      <c r="E43">
        <v>0</v>
      </c>
    </row>
    <row r="44" spans="1:5">
      <c r="A44" t="s">
        <v>8218</v>
      </c>
      <c r="B44">
        <v>8</v>
      </c>
      <c r="D44" t="s">
        <v>8220</v>
      </c>
      <c r="E44">
        <v>0</v>
      </c>
    </row>
    <row r="45" spans="1:5">
      <c r="A45" t="s">
        <v>8218</v>
      </c>
      <c r="B45">
        <v>8</v>
      </c>
      <c r="D45" t="s">
        <v>8220</v>
      </c>
      <c r="E45">
        <v>0</v>
      </c>
    </row>
    <row r="46" spans="1:5">
      <c r="A46" t="s">
        <v>8218</v>
      </c>
      <c r="B46">
        <v>8</v>
      </c>
      <c r="D46" t="s">
        <v>8220</v>
      </c>
      <c r="E46">
        <v>0</v>
      </c>
    </row>
    <row r="47" spans="1:5">
      <c r="A47" t="s">
        <v>8218</v>
      </c>
      <c r="B47">
        <v>8</v>
      </c>
      <c r="D47" t="s">
        <v>8220</v>
      </c>
      <c r="E47">
        <v>0</v>
      </c>
    </row>
    <row r="48" spans="1:5">
      <c r="A48" t="s">
        <v>8218</v>
      </c>
      <c r="B48">
        <v>8</v>
      </c>
      <c r="D48" t="s">
        <v>8220</v>
      </c>
      <c r="E48">
        <v>0</v>
      </c>
    </row>
    <row r="49" spans="1:5">
      <c r="A49" t="s">
        <v>8218</v>
      </c>
      <c r="B49">
        <v>8</v>
      </c>
      <c r="D49" t="s">
        <v>8220</v>
      </c>
      <c r="E49">
        <v>0</v>
      </c>
    </row>
    <row r="50" spans="1:5">
      <c r="A50" t="s">
        <v>8218</v>
      </c>
      <c r="B50">
        <v>8</v>
      </c>
      <c r="D50" t="s">
        <v>8220</v>
      </c>
      <c r="E50">
        <v>0</v>
      </c>
    </row>
    <row r="51" spans="1:5">
      <c r="A51" t="s">
        <v>8218</v>
      </c>
      <c r="B51">
        <v>8</v>
      </c>
      <c r="D51" t="s">
        <v>8220</v>
      </c>
      <c r="E51">
        <v>0</v>
      </c>
    </row>
    <row r="52" spans="1:5">
      <c r="A52" t="s">
        <v>8218</v>
      </c>
      <c r="B52">
        <v>8</v>
      </c>
      <c r="D52" t="s">
        <v>8220</v>
      </c>
      <c r="E52">
        <v>0</v>
      </c>
    </row>
    <row r="53" spans="1:5">
      <c r="A53" t="s">
        <v>8218</v>
      </c>
      <c r="B53">
        <v>8</v>
      </c>
      <c r="D53" t="s">
        <v>8220</v>
      </c>
      <c r="E53">
        <v>0</v>
      </c>
    </row>
    <row r="54" spans="1:5">
      <c r="A54" t="s">
        <v>8218</v>
      </c>
      <c r="B54">
        <v>9</v>
      </c>
      <c r="D54" t="s">
        <v>8220</v>
      </c>
      <c r="E54">
        <v>0</v>
      </c>
    </row>
    <row r="55" spans="1:5">
      <c r="A55" t="s">
        <v>8218</v>
      </c>
      <c r="B55">
        <v>9</v>
      </c>
      <c r="D55" t="s">
        <v>8220</v>
      </c>
      <c r="E55">
        <v>0</v>
      </c>
    </row>
    <row r="56" spans="1:5">
      <c r="A56" t="s">
        <v>8218</v>
      </c>
      <c r="B56">
        <v>9</v>
      </c>
      <c r="D56" t="s">
        <v>8220</v>
      </c>
      <c r="E56">
        <v>0</v>
      </c>
    </row>
    <row r="57" spans="1:5">
      <c r="A57" t="s">
        <v>8218</v>
      </c>
      <c r="B57">
        <v>9</v>
      </c>
      <c r="D57" t="s">
        <v>8220</v>
      </c>
      <c r="E57">
        <v>0</v>
      </c>
    </row>
    <row r="58" spans="1:5">
      <c r="A58" t="s">
        <v>8218</v>
      </c>
      <c r="B58">
        <v>9</v>
      </c>
      <c r="D58" t="s">
        <v>8220</v>
      </c>
      <c r="E58">
        <v>0</v>
      </c>
    </row>
    <row r="59" spans="1:5">
      <c r="A59" t="s">
        <v>8218</v>
      </c>
      <c r="B59">
        <v>9</v>
      </c>
      <c r="D59" t="s">
        <v>8220</v>
      </c>
      <c r="E59">
        <v>0</v>
      </c>
    </row>
    <row r="60" spans="1:5">
      <c r="A60" t="s">
        <v>8218</v>
      </c>
      <c r="B60">
        <v>9</v>
      </c>
      <c r="D60" t="s">
        <v>8220</v>
      </c>
      <c r="E60">
        <v>0</v>
      </c>
    </row>
    <row r="61" spans="1:5">
      <c r="A61" t="s">
        <v>8218</v>
      </c>
      <c r="B61">
        <v>9</v>
      </c>
      <c r="D61" t="s">
        <v>8220</v>
      </c>
      <c r="E61">
        <v>0</v>
      </c>
    </row>
    <row r="62" spans="1:5">
      <c r="A62" t="s">
        <v>8218</v>
      </c>
      <c r="B62">
        <v>9</v>
      </c>
      <c r="D62" t="s">
        <v>8220</v>
      </c>
      <c r="E62">
        <v>0</v>
      </c>
    </row>
    <row r="63" spans="1:5">
      <c r="A63" t="s">
        <v>8218</v>
      </c>
      <c r="B63">
        <v>9</v>
      </c>
      <c r="D63" t="s">
        <v>8220</v>
      </c>
      <c r="E63">
        <v>0</v>
      </c>
    </row>
    <row r="64" spans="1:5">
      <c r="A64" t="s">
        <v>8218</v>
      </c>
      <c r="B64">
        <v>9</v>
      </c>
      <c r="D64" t="s">
        <v>8220</v>
      </c>
      <c r="E64">
        <v>0</v>
      </c>
    </row>
    <row r="65" spans="1:5">
      <c r="A65" t="s">
        <v>8218</v>
      </c>
      <c r="B65">
        <v>9</v>
      </c>
      <c r="D65" t="s">
        <v>8220</v>
      </c>
      <c r="E65">
        <v>0</v>
      </c>
    </row>
    <row r="66" spans="1:5">
      <c r="A66" t="s">
        <v>8218</v>
      </c>
      <c r="B66">
        <v>9</v>
      </c>
      <c r="D66" t="s">
        <v>8220</v>
      </c>
      <c r="E66">
        <v>0</v>
      </c>
    </row>
    <row r="67" spans="1:5">
      <c r="A67" t="s">
        <v>8218</v>
      </c>
      <c r="B67">
        <v>9</v>
      </c>
      <c r="D67" t="s">
        <v>8220</v>
      </c>
      <c r="E67">
        <v>0</v>
      </c>
    </row>
    <row r="68" spans="1:5">
      <c r="A68" t="s">
        <v>8218</v>
      </c>
      <c r="B68">
        <v>9</v>
      </c>
      <c r="D68" t="s">
        <v>8220</v>
      </c>
      <c r="E68">
        <v>0</v>
      </c>
    </row>
    <row r="69" spans="1:5">
      <c r="A69" t="s">
        <v>8218</v>
      </c>
      <c r="B69">
        <v>9</v>
      </c>
      <c r="D69" t="s">
        <v>8220</v>
      </c>
      <c r="E69">
        <v>0</v>
      </c>
    </row>
    <row r="70" spans="1:5">
      <c r="A70" t="s">
        <v>8218</v>
      </c>
      <c r="B70">
        <v>10</v>
      </c>
      <c r="D70" t="s">
        <v>8220</v>
      </c>
      <c r="E70">
        <v>0</v>
      </c>
    </row>
    <row r="71" spans="1:5">
      <c r="A71" t="s">
        <v>8218</v>
      </c>
      <c r="B71">
        <v>10</v>
      </c>
      <c r="D71" t="s">
        <v>8220</v>
      </c>
      <c r="E71">
        <v>0</v>
      </c>
    </row>
    <row r="72" spans="1:5">
      <c r="A72" t="s">
        <v>8218</v>
      </c>
      <c r="B72">
        <v>10</v>
      </c>
      <c r="D72" t="s">
        <v>8220</v>
      </c>
      <c r="E72">
        <v>0</v>
      </c>
    </row>
    <row r="73" spans="1:5">
      <c r="A73" t="s">
        <v>8218</v>
      </c>
      <c r="B73">
        <v>10</v>
      </c>
      <c r="D73" t="s">
        <v>8220</v>
      </c>
      <c r="E73">
        <v>0</v>
      </c>
    </row>
    <row r="74" spans="1:5">
      <c r="A74" t="s">
        <v>8218</v>
      </c>
      <c r="B74">
        <v>10</v>
      </c>
      <c r="D74" t="s">
        <v>8220</v>
      </c>
      <c r="E74">
        <v>0</v>
      </c>
    </row>
    <row r="75" spans="1:5">
      <c r="A75" t="s">
        <v>8218</v>
      </c>
      <c r="B75">
        <v>10</v>
      </c>
      <c r="D75" t="s">
        <v>8220</v>
      </c>
      <c r="E75">
        <v>0</v>
      </c>
    </row>
    <row r="76" spans="1:5">
      <c r="A76" t="s">
        <v>8218</v>
      </c>
      <c r="B76">
        <v>10</v>
      </c>
      <c r="D76" t="s">
        <v>8220</v>
      </c>
      <c r="E76">
        <v>0</v>
      </c>
    </row>
    <row r="77" spans="1:5">
      <c r="A77" t="s">
        <v>8218</v>
      </c>
      <c r="B77">
        <v>10</v>
      </c>
      <c r="D77" t="s">
        <v>8220</v>
      </c>
      <c r="E77">
        <v>0</v>
      </c>
    </row>
    <row r="78" spans="1:5">
      <c r="A78" t="s">
        <v>8218</v>
      </c>
      <c r="B78">
        <v>10</v>
      </c>
      <c r="D78" t="s">
        <v>8220</v>
      </c>
      <c r="E78">
        <v>0</v>
      </c>
    </row>
    <row r="79" spans="1:5">
      <c r="A79" t="s">
        <v>8218</v>
      </c>
      <c r="B79">
        <v>10</v>
      </c>
      <c r="D79" t="s">
        <v>8220</v>
      </c>
      <c r="E79">
        <v>0</v>
      </c>
    </row>
    <row r="80" spans="1:5">
      <c r="A80" t="s">
        <v>8218</v>
      </c>
      <c r="B80">
        <v>10</v>
      </c>
      <c r="D80" t="s">
        <v>8220</v>
      </c>
      <c r="E80">
        <v>0</v>
      </c>
    </row>
    <row r="81" spans="1:5">
      <c r="A81" t="s">
        <v>8218</v>
      </c>
      <c r="B81">
        <v>10</v>
      </c>
      <c r="D81" t="s">
        <v>8220</v>
      </c>
      <c r="E81">
        <v>0</v>
      </c>
    </row>
    <row r="82" spans="1:5">
      <c r="A82" t="s">
        <v>8218</v>
      </c>
      <c r="B82">
        <v>10</v>
      </c>
      <c r="D82" t="s">
        <v>8220</v>
      </c>
      <c r="E82">
        <v>0</v>
      </c>
    </row>
    <row r="83" spans="1:5">
      <c r="A83" t="s">
        <v>8218</v>
      </c>
      <c r="B83">
        <v>10</v>
      </c>
      <c r="D83" t="s">
        <v>8220</v>
      </c>
      <c r="E83">
        <v>0</v>
      </c>
    </row>
    <row r="84" spans="1:5">
      <c r="A84" t="s">
        <v>8218</v>
      </c>
      <c r="B84">
        <v>10</v>
      </c>
      <c r="D84" t="s">
        <v>8220</v>
      </c>
      <c r="E84">
        <v>0</v>
      </c>
    </row>
    <row r="85" spans="1:5">
      <c r="A85" t="s">
        <v>8218</v>
      </c>
      <c r="B85">
        <v>11</v>
      </c>
      <c r="D85" t="s">
        <v>8220</v>
      </c>
      <c r="E85">
        <v>0</v>
      </c>
    </row>
    <row r="86" spans="1:5">
      <c r="A86" t="s">
        <v>8218</v>
      </c>
      <c r="B86">
        <v>11</v>
      </c>
      <c r="D86" t="s">
        <v>8220</v>
      </c>
      <c r="E86">
        <v>0</v>
      </c>
    </row>
    <row r="87" spans="1:5">
      <c r="A87" t="s">
        <v>8218</v>
      </c>
      <c r="B87">
        <v>11</v>
      </c>
      <c r="D87" t="s">
        <v>8220</v>
      </c>
      <c r="E87">
        <v>0</v>
      </c>
    </row>
    <row r="88" spans="1:5">
      <c r="A88" t="s">
        <v>8218</v>
      </c>
      <c r="B88">
        <v>11</v>
      </c>
      <c r="D88" t="s">
        <v>8220</v>
      </c>
      <c r="E88">
        <v>0</v>
      </c>
    </row>
    <row r="89" spans="1:5">
      <c r="A89" t="s">
        <v>8218</v>
      </c>
      <c r="B89">
        <v>11</v>
      </c>
      <c r="D89" t="s">
        <v>8220</v>
      </c>
      <c r="E89">
        <v>0</v>
      </c>
    </row>
    <row r="90" spans="1:5">
      <c r="A90" t="s">
        <v>8218</v>
      </c>
      <c r="B90">
        <v>11</v>
      </c>
      <c r="D90" t="s">
        <v>8220</v>
      </c>
      <c r="E90">
        <v>0</v>
      </c>
    </row>
    <row r="91" spans="1:5">
      <c r="A91" t="s">
        <v>8218</v>
      </c>
      <c r="B91">
        <v>11</v>
      </c>
      <c r="D91" t="s">
        <v>8220</v>
      </c>
      <c r="E91">
        <v>0</v>
      </c>
    </row>
    <row r="92" spans="1:5">
      <c r="A92" t="s">
        <v>8218</v>
      </c>
      <c r="B92">
        <v>11</v>
      </c>
      <c r="D92" t="s">
        <v>8220</v>
      </c>
      <c r="E92">
        <v>0</v>
      </c>
    </row>
    <row r="93" spans="1:5">
      <c r="A93" t="s">
        <v>8218</v>
      </c>
      <c r="B93">
        <v>11</v>
      </c>
      <c r="D93" t="s">
        <v>8220</v>
      </c>
      <c r="E93">
        <v>0</v>
      </c>
    </row>
    <row r="94" spans="1:5">
      <c r="A94" t="s">
        <v>8218</v>
      </c>
      <c r="B94">
        <v>11</v>
      </c>
      <c r="D94" t="s">
        <v>8220</v>
      </c>
      <c r="E94">
        <v>0</v>
      </c>
    </row>
    <row r="95" spans="1:5">
      <c r="A95" t="s">
        <v>8218</v>
      </c>
      <c r="B95">
        <v>11</v>
      </c>
      <c r="D95" t="s">
        <v>8220</v>
      </c>
      <c r="E95">
        <v>0</v>
      </c>
    </row>
    <row r="96" spans="1:5">
      <c r="A96" t="s">
        <v>8218</v>
      </c>
      <c r="B96">
        <v>11</v>
      </c>
      <c r="D96" t="s">
        <v>8220</v>
      </c>
      <c r="E96">
        <v>0</v>
      </c>
    </row>
    <row r="97" spans="1:5">
      <c r="A97" t="s">
        <v>8218</v>
      </c>
      <c r="B97">
        <v>11</v>
      </c>
      <c r="D97" t="s">
        <v>8220</v>
      </c>
      <c r="E97">
        <v>0</v>
      </c>
    </row>
    <row r="98" spans="1:5">
      <c r="A98" t="s">
        <v>8218</v>
      </c>
      <c r="B98">
        <v>11</v>
      </c>
      <c r="D98" t="s">
        <v>8220</v>
      </c>
      <c r="E98">
        <v>0</v>
      </c>
    </row>
    <row r="99" spans="1:5">
      <c r="A99" t="s">
        <v>8218</v>
      </c>
      <c r="B99">
        <v>11</v>
      </c>
      <c r="D99" t="s">
        <v>8220</v>
      </c>
      <c r="E99">
        <v>0</v>
      </c>
    </row>
    <row r="100" spans="1:5">
      <c r="A100" t="s">
        <v>8218</v>
      </c>
      <c r="B100">
        <v>12</v>
      </c>
      <c r="D100" t="s">
        <v>8220</v>
      </c>
      <c r="E100">
        <v>0</v>
      </c>
    </row>
    <row r="101" spans="1:5">
      <c r="A101" t="s">
        <v>8218</v>
      </c>
      <c r="B101">
        <v>12</v>
      </c>
      <c r="D101" t="s">
        <v>8220</v>
      </c>
      <c r="E101">
        <v>0</v>
      </c>
    </row>
    <row r="102" spans="1:5">
      <c r="A102" t="s">
        <v>8218</v>
      </c>
      <c r="B102">
        <v>12</v>
      </c>
      <c r="D102" t="s">
        <v>8220</v>
      </c>
      <c r="E102">
        <v>0</v>
      </c>
    </row>
    <row r="103" spans="1:5">
      <c r="A103" t="s">
        <v>8218</v>
      </c>
      <c r="B103">
        <v>12</v>
      </c>
      <c r="D103" t="s">
        <v>8220</v>
      </c>
      <c r="E103">
        <v>0</v>
      </c>
    </row>
    <row r="104" spans="1:5">
      <c r="A104" t="s">
        <v>8218</v>
      </c>
      <c r="B104">
        <v>12</v>
      </c>
      <c r="D104" t="s">
        <v>8220</v>
      </c>
      <c r="E104">
        <v>0</v>
      </c>
    </row>
    <row r="105" spans="1:5">
      <c r="A105" t="s">
        <v>8218</v>
      </c>
      <c r="B105">
        <v>12</v>
      </c>
      <c r="D105" t="s">
        <v>8220</v>
      </c>
      <c r="E105">
        <v>0</v>
      </c>
    </row>
    <row r="106" spans="1:5">
      <c r="A106" t="s">
        <v>8218</v>
      </c>
      <c r="B106">
        <v>12</v>
      </c>
      <c r="D106" t="s">
        <v>8220</v>
      </c>
      <c r="E106">
        <v>0</v>
      </c>
    </row>
    <row r="107" spans="1:5">
      <c r="A107" t="s">
        <v>8218</v>
      </c>
      <c r="B107">
        <v>12</v>
      </c>
      <c r="D107" t="s">
        <v>8220</v>
      </c>
      <c r="E107">
        <v>0</v>
      </c>
    </row>
    <row r="108" spans="1:5">
      <c r="A108" t="s">
        <v>8218</v>
      </c>
      <c r="B108">
        <v>12</v>
      </c>
      <c r="D108" t="s">
        <v>8220</v>
      </c>
      <c r="E108">
        <v>0</v>
      </c>
    </row>
    <row r="109" spans="1:5">
      <c r="A109" t="s">
        <v>8218</v>
      </c>
      <c r="B109">
        <v>12</v>
      </c>
      <c r="D109" t="s">
        <v>8220</v>
      </c>
      <c r="E109">
        <v>0</v>
      </c>
    </row>
    <row r="110" spans="1:5">
      <c r="A110" t="s">
        <v>8218</v>
      </c>
      <c r="B110">
        <v>12</v>
      </c>
      <c r="D110" t="s">
        <v>8220</v>
      </c>
      <c r="E110">
        <v>0</v>
      </c>
    </row>
    <row r="111" spans="1:5">
      <c r="A111" t="s">
        <v>8218</v>
      </c>
      <c r="B111">
        <v>13</v>
      </c>
      <c r="D111" t="s">
        <v>8220</v>
      </c>
      <c r="E111">
        <v>0</v>
      </c>
    </row>
    <row r="112" spans="1:5">
      <c r="A112" t="s">
        <v>8218</v>
      </c>
      <c r="B112">
        <v>13</v>
      </c>
      <c r="D112" t="s">
        <v>8220</v>
      </c>
      <c r="E112">
        <v>0</v>
      </c>
    </row>
    <row r="113" spans="1:5">
      <c r="A113" t="s">
        <v>8218</v>
      </c>
      <c r="B113">
        <v>13</v>
      </c>
      <c r="D113" t="s">
        <v>8220</v>
      </c>
      <c r="E113">
        <v>0</v>
      </c>
    </row>
    <row r="114" spans="1:5">
      <c r="A114" t="s">
        <v>8218</v>
      </c>
      <c r="B114">
        <v>13</v>
      </c>
      <c r="D114" t="s">
        <v>8220</v>
      </c>
      <c r="E114">
        <v>0</v>
      </c>
    </row>
    <row r="115" spans="1:5">
      <c r="A115" t="s">
        <v>8218</v>
      </c>
      <c r="B115">
        <v>13</v>
      </c>
      <c r="D115" t="s">
        <v>8220</v>
      </c>
      <c r="E115">
        <v>0</v>
      </c>
    </row>
    <row r="116" spans="1:5">
      <c r="A116" t="s">
        <v>8218</v>
      </c>
      <c r="B116">
        <v>13</v>
      </c>
      <c r="D116" t="s">
        <v>8220</v>
      </c>
      <c r="E116">
        <v>0</v>
      </c>
    </row>
    <row r="117" spans="1:5">
      <c r="A117" t="s">
        <v>8218</v>
      </c>
      <c r="B117">
        <v>13</v>
      </c>
      <c r="D117" t="s">
        <v>8220</v>
      </c>
      <c r="E117">
        <v>0</v>
      </c>
    </row>
    <row r="118" spans="1:5">
      <c r="A118" t="s">
        <v>8218</v>
      </c>
      <c r="B118">
        <v>13</v>
      </c>
      <c r="D118" t="s">
        <v>8220</v>
      </c>
      <c r="E118">
        <v>0</v>
      </c>
    </row>
    <row r="119" spans="1:5">
      <c r="A119" t="s">
        <v>8218</v>
      </c>
      <c r="B119">
        <v>13</v>
      </c>
      <c r="D119" t="s">
        <v>8220</v>
      </c>
      <c r="E119">
        <v>0</v>
      </c>
    </row>
    <row r="120" spans="1:5">
      <c r="A120" t="s">
        <v>8218</v>
      </c>
      <c r="B120">
        <v>13</v>
      </c>
      <c r="D120" t="s">
        <v>8220</v>
      </c>
      <c r="E120">
        <v>0</v>
      </c>
    </row>
    <row r="121" spans="1:5">
      <c r="A121" t="s">
        <v>8218</v>
      </c>
      <c r="B121">
        <v>13</v>
      </c>
      <c r="D121" t="s">
        <v>8220</v>
      </c>
      <c r="E121">
        <v>0</v>
      </c>
    </row>
    <row r="122" spans="1:5">
      <c r="A122" t="s">
        <v>8218</v>
      </c>
      <c r="B122">
        <v>13</v>
      </c>
      <c r="D122" t="s">
        <v>8220</v>
      </c>
      <c r="E122">
        <v>0</v>
      </c>
    </row>
    <row r="123" spans="1:5">
      <c r="A123" t="s">
        <v>8218</v>
      </c>
      <c r="B123">
        <v>13</v>
      </c>
      <c r="D123" t="s">
        <v>8220</v>
      </c>
      <c r="E123">
        <v>0</v>
      </c>
    </row>
    <row r="124" spans="1:5">
      <c r="A124" t="s">
        <v>8218</v>
      </c>
      <c r="B124">
        <v>13</v>
      </c>
      <c r="D124" t="s">
        <v>8220</v>
      </c>
      <c r="E124">
        <v>0</v>
      </c>
    </row>
    <row r="125" spans="1:5">
      <c r="A125" t="s">
        <v>8218</v>
      </c>
      <c r="B125">
        <v>13</v>
      </c>
      <c r="D125" t="s">
        <v>8220</v>
      </c>
      <c r="E125">
        <v>0</v>
      </c>
    </row>
    <row r="126" spans="1:5">
      <c r="A126" t="s">
        <v>8218</v>
      </c>
      <c r="B126">
        <v>13</v>
      </c>
      <c r="D126" t="s">
        <v>8220</v>
      </c>
      <c r="E126">
        <v>0</v>
      </c>
    </row>
    <row r="127" spans="1:5">
      <c r="A127" t="s">
        <v>8218</v>
      </c>
      <c r="B127">
        <v>13</v>
      </c>
      <c r="D127" t="s">
        <v>8220</v>
      </c>
      <c r="E127">
        <v>0</v>
      </c>
    </row>
    <row r="128" spans="1:5">
      <c r="A128" t="s">
        <v>8218</v>
      </c>
      <c r="B128">
        <v>13</v>
      </c>
      <c r="D128" t="s">
        <v>8220</v>
      </c>
      <c r="E128">
        <v>0</v>
      </c>
    </row>
    <row r="129" spans="1:5">
      <c r="A129" t="s">
        <v>8218</v>
      </c>
      <c r="B129">
        <v>13</v>
      </c>
      <c r="D129" t="s">
        <v>8220</v>
      </c>
      <c r="E129">
        <v>0</v>
      </c>
    </row>
    <row r="130" spans="1:5">
      <c r="A130" t="s">
        <v>8218</v>
      </c>
      <c r="B130">
        <v>13</v>
      </c>
      <c r="D130" t="s">
        <v>8220</v>
      </c>
      <c r="E130">
        <v>0</v>
      </c>
    </row>
    <row r="131" spans="1:5">
      <c r="A131" t="s">
        <v>8218</v>
      </c>
      <c r="B131">
        <v>13</v>
      </c>
      <c r="D131" t="s">
        <v>8220</v>
      </c>
      <c r="E131">
        <v>0</v>
      </c>
    </row>
    <row r="132" spans="1:5">
      <c r="A132" t="s">
        <v>8218</v>
      </c>
      <c r="B132">
        <v>13</v>
      </c>
      <c r="D132" t="s">
        <v>8220</v>
      </c>
      <c r="E132">
        <v>0</v>
      </c>
    </row>
    <row r="133" spans="1:5">
      <c r="A133" t="s">
        <v>8218</v>
      </c>
      <c r="B133">
        <v>13</v>
      </c>
      <c r="D133" t="s">
        <v>8220</v>
      </c>
      <c r="E133">
        <v>0</v>
      </c>
    </row>
    <row r="134" spans="1:5">
      <c r="A134" t="s">
        <v>8218</v>
      </c>
      <c r="B134">
        <v>14</v>
      </c>
      <c r="D134" t="s">
        <v>8220</v>
      </c>
      <c r="E134">
        <v>0</v>
      </c>
    </row>
    <row r="135" spans="1:5">
      <c r="A135" t="s">
        <v>8218</v>
      </c>
      <c r="B135">
        <v>14</v>
      </c>
      <c r="D135" t="s">
        <v>8220</v>
      </c>
      <c r="E135">
        <v>0</v>
      </c>
    </row>
    <row r="136" spans="1:5">
      <c r="A136" t="s">
        <v>8218</v>
      </c>
      <c r="B136">
        <v>14</v>
      </c>
      <c r="D136" t="s">
        <v>8220</v>
      </c>
      <c r="E136">
        <v>0</v>
      </c>
    </row>
    <row r="137" spans="1:5">
      <c r="A137" t="s">
        <v>8218</v>
      </c>
      <c r="B137">
        <v>14</v>
      </c>
      <c r="D137" t="s">
        <v>8220</v>
      </c>
      <c r="E137">
        <v>0</v>
      </c>
    </row>
    <row r="138" spans="1:5">
      <c r="A138" t="s">
        <v>8218</v>
      </c>
      <c r="B138">
        <v>14</v>
      </c>
      <c r="D138" t="s">
        <v>8220</v>
      </c>
      <c r="E138">
        <v>0</v>
      </c>
    </row>
    <row r="139" spans="1:5">
      <c r="A139" t="s">
        <v>8218</v>
      </c>
      <c r="B139">
        <v>14</v>
      </c>
      <c r="D139" t="s">
        <v>8220</v>
      </c>
      <c r="E139">
        <v>0</v>
      </c>
    </row>
    <row r="140" spans="1:5">
      <c r="A140" t="s">
        <v>8218</v>
      </c>
      <c r="B140">
        <v>14</v>
      </c>
      <c r="D140" t="s">
        <v>8220</v>
      </c>
      <c r="E140">
        <v>0</v>
      </c>
    </row>
    <row r="141" spans="1:5">
      <c r="A141" t="s">
        <v>8218</v>
      </c>
      <c r="B141">
        <v>14</v>
      </c>
      <c r="D141" t="s">
        <v>8220</v>
      </c>
      <c r="E141">
        <v>0</v>
      </c>
    </row>
    <row r="142" spans="1:5">
      <c r="A142" t="s">
        <v>8218</v>
      </c>
      <c r="B142">
        <v>14</v>
      </c>
      <c r="D142" t="s">
        <v>8220</v>
      </c>
      <c r="E142">
        <v>0</v>
      </c>
    </row>
    <row r="143" spans="1:5">
      <c r="A143" t="s">
        <v>8218</v>
      </c>
      <c r="B143">
        <v>14</v>
      </c>
      <c r="D143" t="s">
        <v>8220</v>
      </c>
      <c r="E143">
        <v>0</v>
      </c>
    </row>
    <row r="144" spans="1:5">
      <c r="A144" t="s">
        <v>8218</v>
      </c>
      <c r="B144">
        <v>14</v>
      </c>
      <c r="D144" t="s">
        <v>8220</v>
      </c>
      <c r="E144">
        <v>0</v>
      </c>
    </row>
    <row r="145" spans="1:5">
      <c r="A145" t="s">
        <v>8218</v>
      </c>
      <c r="B145">
        <v>14</v>
      </c>
      <c r="D145" t="s">
        <v>8220</v>
      </c>
      <c r="E145">
        <v>0</v>
      </c>
    </row>
    <row r="146" spans="1:5">
      <c r="A146" t="s">
        <v>8218</v>
      </c>
      <c r="B146">
        <v>14</v>
      </c>
      <c r="D146" t="s">
        <v>8220</v>
      </c>
      <c r="E146">
        <v>0</v>
      </c>
    </row>
    <row r="147" spans="1:5">
      <c r="A147" t="s">
        <v>8218</v>
      </c>
      <c r="B147">
        <v>14</v>
      </c>
      <c r="D147" t="s">
        <v>8220</v>
      </c>
      <c r="E147">
        <v>0</v>
      </c>
    </row>
    <row r="148" spans="1:5">
      <c r="A148" t="s">
        <v>8218</v>
      </c>
      <c r="B148">
        <v>14</v>
      </c>
      <c r="D148" t="s">
        <v>8220</v>
      </c>
      <c r="E148">
        <v>0</v>
      </c>
    </row>
    <row r="149" spans="1:5">
      <c r="A149" t="s">
        <v>8218</v>
      </c>
      <c r="B149">
        <v>14</v>
      </c>
      <c r="D149" t="s">
        <v>8220</v>
      </c>
      <c r="E149">
        <v>0</v>
      </c>
    </row>
    <row r="150" spans="1:5">
      <c r="A150" t="s">
        <v>8218</v>
      </c>
      <c r="B150">
        <v>14</v>
      </c>
      <c r="D150" t="s">
        <v>8220</v>
      </c>
      <c r="E150">
        <v>0</v>
      </c>
    </row>
    <row r="151" spans="1:5">
      <c r="A151" t="s">
        <v>8218</v>
      </c>
      <c r="B151">
        <v>14</v>
      </c>
      <c r="D151" t="s">
        <v>8220</v>
      </c>
      <c r="E151">
        <v>0</v>
      </c>
    </row>
    <row r="152" spans="1:5">
      <c r="A152" t="s">
        <v>8218</v>
      </c>
      <c r="B152">
        <v>14</v>
      </c>
      <c r="D152" t="s">
        <v>8220</v>
      </c>
      <c r="E152">
        <v>0</v>
      </c>
    </row>
    <row r="153" spans="1:5">
      <c r="A153" t="s">
        <v>8218</v>
      </c>
      <c r="B153">
        <v>14</v>
      </c>
      <c r="D153" t="s">
        <v>8220</v>
      </c>
      <c r="E153">
        <v>0</v>
      </c>
    </row>
    <row r="154" spans="1:5">
      <c r="A154" t="s">
        <v>8218</v>
      </c>
      <c r="B154">
        <v>14</v>
      </c>
      <c r="D154" t="s">
        <v>8220</v>
      </c>
      <c r="E154">
        <v>0</v>
      </c>
    </row>
    <row r="155" spans="1:5">
      <c r="A155" t="s">
        <v>8218</v>
      </c>
      <c r="B155">
        <v>14</v>
      </c>
      <c r="D155" t="s">
        <v>8220</v>
      </c>
      <c r="E155">
        <v>0</v>
      </c>
    </row>
    <row r="156" spans="1:5">
      <c r="A156" t="s">
        <v>8218</v>
      </c>
      <c r="B156">
        <v>14</v>
      </c>
      <c r="D156" t="s">
        <v>8220</v>
      </c>
      <c r="E156">
        <v>0</v>
      </c>
    </row>
    <row r="157" spans="1:5">
      <c r="A157" t="s">
        <v>8218</v>
      </c>
      <c r="B157">
        <v>14</v>
      </c>
      <c r="D157" t="s">
        <v>8220</v>
      </c>
      <c r="E157">
        <v>0</v>
      </c>
    </row>
    <row r="158" spans="1:5">
      <c r="A158" t="s">
        <v>8218</v>
      </c>
      <c r="B158">
        <v>14</v>
      </c>
      <c r="D158" t="s">
        <v>8220</v>
      </c>
      <c r="E158">
        <v>0</v>
      </c>
    </row>
    <row r="159" spans="1:5">
      <c r="A159" t="s">
        <v>8218</v>
      </c>
      <c r="B159">
        <v>14</v>
      </c>
      <c r="D159" t="s">
        <v>8220</v>
      </c>
      <c r="E159">
        <v>0</v>
      </c>
    </row>
    <row r="160" spans="1:5">
      <c r="A160" t="s">
        <v>8218</v>
      </c>
      <c r="B160">
        <v>14</v>
      </c>
      <c r="D160" t="s">
        <v>8220</v>
      </c>
      <c r="E160">
        <v>0</v>
      </c>
    </row>
    <row r="161" spans="1:5">
      <c r="A161" t="s">
        <v>8218</v>
      </c>
      <c r="B161">
        <v>14</v>
      </c>
      <c r="D161" t="s">
        <v>8220</v>
      </c>
      <c r="E161">
        <v>0</v>
      </c>
    </row>
    <row r="162" spans="1:5">
      <c r="A162" t="s">
        <v>8218</v>
      </c>
      <c r="B162">
        <v>14</v>
      </c>
      <c r="D162" t="s">
        <v>8220</v>
      </c>
      <c r="E162">
        <v>0</v>
      </c>
    </row>
    <row r="163" spans="1:5">
      <c r="A163" t="s">
        <v>8218</v>
      </c>
      <c r="B163">
        <v>14</v>
      </c>
      <c r="D163" t="s">
        <v>8220</v>
      </c>
      <c r="E163">
        <v>0</v>
      </c>
    </row>
    <row r="164" spans="1:5">
      <c r="A164" t="s">
        <v>8218</v>
      </c>
      <c r="B164">
        <v>14</v>
      </c>
      <c r="D164" t="s">
        <v>8220</v>
      </c>
      <c r="E164">
        <v>0</v>
      </c>
    </row>
    <row r="165" spans="1:5">
      <c r="A165" t="s">
        <v>8218</v>
      </c>
      <c r="B165">
        <v>15</v>
      </c>
      <c r="D165" t="s">
        <v>8220</v>
      </c>
      <c r="E165">
        <v>0</v>
      </c>
    </row>
    <row r="166" spans="1:5">
      <c r="A166" t="s">
        <v>8218</v>
      </c>
      <c r="B166">
        <v>15</v>
      </c>
      <c r="D166" t="s">
        <v>8220</v>
      </c>
      <c r="E166">
        <v>0</v>
      </c>
    </row>
    <row r="167" spans="1:5">
      <c r="A167" t="s">
        <v>8218</v>
      </c>
      <c r="B167">
        <v>15</v>
      </c>
      <c r="D167" t="s">
        <v>8220</v>
      </c>
      <c r="E167">
        <v>0</v>
      </c>
    </row>
    <row r="168" spans="1:5">
      <c r="A168" t="s">
        <v>8218</v>
      </c>
      <c r="B168">
        <v>15</v>
      </c>
      <c r="D168" t="s">
        <v>8220</v>
      </c>
      <c r="E168">
        <v>0</v>
      </c>
    </row>
    <row r="169" spans="1:5">
      <c r="A169" t="s">
        <v>8218</v>
      </c>
      <c r="B169">
        <v>15</v>
      </c>
      <c r="D169" t="s">
        <v>8220</v>
      </c>
      <c r="E169">
        <v>0</v>
      </c>
    </row>
    <row r="170" spans="1:5">
      <c r="A170" t="s">
        <v>8218</v>
      </c>
      <c r="B170">
        <v>15</v>
      </c>
      <c r="D170" t="s">
        <v>8220</v>
      </c>
      <c r="E170">
        <v>0</v>
      </c>
    </row>
    <row r="171" spans="1:5">
      <c r="A171" t="s">
        <v>8218</v>
      </c>
      <c r="B171">
        <v>15</v>
      </c>
      <c r="D171" t="s">
        <v>8220</v>
      </c>
      <c r="E171">
        <v>0</v>
      </c>
    </row>
    <row r="172" spans="1:5">
      <c r="A172" t="s">
        <v>8218</v>
      </c>
      <c r="B172">
        <v>15</v>
      </c>
      <c r="D172" t="s">
        <v>8220</v>
      </c>
      <c r="E172">
        <v>0</v>
      </c>
    </row>
    <row r="173" spans="1:5">
      <c r="A173" t="s">
        <v>8218</v>
      </c>
      <c r="B173">
        <v>15</v>
      </c>
      <c r="D173" t="s">
        <v>8220</v>
      </c>
      <c r="E173">
        <v>0</v>
      </c>
    </row>
    <row r="174" spans="1:5">
      <c r="A174" t="s">
        <v>8218</v>
      </c>
      <c r="B174">
        <v>15</v>
      </c>
      <c r="D174" t="s">
        <v>8220</v>
      </c>
      <c r="E174">
        <v>0</v>
      </c>
    </row>
    <row r="175" spans="1:5">
      <c r="A175" t="s">
        <v>8218</v>
      </c>
      <c r="B175">
        <v>15</v>
      </c>
      <c r="D175" t="s">
        <v>8220</v>
      </c>
      <c r="E175">
        <v>0</v>
      </c>
    </row>
    <row r="176" spans="1:5">
      <c r="A176" t="s">
        <v>8218</v>
      </c>
      <c r="B176">
        <v>15</v>
      </c>
      <c r="D176" t="s">
        <v>8220</v>
      </c>
      <c r="E176">
        <v>0</v>
      </c>
    </row>
    <row r="177" spans="1:5">
      <c r="A177" t="s">
        <v>8218</v>
      </c>
      <c r="B177">
        <v>15</v>
      </c>
      <c r="D177" t="s">
        <v>8220</v>
      </c>
      <c r="E177">
        <v>0</v>
      </c>
    </row>
    <row r="178" spans="1:5">
      <c r="A178" t="s">
        <v>8218</v>
      </c>
      <c r="B178">
        <v>15</v>
      </c>
      <c r="D178" t="s">
        <v>8220</v>
      </c>
      <c r="E178">
        <v>0</v>
      </c>
    </row>
    <row r="179" spans="1:5">
      <c r="A179" t="s">
        <v>8218</v>
      </c>
      <c r="B179">
        <v>15</v>
      </c>
      <c r="D179" t="s">
        <v>8220</v>
      </c>
      <c r="E179">
        <v>0</v>
      </c>
    </row>
    <row r="180" spans="1:5">
      <c r="A180" t="s">
        <v>8218</v>
      </c>
      <c r="B180">
        <v>15</v>
      </c>
      <c r="D180" t="s">
        <v>8220</v>
      </c>
      <c r="E180">
        <v>0</v>
      </c>
    </row>
    <row r="181" spans="1:5">
      <c r="A181" t="s">
        <v>8218</v>
      </c>
      <c r="B181">
        <v>15</v>
      </c>
      <c r="D181" t="s">
        <v>8220</v>
      </c>
      <c r="E181">
        <v>0</v>
      </c>
    </row>
    <row r="182" spans="1:5">
      <c r="A182" t="s">
        <v>8218</v>
      </c>
      <c r="B182">
        <v>15</v>
      </c>
      <c r="D182" t="s">
        <v>8220</v>
      </c>
      <c r="E182">
        <v>0</v>
      </c>
    </row>
    <row r="183" spans="1:5">
      <c r="A183" t="s">
        <v>8218</v>
      </c>
      <c r="B183">
        <v>15</v>
      </c>
      <c r="D183" t="s">
        <v>8220</v>
      </c>
      <c r="E183">
        <v>0</v>
      </c>
    </row>
    <row r="184" spans="1:5">
      <c r="A184" t="s">
        <v>8218</v>
      </c>
      <c r="B184">
        <v>15</v>
      </c>
      <c r="D184" t="s">
        <v>8220</v>
      </c>
      <c r="E184">
        <v>0</v>
      </c>
    </row>
    <row r="185" spans="1:5">
      <c r="A185" t="s">
        <v>8218</v>
      </c>
      <c r="B185">
        <v>15</v>
      </c>
      <c r="D185" t="s">
        <v>8220</v>
      </c>
      <c r="E185">
        <v>0</v>
      </c>
    </row>
    <row r="186" spans="1:5">
      <c r="A186" t="s">
        <v>8218</v>
      </c>
      <c r="B186">
        <v>15</v>
      </c>
      <c r="D186" t="s">
        <v>8220</v>
      </c>
      <c r="E186">
        <v>0</v>
      </c>
    </row>
    <row r="187" spans="1:5">
      <c r="A187" t="s">
        <v>8218</v>
      </c>
      <c r="B187">
        <v>15</v>
      </c>
      <c r="D187" t="s">
        <v>8220</v>
      </c>
      <c r="E187">
        <v>0</v>
      </c>
    </row>
    <row r="188" spans="1:5">
      <c r="A188" t="s">
        <v>8218</v>
      </c>
      <c r="B188">
        <v>15</v>
      </c>
      <c r="D188" t="s">
        <v>8220</v>
      </c>
      <c r="E188">
        <v>0</v>
      </c>
    </row>
    <row r="189" spans="1:5">
      <c r="A189" t="s">
        <v>8218</v>
      </c>
      <c r="B189">
        <v>15</v>
      </c>
      <c r="D189" t="s">
        <v>8220</v>
      </c>
      <c r="E189">
        <v>0</v>
      </c>
    </row>
    <row r="190" spans="1:5">
      <c r="A190" t="s">
        <v>8218</v>
      </c>
      <c r="B190">
        <v>15</v>
      </c>
      <c r="D190" t="s">
        <v>8220</v>
      </c>
      <c r="E190">
        <v>0</v>
      </c>
    </row>
    <row r="191" spans="1:5">
      <c r="A191" t="s">
        <v>8218</v>
      </c>
      <c r="B191">
        <v>16</v>
      </c>
      <c r="D191" t="s">
        <v>8220</v>
      </c>
      <c r="E191">
        <v>0</v>
      </c>
    </row>
    <row r="192" spans="1:5">
      <c r="A192" t="s">
        <v>8218</v>
      </c>
      <c r="B192">
        <v>16</v>
      </c>
      <c r="D192" t="s">
        <v>8220</v>
      </c>
      <c r="E192">
        <v>0</v>
      </c>
    </row>
    <row r="193" spans="1:5">
      <c r="A193" t="s">
        <v>8218</v>
      </c>
      <c r="B193">
        <v>16</v>
      </c>
      <c r="D193" t="s">
        <v>8220</v>
      </c>
      <c r="E193">
        <v>0</v>
      </c>
    </row>
    <row r="194" spans="1:5">
      <c r="A194" t="s">
        <v>8218</v>
      </c>
      <c r="B194">
        <v>16</v>
      </c>
      <c r="D194" t="s">
        <v>8220</v>
      </c>
      <c r="E194">
        <v>0</v>
      </c>
    </row>
    <row r="195" spans="1:5">
      <c r="A195" t="s">
        <v>8218</v>
      </c>
      <c r="B195">
        <v>16</v>
      </c>
      <c r="D195" t="s">
        <v>8220</v>
      </c>
      <c r="E195">
        <v>0</v>
      </c>
    </row>
    <row r="196" spans="1:5">
      <c r="A196" t="s">
        <v>8218</v>
      </c>
      <c r="B196">
        <v>16</v>
      </c>
      <c r="D196" t="s">
        <v>8220</v>
      </c>
      <c r="E196">
        <v>0</v>
      </c>
    </row>
    <row r="197" spans="1:5">
      <c r="A197" t="s">
        <v>8218</v>
      </c>
      <c r="B197">
        <v>16</v>
      </c>
      <c r="D197" t="s">
        <v>8220</v>
      </c>
      <c r="E197">
        <v>0</v>
      </c>
    </row>
    <row r="198" spans="1:5">
      <c r="A198" t="s">
        <v>8218</v>
      </c>
      <c r="B198">
        <v>16</v>
      </c>
      <c r="D198" t="s">
        <v>8220</v>
      </c>
      <c r="E198">
        <v>0</v>
      </c>
    </row>
    <row r="199" spans="1:5">
      <c r="A199" t="s">
        <v>8218</v>
      </c>
      <c r="B199">
        <v>16</v>
      </c>
      <c r="D199" t="s">
        <v>8220</v>
      </c>
      <c r="E199">
        <v>0</v>
      </c>
    </row>
    <row r="200" spans="1:5">
      <c r="A200" t="s">
        <v>8218</v>
      </c>
      <c r="B200">
        <v>16</v>
      </c>
      <c r="D200" t="s">
        <v>8220</v>
      </c>
      <c r="E200">
        <v>0</v>
      </c>
    </row>
    <row r="201" spans="1:5">
      <c r="A201" t="s">
        <v>8218</v>
      </c>
      <c r="B201">
        <v>16</v>
      </c>
      <c r="D201" t="s">
        <v>8220</v>
      </c>
      <c r="E201">
        <v>0</v>
      </c>
    </row>
    <row r="202" spans="1:5">
      <c r="A202" t="s">
        <v>8218</v>
      </c>
      <c r="B202">
        <v>16</v>
      </c>
      <c r="D202" t="s">
        <v>8220</v>
      </c>
      <c r="E202">
        <v>0</v>
      </c>
    </row>
    <row r="203" spans="1:5">
      <c r="A203" t="s">
        <v>8218</v>
      </c>
      <c r="B203">
        <v>16</v>
      </c>
      <c r="D203" t="s">
        <v>8220</v>
      </c>
      <c r="E203">
        <v>0</v>
      </c>
    </row>
    <row r="204" spans="1:5">
      <c r="A204" t="s">
        <v>8218</v>
      </c>
      <c r="B204">
        <v>17</v>
      </c>
      <c r="D204" t="s">
        <v>8220</v>
      </c>
      <c r="E204">
        <v>0</v>
      </c>
    </row>
    <row r="205" spans="1:5">
      <c r="A205" t="s">
        <v>8218</v>
      </c>
      <c r="B205">
        <v>17</v>
      </c>
      <c r="D205" t="s">
        <v>8220</v>
      </c>
      <c r="E205">
        <v>0</v>
      </c>
    </row>
    <row r="206" spans="1:5">
      <c r="A206" t="s">
        <v>8218</v>
      </c>
      <c r="B206">
        <v>17</v>
      </c>
      <c r="D206" t="s">
        <v>8220</v>
      </c>
      <c r="E206">
        <v>0</v>
      </c>
    </row>
    <row r="207" spans="1:5">
      <c r="A207" t="s">
        <v>8218</v>
      </c>
      <c r="B207">
        <v>17</v>
      </c>
      <c r="D207" t="s">
        <v>8220</v>
      </c>
      <c r="E207">
        <v>0</v>
      </c>
    </row>
    <row r="208" spans="1:5">
      <c r="A208" t="s">
        <v>8218</v>
      </c>
      <c r="B208">
        <v>17</v>
      </c>
      <c r="D208" t="s">
        <v>8220</v>
      </c>
      <c r="E208">
        <v>0</v>
      </c>
    </row>
    <row r="209" spans="1:5">
      <c r="A209" t="s">
        <v>8218</v>
      </c>
      <c r="B209">
        <v>17</v>
      </c>
      <c r="D209" t="s">
        <v>8220</v>
      </c>
      <c r="E209">
        <v>0</v>
      </c>
    </row>
    <row r="210" spans="1:5">
      <c r="A210" t="s">
        <v>8218</v>
      </c>
      <c r="B210">
        <v>17</v>
      </c>
      <c r="D210" t="s">
        <v>8220</v>
      </c>
      <c r="E210">
        <v>0</v>
      </c>
    </row>
    <row r="211" spans="1:5">
      <c r="A211" t="s">
        <v>8218</v>
      </c>
      <c r="B211">
        <v>17</v>
      </c>
      <c r="D211" t="s">
        <v>8220</v>
      </c>
      <c r="E211">
        <v>0</v>
      </c>
    </row>
    <row r="212" spans="1:5">
      <c r="A212" t="s">
        <v>8218</v>
      </c>
      <c r="B212">
        <v>17</v>
      </c>
      <c r="D212" t="s">
        <v>8220</v>
      </c>
      <c r="E212">
        <v>0</v>
      </c>
    </row>
    <row r="213" spans="1:5">
      <c r="A213" t="s">
        <v>8218</v>
      </c>
      <c r="B213">
        <v>17</v>
      </c>
      <c r="D213" t="s">
        <v>8220</v>
      </c>
      <c r="E213">
        <v>0</v>
      </c>
    </row>
    <row r="214" spans="1:5">
      <c r="A214" t="s">
        <v>8218</v>
      </c>
      <c r="B214">
        <v>17</v>
      </c>
      <c r="D214" t="s">
        <v>8220</v>
      </c>
      <c r="E214">
        <v>0</v>
      </c>
    </row>
    <row r="215" spans="1:5">
      <c r="A215" t="s">
        <v>8218</v>
      </c>
      <c r="B215">
        <v>17</v>
      </c>
      <c r="D215" t="s">
        <v>8220</v>
      </c>
      <c r="E215">
        <v>0</v>
      </c>
    </row>
    <row r="216" spans="1:5">
      <c r="A216" t="s">
        <v>8218</v>
      </c>
      <c r="B216">
        <v>17</v>
      </c>
      <c r="D216" t="s">
        <v>8220</v>
      </c>
      <c r="E216">
        <v>0</v>
      </c>
    </row>
    <row r="217" spans="1:5">
      <c r="A217" t="s">
        <v>8218</v>
      </c>
      <c r="B217">
        <v>17</v>
      </c>
      <c r="D217" t="s">
        <v>8220</v>
      </c>
      <c r="E217">
        <v>0</v>
      </c>
    </row>
    <row r="218" spans="1:5">
      <c r="A218" t="s">
        <v>8218</v>
      </c>
      <c r="B218">
        <v>17</v>
      </c>
      <c r="D218" t="s">
        <v>8220</v>
      </c>
      <c r="E218">
        <v>0</v>
      </c>
    </row>
    <row r="219" spans="1:5">
      <c r="A219" t="s">
        <v>8218</v>
      </c>
      <c r="B219">
        <v>17</v>
      </c>
      <c r="D219" t="s">
        <v>8220</v>
      </c>
      <c r="E219">
        <v>0</v>
      </c>
    </row>
    <row r="220" spans="1:5">
      <c r="A220" t="s">
        <v>8218</v>
      </c>
      <c r="B220">
        <v>17</v>
      </c>
      <c r="D220" t="s">
        <v>8220</v>
      </c>
      <c r="E220">
        <v>0</v>
      </c>
    </row>
    <row r="221" spans="1:5">
      <c r="A221" t="s">
        <v>8218</v>
      </c>
      <c r="B221">
        <v>17</v>
      </c>
      <c r="D221" t="s">
        <v>8220</v>
      </c>
      <c r="E221">
        <v>0</v>
      </c>
    </row>
    <row r="222" spans="1:5">
      <c r="A222" t="s">
        <v>8218</v>
      </c>
      <c r="B222">
        <v>17</v>
      </c>
      <c r="D222" t="s">
        <v>8220</v>
      </c>
      <c r="E222">
        <v>0</v>
      </c>
    </row>
    <row r="223" spans="1:5">
      <c r="A223" t="s">
        <v>8218</v>
      </c>
      <c r="B223">
        <v>17</v>
      </c>
      <c r="D223" t="s">
        <v>8220</v>
      </c>
      <c r="E223">
        <v>0</v>
      </c>
    </row>
    <row r="224" spans="1:5">
      <c r="A224" t="s">
        <v>8218</v>
      </c>
      <c r="B224">
        <v>17</v>
      </c>
      <c r="D224" t="s">
        <v>8220</v>
      </c>
      <c r="E224">
        <v>0</v>
      </c>
    </row>
    <row r="225" spans="1:5">
      <c r="A225" t="s">
        <v>8218</v>
      </c>
      <c r="B225">
        <v>17</v>
      </c>
      <c r="D225" t="s">
        <v>8220</v>
      </c>
      <c r="E225">
        <v>0</v>
      </c>
    </row>
    <row r="226" spans="1:5">
      <c r="A226" t="s">
        <v>8218</v>
      </c>
      <c r="B226">
        <v>17</v>
      </c>
      <c r="D226" t="s">
        <v>8220</v>
      </c>
      <c r="E226">
        <v>0</v>
      </c>
    </row>
    <row r="227" spans="1:5">
      <c r="A227" t="s">
        <v>8218</v>
      </c>
      <c r="B227">
        <v>17</v>
      </c>
      <c r="D227" t="s">
        <v>8220</v>
      </c>
      <c r="E227">
        <v>0</v>
      </c>
    </row>
    <row r="228" spans="1:5">
      <c r="A228" t="s">
        <v>8218</v>
      </c>
      <c r="B228">
        <v>17</v>
      </c>
      <c r="D228" t="s">
        <v>8220</v>
      </c>
      <c r="E228">
        <v>0</v>
      </c>
    </row>
    <row r="229" spans="1:5">
      <c r="A229" t="s">
        <v>8218</v>
      </c>
      <c r="B229">
        <v>17</v>
      </c>
      <c r="D229" t="s">
        <v>8220</v>
      </c>
      <c r="E229">
        <v>0</v>
      </c>
    </row>
    <row r="230" spans="1:5">
      <c r="A230" t="s">
        <v>8218</v>
      </c>
      <c r="B230">
        <v>17</v>
      </c>
      <c r="D230" t="s">
        <v>8220</v>
      </c>
      <c r="E230">
        <v>0</v>
      </c>
    </row>
    <row r="231" spans="1:5">
      <c r="A231" t="s">
        <v>8218</v>
      </c>
      <c r="B231">
        <v>17</v>
      </c>
      <c r="D231" t="s">
        <v>8220</v>
      </c>
      <c r="E231">
        <v>0</v>
      </c>
    </row>
    <row r="232" spans="1:5">
      <c r="A232" t="s">
        <v>8218</v>
      </c>
      <c r="B232">
        <v>17</v>
      </c>
      <c r="D232" t="s">
        <v>8220</v>
      </c>
      <c r="E232">
        <v>0</v>
      </c>
    </row>
    <row r="233" spans="1:5">
      <c r="A233" t="s">
        <v>8218</v>
      </c>
      <c r="B233">
        <v>17</v>
      </c>
      <c r="D233" t="s">
        <v>8220</v>
      </c>
      <c r="E233">
        <v>0</v>
      </c>
    </row>
    <row r="234" spans="1:5">
      <c r="A234" t="s">
        <v>8218</v>
      </c>
      <c r="B234">
        <v>17</v>
      </c>
      <c r="D234" t="s">
        <v>8220</v>
      </c>
      <c r="E234">
        <v>0</v>
      </c>
    </row>
    <row r="235" spans="1:5">
      <c r="A235" t="s">
        <v>8218</v>
      </c>
      <c r="B235">
        <v>17</v>
      </c>
      <c r="D235" t="s">
        <v>8220</v>
      </c>
      <c r="E235">
        <v>0</v>
      </c>
    </row>
    <row r="236" spans="1:5">
      <c r="A236" t="s">
        <v>8218</v>
      </c>
      <c r="B236">
        <v>17</v>
      </c>
      <c r="D236" t="s">
        <v>8220</v>
      </c>
      <c r="E236">
        <v>0</v>
      </c>
    </row>
    <row r="237" spans="1:5">
      <c r="A237" t="s">
        <v>8218</v>
      </c>
      <c r="B237">
        <v>17</v>
      </c>
      <c r="D237" t="s">
        <v>8220</v>
      </c>
      <c r="E237">
        <v>0</v>
      </c>
    </row>
    <row r="238" spans="1:5">
      <c r="A238" t="s">
        <v>8218</v>
      </c>
      <c r="B238">
        <v>18</v>
      </c>
      <c r="D238" t="s">
        <v>8220</v>
      </c>
      <c r="E238">
        <v>0</v>
      </c>
    </row>
    <row r="239" spans="1:5">
      <c r="A239" t="s">
        <v>8218</v>
      </c>
      <c r="B239">
        <v>18</v>
      </c>
      <c r="D239" t="s">
        <v>8220</v>
      </c>
      <c r="E239">
        <v>0</v>
      </c>
    </row>
    <row r="240" spans="1:5">
      <c r="A240" t="s">
        <v>8218</v>
      </c>
      <c r="B240">
        <v>18</v>
      </c>
      <c r="D240" t="s">
        <v>8220</v>
      </c>
      <c r="E240">
        <v>0</v>
      </c>
    </row>
    <row r="241" spans="1:5">
      <c r="A241" t="s">
        <v>8218</v>
      </c>
      <c r="B241">
        <v>18</v>
      </c>
      <c r="D241" t="s">
        <v>8220</v>
      </c>
      <c r="E241">
        <v>0</v>
      </c>
    </row>
    <row r="242" spans="1:5">
      <c r="A242" t="s">
        <v>8218</v>
      </c>
      <c r="B242">
        <v>18</v>
      </c>
      <c r="D242" t="s">
        <v>8220</v>
      </c>
      <c r="E242">
        <v>0</v>
      </c>
    </row>
    <row r="243" spans="1:5">
      <c r="A243" t="s">
        <v>8218</v>
      </c>
      <c r="B243">
        <v>18</v>
      </c>
      <c r="D243" t="s">
        <v>8220</v>
      </c>
      <c r="E243">
        <v>0</v>
      </c>
    </row>
    <row r="244" spans="1:5">
      <c r="A244" t="s">
        <v>8218</v>
      </c>
      <c r="B244">
        <v>18</v>
      </c>
      <c r="D244" t="s">
        <v>8220</v>
      </c>
      <c r="E244">
        <v>0</v>
      </c>
    </row>
    <row r="245" spans="1:5">
      <c r="A245" t="s">
        <v>8218</v>
      </c>
      <c r="B245">
        <v>18</v>
      </c>
      <c r="D245" t="s">
        <v>8220</v>
      </c>
      <c r="E245">
        <v>0</v>
      </c>
    </row>
    <row r="246" spans="1:5">
      <c r="A246" t="s">
        <v>8218</v>
      </c>
      <c r="B246">
        <v>18</v>
      </c>
      <c r="D246" t="s">
        <v>8220</v>
      </c>
      <c r="E246">
        <v>0</v>
      </c>
    </row>
    <row r="247" spans="1:5">
      <c r="A247" t="s">
        <v>8218</v>
      </c>
      <c r="B247">
        <v>18</v>
      </c>
      <c r="D247" t="s">
        <v>8220</v>
      </c>
      <c r="E247">
        <v>0</v>
      </c>
    </row>
    <row r="248" spans="1:5">
      <c r="A248" t="s">
        <v>8218</v>
      </c>
      <c r="B248">
        <v>18</v>
      </c>
      <c r="D248" t="s">
        <v>8220</v>
      </c>
      <c r="E248">
        <v>0</v>
      </c>
    </row>
    <row r="249" spans="1:5">
      <c r="A249" t="s">
        <v>8218</v>
      </c>
      <c r="B249">
        <v>18</v>
      </c>
      <c r="D249" t="s">
        <v>8220</v>
      </c>
      <c r="E249">
        <v>0</v>
      </c>
    </row>
    <row r="250" spans="1:5">
      <c r="A250" t="s">
        <v>8218</v>
      </c>
      <c r="B250">
        <v>18</v>
      </c>
      <c r="D250" t="s">
        <v>8220</v>
      </c>
      <c r="E250">
        <v>0</v>
      </c>
    </row>
    <row r="251" spans="1:5">
      <c r="A251" t="s">
        <v>8218</v>
      </c>
      <c r="B251">
        <v>18</v>
      </c>
      <c r="D251" t="s">
        <v>8220</v>
      </c>
      <c r="E251">
        <v>0</v>
      </c>
    </row>
    <row r="252" spans="1:5">
      <c r="A252" t="s">
        <v>8218</v>
      </c>
      <c r="B252">
        <v>18</v>
      </c>
      <c r="D252" t="s">
        <v>8220</v>
      </c>
      <c r="E252">
        <v>0</v>
      </c>
    </row>
    <row r="253" spans="1:5">
      <c r="A253" t="s">
        <v>8218</v>
      </c>
      <c r="B253">
        <v>18</v>
      </c>
      <c r="D253" t="s">
        <v>8220</v>
      </c>
      <c r="E253">
        <v>0</v>
      </c>
    </row>
    <row r="254" spans="1:5">
      <c r="A254" t="s">
        <v>8218</v>
      </c>
      <c r="B254">
        <v>18</v>
      </c>
      <c r="D254" t="s">
        <v>8220</v>
      </c>
      <c r="E254">
        <v>0</v>
      </c>
    </row>
    <row r="255" spans="1:5">
      <c r="A255" t="s">
        <v>8218</v>
      </c>
      <c r="B255">
        <v>18</v>
      </c>
      <c r="D255" t="s">
        <v>8220</v>
      </c>
      <c r="E255">
        <v>0</v>
      </c>
    </row>
    <row r="256" spans="1:5">
      <c r="A256" t="s">
        <v>8218</v>
      </c>
      <c r="B256">
        <v>18</v>
      </c>
      <c r="D256" t="s">
        <v>8220</v>
      </c>
      <c r="E256">
        <v>0</v>
      </c>
    </row>
    <row r="257" spans="1:5">
      <c r="A257" t="s">
        <v>8218</v>
      </c>
      <c r="B257">
        <v>18</v>
      </c>
      <c r="D257" t="s">
        <v>8220</v>
      </c>
      <c r="E257">
        <v>0</v>
      </c>
    </row>
    <row r="258" spans="1:5">
      <c r="A258" t="s">
        <v>8218</v>
      </c>
      <c r="B258">
        <v>18</v>
      </c>
      <c r="D258" t="s">
        <v>8220</v>
      </c>
      <c r="E258">
        <v>0</v>
      </c>
    </row>
    <row r="259" spans="1:5">
      <c r="A259" t="s">
        <v>8218</v>
      </c>
      <c r="B259">
        <v>19</v>
      </c>
      <c r="D259" t="s">
        <v>8220</v>
      </c>
      <c r="E259">
        <v>0</v>
      </c>
    </row>
    <row r="260" spans="1:5">
      <c r="A260" t="s">
        <v>8218</v>
      </c>
      <c r="B260">
        <v>19</v>
      </c>
      <c r="D260" t="s">
        <v>8220</v>
      </c>
      <c r="E260">
        <v>0</v>
      </c>
    </row>
    <row r="261" spans="1:5">
      <c r="A261" t="s">
        <v>8218</v>
      </c>
      <c r="B261">
        <v>19</v>
      </c>
      <c r="D261" t="s">
        <v>8220</v>
      </c>
      <c r="E261">
        <v>0</v>
      </c>
    </row>
    <row r="262" spans="1:5">
      <c r="A262" t="s">
        <v>8218</v>
      </c>
      <c r="B262">
        <v>19</v>
      </c>
      <c r="D262" t="s">
        <v>8220</v>
      </c>
      <c r="E262">
        <v>0</v>
      </c>
    </row>
    <row r="263" spans="1:5">
      <c r="A263" t="s">
        <v>8218</v>
      </c>
      <c r="B263">
        <v>19</v>
      </c>
      <c r="D263" t="s">
        <v>8220</v>
      </c>
      <c r="E263">
        <v>0</v>
      </c>
    </row>
    <row r="264" spans="1:5">
      <c r="A264" t="s">
        <v>8218</v>
      </c>
      <c r="B264">
        <v>19</v>
      </c>
      <c r="D264" t="s">
        <v>8220</v>
      </c>
      <c r="E264">
        <v>0</v>
      </c>
    </row>
    <row r="265" spans="1:5">
      <c r="A265" t="s">
        <v>8218</v>
      </c>
      <c r="B265">
        <v>19</v>
      </c>
      <c r="D265" t="s">
        <v>8220</v>
      </c>
      <c r="E265">
        <v>0</v>
      </c>
    </row>
    <row r="266" spans="1:5">
      <c r="A266" t="s">
        <v>8218</v>
      </c>
      <c r="B266">
        <v>19</v>
      </c>
      <c r="D266" t="s">
        <v>8220</v>
      </c>
      <c r="E266">
        <v>0</v>
      </c>
    </row>
    <row r="267" spans="1:5">
      <c r="A267" t="s">
        <v>8218</v>
      </c>
      <c r="B267">
        <v>19</v>
      </c>
      <c r="D267" t="s">
        <v>8220</v>
      </c>
      <c r="E267">
        <v>0</v>
      </c>
    </row>
    <row r="268" spans="1:5">
      <c r="A268" t="s">
        <v>8218</v>
      </c>
      <c r="B268">
        <v>19</v>
      </c>
      <c r="D268" t="s">
        <v>8220</v>
      </c>
      <c r="E268">
        <v>0</v>
      </c>
    </row>
    <row r="269" spans="1:5">
      <c r="A269" t="s">
        <v>8218</v>
      </c>
      <c r="B269">
        <v>19</v>
      </c>
      <c r="D269" t="s">
        <v>8220</v>
      </c>
      <c r="E269">
        <v>0</v>
      </c>
    </row>
    <row r="270" spans="1:5">
      <c r="A270" t="s">
        <v>8218</v>
      </c>
      <c r="B270">
        <v>19</v>
      </c>
      <c r="D270" t="s">
        <v>8220</v>
      </c>
      <c r="E270">
        <v>0</v>
      </c>
    </row>
    <row r="271" spans="1:5">
      <c r="A271" t="s">
        <v>8218</v>
      </c>
      <c r="B271">
        <v>19</v>
      </c>
      <c r="D271" t="s">
        <v>8220</v>
      </c>
      <c r="E271">
        <v>0</v>
      </c>
    </row>
    <row r="272" spans="1:5">
      <c r="A272" t="s">
        <v>8218</v>
      </c>
      <c r="B272">
        <v>19</v>
      </c>
      <c r="D272" t="s">
        <v>8220</v>
      </c>
      <c r="E272">
        <v>0</v>
      </c>
    </row>
    <row r="273" spans="1:5">
      <c r="A273" t="s">
        <v>8218</v>
      </c>
      <c r="B273">
        <v>19</v>
      </c>
      <c r="D273" t="s">
        <v>8220</v>
      </c>
      <c r="E273">
        <v>0</v>
      </c>
    </row>
    <row r="274" spans="1:5">
      <c r="A274" t="s">
        <v>8218</v>
      </c>
      <c r="B274">
        <v>19</v>
      </c>
      <c r="D274" t="s">
        <v>8220</v>
      </c>
      <c r="E274">
        <v>0</v>
      </c>
    </row>
    <row r="275" spans="1:5">
      <c r="A275" t="s">
        <v>8218</v>
      </c>
      <c r="B275">
        <v>19</v>
      </c>
      <c r="D275" t="s">
        <v>8220</v>
      </c>
      <c r="E275">
        <v>0</v>
      </c>
    </row>
    <row r="276" spans="1:5">
      <c r="A276" t="s">
        <v>8218</v>
      </c>
      <c r="B276">
        <v>19</v>
      </c>
      <c r="D276" t="s">
        <v>8220</v>
      </c>
      <c r="E276">
        <v>0</v>
      </c>
    </row>
    <row r="277" spans="1:5">
      <c r="A277" t="s">
        <v>8218</v>
      </c>
      <c r="B277">
        <v>19</v>
      </c>
      <c r="D277" t="s">
        <v>8220</v>
      </c>
      <c r="E277">
        <v>0</v>
      </c>
    </row>
    <row r="278" spans="1:5">
      <c r="A278" t="s">
        <v>8218</v>
      </c>
      <c r="B278">
        <v>19</v>
      </c>
      <c r="D278" t="s">
        <v>8220</v>
      </c>
      <c r="E278">
        <v>0</v>
      </c>
    </row>
    <row r="279" spans="1:5">
      <c r="A279" t="s">
        <v>8218</v>
      </c>
      <c r="B279">
        <v>19</v>
      </c>
      <c r="D279" t="s">
        <v>8220</v>
      </c>
      <c r="E279">
        <v>0</v>
      </c>
    </row>
    <row r="280" spans="1:5">
      <c r="A280" t="s">
        <v>8218</v>
      </c>
      <c r="B280">
        <v>19</v>
      </c>
      <c r="D280" t="s">
        <v>8220</v>
      </c>
      <c r="E280">
        <v>0</v>
      </c>
    </row>
    <row r="281" spans="1:5">
      <c r="A281" t="s">
        <v>8218</v>
      </c>
      <c r="B281">
        <v>19</v>
      </c>
      <c r="D281" t="s">
        <v>8220</v>
      </c>
      <c r="E281">
        <v>0</v>
      </c>
    </row>
    <row r="282" spans="1:5">
      <c r="A282" t="s">
        <v>8218</v>
      </c>
      <c r="B282">
        <v>19</v>
      </c>
      <c r="D282" t="s">
        <v>8220</v>
      </c>
      <c r="E282">
        <v>0</v>
      </c>
    </row>
    <row r="283" spans="1:5">
      <c r="A283" t="s">
        <v>8218</v>
      </c>
      <c r="B283">
        <v>19</v>
      </c>
      <c r="D283" t="s">
        <v>8220</v>
      </c>
      <c r="E283">
        <v>0</v>
      </c>
    </row>
    <row r="284" spans="1:5">
      <c r="A284" t="s">
        <v>8218</v>
      </c>
      <c r="B284">
        <v>20</v>
      </c>
      <c r="D284" t="s">
        <v>8220</v>
      </c>
      <c r="E284">
        <v>0</v>
      </c>
    </row>
    <row r="285" spans="1:5">
      <c r="A285" t="s">
        <v>8218</v>
      </c>
      <c r="B285">
        <v>20</v>
      </c>
      <c r="D285" t="s">
        <v>8220</v>
      </c>
      <c r="E285">
        <v>0</v>
      </c>
    </row>
    <row r="286" spans="1:5">
      <c r="A286" t="s">
        <v>8218</v>
      </c>
      <c r="B286">
        <v>20</v>
      </c>
      <c r="D286" t="s">
        <v>8220</v>
      </c>
      <c r="E286">
        <v>0</v>
      </c>
    </row>
    <row r="287" spans="1:5">
      <c r="A287" t="s">
        <v>8218</v>
      </c>
      <c r="B287">
        <v>20</v>
      </c>
      <c r="D287" t="s">
        <v>8220</v>
      </c>
      <c r="E287">
        <v>0</v>
      </c>
    </row>
    <row r="288" spans="1:5">
      <c r="A288" t="s">
        <v>8218</v>
      </c>
      <c r="B288">
        <v>20</v>
      </c>
      <c r="D288" t="s">
        <v>8220</v>
      </c>
      <c r="E288">
        <v>0</v>
      </c>
    </row>
    <row r="289" spans="1:5">
      <c r="A289" t="s">
        <v>8218</v>
      </c>
      <c r="B289">
        <v>20</v>
      </c>
      <c r="D289" t="s">
        <v>8220</v>
      </c>
      <c r="E289">
        <v>1</v>
      </c>
    </row>
    <row r="290" spans="1:5">
      <c r="A290" t="s">
        <v>8218</v>
      </c>
      <c r="B290">
        <v>20</v>
      </c>
      <c r="D290" t="s">
        <v>8220</v>
      </c>
      <c r="E290">
        <v>1</v>
      </c>
    </row>
    <row r="291" spans="1:5">
      <c r="A291" t="s">
        <v>8218</v>
      </c>
      <c r="B291">
        <v>20</v>
      </c>
      <c r="D291" t="s">
        <v>8220</v>
      </c>
      <c r="E291">
        <v>1</v>
      </c>
    </row>
    <row r="292" spans="1:5">
      <c r="A292" t="s">
        <v>8218</v>
      </c>
      <c r="B292">
        <v>20</v>
      </c>
      <c r="D292" t="s">
        <v>8220</v>
      </c>
      <c r="E292">
        <v>1</v>
      </c>
    </row>
    <row r="293" spans="1:5">
      <c r="A293" t="s">
        <v>8218</v>
      </c>
      <c r="B293">
        <v>20</v>
      </c>
      <c r="D293" t="s">
        <v>8220</v>
      </c>
      <c r="E293">
        <v>1</v>
      </c>
    </row>
    <row r="294" spans="1:5">
      <c r="A294" t="s">
        <v>8218</v>
      </c>
      <c r="B294">
        <v>20</v>
      </c>
      <c r="D294" t="s">
        <v>8220</v>
      </c>
      <c r="E294">
        <v>1</v>
      </c>
    </row>
    <row r="295" spans="1:5">
      <c r="A295" t="s">
        <v>8218</v>
      </c>
      <c r="B295">
        <v>20</v>
      </c>
      <c r="D295" t="s">
        <v>8220</v>
      </c>
      <c r="E295">
        <v>1</v>
      </c>
    </row>
    <row r="296" spans="1:5">
      <c r="A296" t="s">
        <v>8218</v>
      </c>
      <c r="B296">
        <v>20</v>
      </c>
      <c r="D296" t="s">
        <v>8220</v>
      </c>
      <c r="E296">
        <v>1</v>
      </c>
    </row>
    <row r="297" spans="1:5">
      <c r="A297" t="s">
        <v>8218</v>
      </c>
      <c r="B297">
        <v>20</v>
      </c>
      <c r="D297" t="s">
        <v>8220</v>
      </c>
      <c r="E297">
        <v>1</v>
      </c>
    </row>
    <row r="298" spans="1:5">
      <c r="A298" t="s">
        <v>8218</v>
      </c>
      <c r="B298">
        <v>20</v>
      </c>
      <c r="D298" t="s">
        <v>8220</v>
      </c>
      <c r="E298">
        <v>1</v>
      </c>
    </row>
    <row r="299" spans="1:5">
      <c r="A299" t="s">
        <v>8218</v>
      </c>
      <c r="B299">
        <v>20</v>
      </c>
      <c r="D299" t="s">
        <v>8220</v>
      </c>
      <c r="E299">
        <v>1</v>
      </c>
    </row>
    <row r="300" spans="1:5">
      <c r="A300" t="s">
        <v>8218</v>
      </c>
      <c r="B300">
        <v>20</v>
      </c>
      <c r="D300" t="s">
        <v>8220</v>
      </c>
      <c r="E300">
        <v>1</v>
      </c>
    </row>
    <row r="301" spans="1:5">
      <c r="A301" t="s">
        <v>8218</v>
      </c>
      <c r="B301">
        <v>20</v>
      </c>
      <c r="D301" t="s">
        <v>8220</v>
      </c>
      <c r="E301">
        <v>1</v>
      </c>
    </row>
    <row r="302" spans="1:5">
      <c r="A302" t="s">
        <v>8218</v>
      </c>
      <c r="B302">
        <v>20</v>
      </c>
      <c r="D302" t="s">
        <v>8220</v>
      </c>
      <c r="E302">
        <v>1</v>
      </c>
    </row>
    <row r="303" spans="1:5">
      <c r="A303" t="s">
        <v>8218</v>
      </c>
      <c r="B303">
        <v>20</v>
      </c>
      <c r="D303" t="s">
        <v>8220</v>
      </c>
      <c r="E303">
        <v>1</v>
      </c>
    </row>
    <row r="304" spans="1:5">
      <c r="A304" t="s">
        <v>8218</v>
      </c>
      <c r="B304">
        <v>20</v>
      </c>
      <c r="D304" t="s">
        <v>8220</v>
      </c>
      <c r="E304">
        <v>1</v>
      </c>
    </row>
    <row r="305" spans="1:5">
      <c r="A305" t="s">
        <v>8218</v>
      </c>
      <c r="B305">
        <v>20</v>
      </c>
      <c r="D305" t="s">
        <v>8220</v>
      </c>
      <c r="E305">
        <v>1</v>
      </c>
    </row>
    <row r="306" spans="1:5">
      <c r="A306" t="s">
        <v>8218</v>
      </c>
      <c r="B306">
        <v>20</v>
      </c>
      <c r="D306" t="s">
        <v>8220</v>
      </c>
      <c r="E306">
        <v>1</v>
      </c>
    </row>
    <row r="307" spans="1:5">
      <c r="A307" t="s">
        <v>8218</v>
      </c>
      <c r="B307">
        <v>20</v>
      </c>
      <c r="D307" t="s">
        <v>8220</v>
      </c>
      <c r="E307">
        <v>1</v>
      </c>
    </row>
    <row r="308" spans="1:5">
      <c r="A308" t="s">
        <v>8218</v>
      </c>
      <c r="B308">
        <v>20</v>
      </c>
      <c r="D308" t="s">
        <v>8220</v>
      </c>
      <c r="E308">
        <v>1</v>
      </c>
    </row>
    <row r="309" spans="1:5">
      <c r="A309" t="s">
        <v>8218</v>
      </c>
      <c r="B309">
        <v>20</v>
      </c>
      <c r="D309" t="s">
        <v>8220</v>
      </c>
      <c r="E309">
        <v>1</v>
      </c>
    </row>
    <row r="310" spans="1:5">
      <c r="A310" t="s">
        <v>8218</v>
      </c>
      <c r="B310">
        <v>20</v>
      </c>
      <c r="D310" t="s">
        <v>8220</v>
      </c>
      <c r="E310">
        <v>1</v>
      </c>
    </row>
    <row r="311" spans="1:5">
      <c r="A311" t="s">
        <v>8218</v>
      </c>
      <c r="B311">
        <v>20</v>
      </c>
      <c r="D311" t="s">
        <v>8220</v>
      </c>
      <c r="E311">
        <v>1</v>
      </c>
    </row>
    <row r="312" spans="1:5">
      <c r="A312" t="s">
        <v>8218</v>
      </c>
      <c r="B312">
        <v>20</v>
      </c>
      <c r="D312" t="s">
        <v>8220</v>
      </c>
      <c r="E312">
        <v>1</v>
      </c>
    </row>
    <row r="313" spans="1:5">
      <c r="A313" t="s">
        <v>8218</v>
      </c>
      <c r="B313">
        <v>20</v>
      </c>
      <c r="D313" t="s">
        <v>8220</v>
      </c>
      <c r="E313">
        <v>1</v>
      </c>
    </row>
    <row r="314" spans="1:5">
      <c r="A314" t="s">
        <v>8218</v>
      </c>
      <c r="B314">
        <v>20</v>
      </c>
      <c r="D314" t="s">
        <v>8220</v>
      </c>
      <c r="E314">
        <v>1</v>
      </c>
    </row>
    <row r="315" spans="1:5">
      <c r="A315" t="s">
        <v>8218</v>
      </c>
      <c r="B315">
        <v>20</v>
      </c>
      <c r="D315" t="s">
        <v>8220</v>
      </c>
      <c r="E315">
        <v>1</v>
      </c>
    </row>
    <row r="316" spans="1:5">
      <c r="A316" t="s">
        <v>8218</v>
      </c>
      <c r="B316">
        <v>20</v>
      </c>
      <c r="D316" t="s">
        <v>8220</v>
      </c>
      <c r="E316">
        <v>1</v>
      </c>
    </row>
    <row r="317" spans="1:5">
      <c r="A317" t="s">
        <v>8218</v>
      </c>
      <c r="B317">
        <v>20</v>
      </c>
      <c r="D317" t="s">
        <v>8220</v>
      </c>
      <c r="E317">
        <v>1</v>
      </c>
    </row>
    <row r="318" spans="1:5">
      <c r="A318" t="s">
        <v>8218</v>
      </c>
      <c r="B318">
        <v>20</v>
      </c>
      <c r="D318" t="s">
        <v>8220</v>
      </c>
      <c r="E318">
        <v>1</v>
      </c>
    </row>
    <row r="319" spans="1:5">
      <c r="A319" t="s">
        <v>8218</v>
      </c>
      <c r="B319">
        <v>21</v>
      </c>
      <c r="D319" t="s">
        <v>8220</v>
      </c>
      <c r="E319">
        <v>1</v>
      </c>
    </row>
    <row r="320" spans="1:5">
      <c r="A320" t="s">
        <v>8218</v>
      </c>
      <c r="B320">
        <v>21</v>
      </c>
      <c r="D320" t="s">
        <v>8220</v>
      </c>
      <c r="E320">
        <v>1</v>
      </c>
    </row>
    <row r="321" spans="1:5">
      <c r="A321" t="s">
        <v>8218</v>
      </c>
      <c r="B321">
        <v>21</v>
      </c>
      <c r="D321" t="s">
        <v>8220</v>
      </c>
      <c r="E321">
        <v>1</v>
      </c>
    </row>
    <row r="322" spans="1:5">
      <c r="A322" t="s">
        <v>8218</v>
      </c>
      <c r="B322">
        <v>21</v>
      </c>
      <c r="D322" t="s">
        <v>8220</v>
      </c>
      <c r="E322">
        <v>1</v>
      </c>
    </row>
    <row r="323" spans="1:5">
      <c r="A323" t="s">
        <v>8218</v>
      </c>
      <c r="B323">
        <v>21</v>
      </c>
      <c r="D323" t="s">
        <v>8220</v>
      </c>
      <c r="E323">
        <v>1</v>
      </c>
    </row>
    <row r="324" spans="1:5">
      <c r="A324" t="s">
        <v>8218</v>
      </c>
      <c r="B324">
        <v>21</v>
      </c>
      <c r="D324" t="s">
        <v>8220</v>
      </c>
      <c r="E324">
        <v>1</v>
      </c>
    </row>
    <row r="325" spans="1:5">
      <c r="A325" t="s">
        <v>8218</v>
      </c>
      <c r="B325">
        <v>21</v>
      </c>
      <c r="D325" t="s">
        <v>8220</v>
      </c>
      <c r="E325">
        <v>1</v>
      </c>
    </row>
    <row r="326" spans="1:5">
      <c r="A326" t="s">
        <v>8218</v>
      </c>
      <c r="B326">
        <v>21</v>
      </c>
      <c r="D326" t="s">
        <v>8220</v>
      </c>
      <c r="E326">
        <v>1</v>
      </c>
    </row>
    <row r="327" spans="1:5">
      <c r="A327" t="s">
        <v>8218</v>
      </c>
      <c r="B327">
        <v>21</v>
      </c>
      <c r="D327" t="s">
        <v>8220</v>
      </c>
      <c r="E327">
        <v>1</v>
      </c>
    </row>
    <row r="328" spans="1:5">
      <c r="A328" t="s">
        <v>8218</v>
      </c>
      <c r="B328">
        <v>21</v>
      </c>
      <c r="D328" t="s">
        <v>8220</v>
      </c>
      <c r="E328">
        <v>1</v>
      </c>
    </row>
    <row r="329" spans="1:5">
      <c r="A329" t="s">
        <v>8218</v>
      </c>
      <c r="B329">
        <v>21</v>
      </c>
      <c r="D329" t="s">
        <v>8220</v>
      </c>
      <c r="E329">
        <v>1</v>
      </c>
    </row>
    <row r="330" spans="1:5">
      <c r="A330" t="s">
        <v>8218</v>
      </c>
      <c r="B330">
        <v>21</v>
      </c>
      <c r="D330" t="s">
        <v>8220</v>
      </c>
      <c r="E330">
        <v>1</v>
      </c>
    </row>
    <row r="331" spans="1:5">
      <c r="A331" t="s">
        <v>8218</v>
      </c>
      <c r="B331">
        <v>21</v>
      </c>
      <c r="D331" t="s">
        <v>8220</v>
      </c>
      <c r="E331">
        <v>1</v>
      </c>
    </row>
    <row r="332" spans="1:5">
      <c r="A332" t="s">
        <v>8218</v>
      </c>
      <c r="B332">
        <v>21</v>
      </c>
      <c r="D332" t="s">
        <v>8220</v>
      </c>
      <c r="E332">
        <v>1</v>
      </c>
    </row>
    <row r="333" spans="1:5">
      <c r="A333" t="s">
        <v>8218</v>
      </c>
      <c r="B333">
        <v>21</v>
      </c>
      <c r="D333" t="s">
        <v>8220</v>
      </c>
      <c r="E333">
        <v>1</v>
      </c>
    </row>
    <row r="334" spans="1:5">
      <c r="A334" t="s">
        <v>8218</v>
      </c>
      <c r="B334">
        <v>21</v>
      </c>
      <c r="D334" t="s">
        <v>8220</v>
      </c>
      <c r="E334">
        <v>1</v>
      </c>
    </row>
    <row r="335" spans="1:5">
      <c r="A335" t="s">
        <v>8218</v>
      </c>
      <c r="B335">
        <v>21</v>
      </c>
      <c r="D335" t="s">
        <v>8220</v>
      </c>
      <c r="E335">
        <v>1</v>
      </c>
    </row>
    <row r="336" spans="1:5">
      <c r="A336" t="s">
        <v>8218</v>
      </c>
      <c r="B336">
        <v>21</v>
      </c>
      <c r="D336" t="s">
        <v>8220</v>
      </c>
      <c r="E336">
        <v>1</v>
      </c>
    </row>
    <row r="337" spans="1:5">
      <c r="A337" t="s">
        <v>8218</v>
      </c>
      <c r="B337">
        <v>21</v>
      </c>
      <c r="D337" t="s">
        <v>8220</v>
      </c>
      <c r="E337">
        <v>1</v>
      </c>
    </row>
    <row r="338" spans="1:5">
      <c r="A338" t="s">
        <v>8218</v>
      </c>
      <c r="B338">
        <v>21</v>
      </c>
      <c r="D338" t="s">
        <v>8220</v>
      </c>
      <c r="E338">
        <v>1</v>
      </c>
    </row>
    <row r="339" spans="1:5">
      <c r="A339" t="s">
        <v>8218</v>
      </c>
      <c r="B339">
        <v>21</v>
      </c>
      <c r="D339" t="s">
        <v>8220</v>
      </c>
      <c r="E339">
        <v>1</v>
      </c>
    </row>
    <row r="340" spans="1:5">
      <c r="A340" t="s">
        <v>8218</v>
      </c>
      <c r="B340">
        <v>21</v>
      </c>
      <c r="D340" t="s">
        <v>8220</v>
      </c>
      <c r="E340">
        <v>1</v>
      </c>
    </row>
    <row r="341" spans="1:5">
      <c r="A341" t="s">
        <v>8218</v>
      </c>
      <c r="B341">
        <v>21</v>
      </c>
      <c r="D341" t="s">
        <v>8220</v>
      </c>
      <c r="E341">
        <v>1</v>
      </c>
    </row>
    <row r="342" spans="1:5">
      <c r="A342" t="s">
        <v>8218</v>
      </c>
      <c r="B342">
        <v>21</v>
      </c>
      <c r="D342" t="s">
        <v>8220</v>
      </c>
      <c r="E342">
        <v>1</v>
      </c>
    </row>
    <row r="343" spans="1:5">
      <c r="A343" t="s">
        <v>8218</v>
      </c>
      <c r="B343">
        <v>21</v>
      </c>
      <c r="D343" t="s">
        <v>8220</v>
      </c>
      <c r="E343">
        <v>1</v>
      </c>
    </row>
    <row r="344" spans="1:5">
      <c r="A344" t="s">
        <v>8218</v>
      </c>
      <c r="B344">
        <v>21</v>
      </c>
      <c r="D344" t="s">
        <v>8220</v>
      </c>
      <c r="E344">
        <v>1</v>
      </c>
    </row>
    <row r="345" spans="1:5">
      <c r="A345" t="s">
        <v>8218</v>
      </c>
      <c r="B345">
        <v>21</v>
      </c>
      <c r="D345" t="s">
        <v>8220</v>
      </c>
      <c r="E345">
        <v>1</v>
      </c>
    </row>
    <row r="346" spans="1:5">
      <c r="A346" t="s">
        <v>8218</v>
      </c>
      <c r="B346">
        <v>21</v>
      </c>
      <c r="D346" t="s">
        <v>8220</v>
      </c>
      <c r="E346">
        <v>1</v>
      </c>
    </row>
    <row r="347" spans="1:5">
      <c r="A347" t="s">
        <v>8218</v>
      </c>
      <c r="B347">
        <v>22</v>
      </c>
      <c r="D347" t="s">
        <v>8220</v>
      </c>
      <c r="E347">
        <v>1</v>
      </c>
    </row>
    <row r="348" spans="1:5">
      <c r="A348" t="s">
        <v>8218</v>
      </c>
      <c r="B348">
        <v>22</v>
      </c>
      <c r="D348" t="s">
        <v>8220</v>
      </c>
      <c r="E348">
        <v>1</v>
      </c>
    </row>
    <row r="349" spans="1:5">
      <c r="A349" t="s">
        <v>8218</v>
      </c>
      <c r="B349">
        <v>22</v>
      </c>
      <c r="D349" t="s">
        <v>8220</v>
      </c>
      <c r="E349">
        <v>1</v>
      </c>
    </row>
    <row r="350" spans="1:5">
      <c r="A350" t="s">
        <v>8218</v>
      </c>
      <c r="B350">
        <v>22</v>
      </c>
      <c r="D350" t="s">
        <v>8220</v>
      </c>
      <c r="E350">
        <v>1</v>
      </c>
    </row>
    <row r="351" spans="1:5">
      <c r="A351" t="s">
        <v>8218</v>
      </c>
      <c r="B351">
        <v>22</v>
      </c>
      <c r="D351" t="s">
        <v>8220</v>
      </c>
      <c r="E351">
        <v>1</v>
      </c>
    </row>
    <row r="352" spans="1:5">
      <c r="A352" t="s">
        <v>8218</v>
      </c>
      <c r="B352">
        <v>22</v>
      </c>
      <c r="D352" t="s">
        <v>8220</v>
      </c>
      <c r="E352">
        <v>1</v>
      </c>
    </row>
    <row r="353" spans="1:5">
      <c r="A353" t="s">
        <v>8218</v>
      </c>
      <c r="B353">
        <v>22</v>
      </c>
      <c r="D353" t="s">
        <v>8220</v>
      </c>
      <c r="E353">
        <v>1</v>
      </c>
    </row>
    <row r="354" spans="1:5">
      <c r="A354" t="s">
        <v>8218</v>
      </c>
      <c r="B354">
        <v>22</v>
      </c>
      <c r="D354" t="s">
        <v>8220</v>
      </c>
      <c r="E354">
        <v>1</v>
      </c>
    </row>
    <row r="355" spans="1:5">
      <c r="A355" t="s">
        <v>8218</v>
      </c>
      <c r="B355">
        <v>22</v>
      </c>
      <c r="D355" t="s">
        <v>8220</v>
      </c>
      <c r="E355">
        <v>1</v>
      </c>
    </row>
    <row r="356" spans="1:5">
      <c r="A356" t="s">
        <v>8218</v>
      </c>
      <c r="B356">
        <v>22</v>
      </c>
      <c r="D356" t="s">
        <v>8220</v>
      </c>
      <c r="E356">
        <v>1</v>
      </c>
    </row>
    <row r="357" spans="1:5">
      <c r="A357" t="s">
        <v>8218</v>
      </c>
      <c r="B357">
        <v>22</v>
      </c>
      <c r="D357" t="s">
        <v>8220</v>
      </c>
      <c r="E357">
        <v>1</v>
      </c>
    </row>
    <row r="358" spans="1:5">
      <c r="A358" t="s">
        <v>8218</v>
      </c>
      <c r="B358">
        <v>22</v>
      </c>
      <c r="D358" t="s">
        <v>8220</v>
      </c>
      <c r="E358">
        <v>1</v>
      </c>
    </row>
    <row r="359" spans="1:5">
      <c r="A359" t="s">
        <v>8218</v>
      </c>
      <c r="B359">
        <v>22</v>
      </c>
      <c r="D359" t="s">
        <v>8220</v>
      </c>
      <c r="E359">
        <v>1</v>
      </c>
    </row>
    <row r="360" spans="1:5">
      <c r="A360" t="s">
        <v>8218</v>
      </c>
      <c r="B360">
        <v>22</v>
      </c>
      <c r="D360" t="s">
        <v>8220</v>
      </c>
      <c r="E360">
        <v>1</v>
      </c>
    </row>
    <row r="361" spans="1:5">
      <c r="A361" t="s">
        <v>8218</v>
      </c>
      <c r="B361">
        <v>22</v>
      </c>
      <c r="D361" t="s">
        <v>8220</v>
      </c>
      <c r="E361">
        <v>1</v>
      </c>
    </row>
    <row r="362" spans="1:5">
      <c r="A362" t="s">
        <v>8218</v>
      </c>
      <c r="B362">
        <v>22</v>
      </c>
      <c r="D362" t="s">
        <v>8220</v>
      </c>
      <c r="E362">
        <v>1</v>
      </c>
    </row>
    <row r="363" spans="1:5">
      <c r="A363" t="s">
        <v>8218</v>
      </c>
      <c r="B363">
        <v>22</v>
      </c>
      <c r="D363" t="s">
        <v>8220</v>
      </c>
      <c r="E363">
        <v>1</v>
      </c>
    </row>
    <row r="364" spans="1:5">
      <c r="A364" t="s">
        <v>8218</v>
      </c>
      <c r="B364">
        <v>22</v>
      </c>
      <c r="D364" t="s">
        <v>8220</v>
      </c>
      <c r="E364">
        <v>1</v>
      </c>
    </row>
    <row r="365" spans="1:5">
      <c r="A365" t="s">
        <v>8218</v>
      </c>
      <c r="B365">
        <v>23</v>
      </c>
      <c r="D365" t="s">
        <v>8220</v>
      </c>
      <c r="E365">
        <v>1</v>
      </c>
    </row>
    <row r="366" spans="1:5">
      <c r="A366" t="s">
        <v>8218</v>
      </c>
      <c r="B366">
        <v>23</v>
      </c>
      <c r="D366" t="s">
        <v>8220</v>
      </c>
      <c r="E366">
        <v>1</v>
      </c>
    </row>
    <row r="367" spans="1:5">
      <c r="A367" t="s">
        <v>8218</v>
      </c>
      <c r="B367">
        <v>23</v>
      </c>
      <c r="D367" t="s">
        <v>8220</v>
      </c>
      <c r="E367">
        <v>1</v>
      </c>
    </row>
    <row r="368" spans="1:5">
      <c r="A368" t="s">
        <v>8218</v>
      </c>
      <c r="B368">
        <v>23</v>
      </c>
      <c r="D368" t="s">
        <v>8220</v>
      </c>
      <c r="E368">
        <v>1</v>
      </c>
    </row>
    <row r="369" spans="1:5">
      <c r="A369" t="s">
        <v>8218</v>
      </c>
      <c r="B369">
        <v>23</v>
      </c>
      <c r="D369" t="s">
        <v>8220</v>
      </c>
      <c r="E369">
        <v>1</v>
      </c>
    </row>
    <row r="370" spans="1:5">
      <c r="A370" t="s">
        <v>8218</v>
      </c>
      <c r="B370">
        <v>23</v>
      </c>
      <c r="D370" t="s">
        <v>8220</v>
      </c>
      <c r="E370">
        <v>1</v>
      </c>
    </row>
    <row r="371" spans="1:5">
      <c r="A371" t="s">
        <v>8218</v>
      </c>
      <c r="B371">
        <v>23</v>
      </c>
      <c r="D371" t="s">
        <v>8220</v>
      </c>
      <c r="E371">
        <v>1</v>
      </c>
    </row>
    <row r="372" spans="1:5">
      <c r="A372" t="s">
        <v>8218</v>
      </c>
      <c r="B372">
        <v>23</v>
      </c>
      <c r="D372" t="s">
        <v>8220</v>
      </c>
      <c r="E372">
        <v>1</v>
      </c>
    </row>
    <row r="373" spans="1:5">
      <c r="A373" t="s">
        <v>8218</v>
      </c>
      <c r="B373">
        <v>23</v>
      </c>
      <c r="D373" t="s">
        <v>8220</v>
      </c>
      <c r="E373">
        <v>1</v>
      </c>
    </row>
    <row r="374" spans="1:5">
      <c r="A374" t="s">
        <v>8218</v>
      </c>
      <c r="B374">
        <v>23</v>
      </c>
      <c r="D374" t="s">
        <v>8220</v>
      </c>
      <c r="E374">
        <v>1</v>
      </c>
    </row>
    <row r="375" spans="1:5">
      <c r="A375" t="s">
        <v>8218</v>
      </c>
      <c r="B375">
        <v>23</v>
      </c>
      <c r="D375" t="s">
        <v>8220</v>
      </c>
      <c r="E375">
        <v>1</v>
      </c>
    </row>
    <row r="376" spans="1:5">
      <c r="A376" t="s">
        <v>8218</v>
      </c>
      <c r="B376">
        <v>23</v>
      </c>
      <c r="D376" t="s">
        <v>8220</v>
      </c>
      <c r="E376">
        <v>1</v>
      </c>
    </row>
    <row r="377" spans="1:5">
      <c r="A377" t="s">
        <v>8218</v>
      </c>
      <c r="B377">
        <v>23</v>
      </c>
      <c r="D377" t="s">
        <v>8220</v>
      </c>
      <c r="E377">
        <v>1</v>
      </c>
    </row>
    <row r="378" spans="1:5">
      <c r="A378" t="s">
        <v>8218</v>
      </c>
      <c r="B378">
        <v>23</v>
      </c>
      <c r="D378" t="s">
        <v>8220</v>
      </c>
      <c r="E378">
        <v>1</v>
      </c>
    </row>
    <row r="379" spans="1:5">
      <c r="A379" t="s">
        <v>8218</v>
      </c>
      <c r="B379">
        <v>23</v>
      </c>
      <c r="D379" t="s">
        <v>8220</v>
      </c>
      <c r="E379">
        <v>1</v>
      </c>
    </row>
    <row r="380" spans="1:5">
      <c r="A380" t="s">
        <v>8218</v>
      </c>
      <c r="B380">
        <v>23</v>
      </c>
      <c r="D380" t="s">
        <v>8220</v>
      </c>
      <c r="E380">
        <v>1</v>
      </c>
    </row>
    <row r="381" spans="1:5">
      <c r="A381" t="s">
        <v>8218</v>
      </c>
      <c r="B381">
        <v>23</v>
      </c>
      <c r="D381" t="s">
        <v>8220</v>
      </c>
      <c r="E381">
        <v>1</v>
      </c>
    </row>
    <row r="382" spans="1:5">
      <c r="A382" t="s">
        <v>8218</v>
      </c>
      <c r="B382">
        <v>23</v>
      </c>
      <c r="D382" t="s">
        <v>8220</v>
      </c>
      <c r="E382">
        <v>1</v>
      </c>
    </row>
    <row r="383" spans="1:5">
      <c r="A383" t="s">
        <v>8218</v>
      </c>
      <c r="B383">
        <v>23</v>
      </c>
      <c r="D383" t="s">
        <v>8220</v>
      </c>
      <c r="E383">
        <v>1</v>
      </c>
    </row>
    <row r="384" spans="1:5">
      <c r="A384" t="s">
        <v>8218</v>
      </c>
      <c r="B384">
        <v>23</v>
      </c>
      <c r="D384" t="s">
        <v>8220</v>
      </c>
      <c r="E384">
        <v>1</v>
      </c>
    </row>
    <row r="385" spans="1:5">
      <c r="A385" t="s">
        <v>8218</v>
      </c>
      <c r="B385">
        <v>23</v>
      </c>
      <c r="D385" t="s">
        <v>8220</v>
      </c>
      <c r="E385">
        <v>1</v>
      </c>
    </row>
    <row r="386" spans="1:5">
      <c r="A386" t="s">
        <v>8218</v>
      </c>
      <c r="B386">
        <v>23</v>
      </c>
      <c r="D386" t="s">
        <v>8220</v>
      </c>
      <c r="E386">
        <v>1</v>
      </c>
    </row>
    <row r="387" spans="1:5">
      <c r="A387" t="s">
        <v>8218</v>
      </c>
      <c r="B387">
        <v>23</v>
      </c>
      <c r="D387" t="s">
        <v>8220</v>
      </c>
      <c r="E387">
        <v>1</v>
      </c>
    </row>
    <row r="388" spans="1:5">
      <c r="A388" t="s">
        <v>8218</v>
      </c>
      <c r="B388">
        <v>23</v>
      </c>
      <c r="D388" t="s">
        <v>8220</v>
      </c>
      <c r="E388">
        <v>1</v>
      </c>
    </row>
    <row r="389" spans="1:5">
      <c r="A389" t="s">
        <v>8218</v>
      </c>
      <c r="B389">
        <v>24</v>
      </c>
      <c r="D389" t="s">
        <v>8220</v>
      </c>
      <c r="E389">
        <v>1</v>
      </c>
    </row>
    <row r="390" spans="1:5">
      <c r="A390" t="s">
        <v>8218</v>
      </c>
      <c r="B390">
        <v>24</v>
      </c>
      <c r="D390" t="s">
        <v>8220</v>
      </c>
      <c r="E390">
        <v>1</v>
      </c>
    </row>
    <row r="391" spans="1:5">
      <c r="A391" t="s">
        <v>8218</v>
      </c>
      <c r="B391">
        <v>24</v>
      </c>
      <c r="D391" t="s">
        <v>8220</v>
      </c>
      <c r="E391">
        <v>1</v>
      </c>
    </row>
    <row r="392" spans="1:5">
      <c r="A392" t="s">
        <v>8218</v>
      </c>
      <c r="B392">
        <v>24</v>
      </c>
      <c r="D392" t="s">
        <v>8220</v>
      </c>
      <c r="E392">
        <v>1</v>
      </c>
    </row>
    <row r="393" spans="1:5">
      <c r="A393" t="s">
        <v>8218</v>
      </c>
      <c r="B393">
        <v>24</v>
      </c>
      <c r="D393" t="s">
        <v>8220</v>
      </c>
      <c r="E393">
        <v>1</v>
      </c>
    </row>
    <row r="394" spans="1:5">
      <c r="A394" t="s">
        <v>8218</v>
      </c>
      <c r="B394">
        <v>24</v>
      </c>
      <c r="D394" t="s">
        <v>8220</v>
      </c>
      <c r="E394">
        <v>1</v>
      </c>
    </row>
    <row r="395" spans="1:5">
      <c r="A395" t="s">
        <v>8218</v>
      </c>
      <c r="B395">
        <v>24</v>
      </c>
      <c r="D395" t="s">
        <v>8220</v>
      </c>
      <c r="E395">
        <v>1</v>
      </c>
    </row>
    <row r="396" spans="1:5">
      <c r="A396" t="s">
        <v>8218</v>
      </c>
      <c r="B396">
        <v>24</v>
      </c>
      <c r="D396" t="s">
        <v>8220</v>
      </c>
      <c r="E396">
        <v>1</v>
      </c>
    </row>
    <row r="397" spans="1:5">
      <c r="A397" t="s">
        <v>8218</v>
      </c>
      <c r="B397">
        <v>24</v>
      </c>
      <c r="D397" t="s">
        <v>8220</v>
      </c>
      <c r="E397">
        <v>1</v>
      </c>
    </row>
    <row r="398" spans="1:5">
      <c r="A398" t="s">
        <v>8218</v>
      </c>
      <c r="B398">
        <v>24</v>
      </c>
      <c r="D398" t="s">
        <v>8220</v>
      </c>
      <c r="E398">
        <v>1</v>
      </c>
    </row>
    <row r="399" spans="1:5">
      <c r="A399" t="s">
        <v>8218</v>
      </c>
      <c r="B399">
        <v>24</v>
      </c>
      <c r="D399" t="s">
        <v>8220</v>
      </c>
      <c r="E399">
        <v>1</v>
      </c>
    </row>
    <row r="400" spans="1:5">
      <c r="A400" t="s">
        <v>8218</v>
      </c>
      <c r="B400">
        <v>24</v>
      </c>
      <c r="D400" t="s">
        <v>8220</v>
      </c>
      <c r="E400">
        <v>1</v>
      </c>
    </row>
    <row r="401" spans="1:5">
      <c r="A401" t="s">
        <v>8218</v>
      </c>
      <c r="B401">
        <v>24</v>
      </c>
      <c r="D401" t="s">
        <v>8220</v>
      </c>
      <c r="E401">
        <v>1</v>
      </c>
    </row>
    <row r="402" spans="1:5">
      <c r="A402" t="s">
        <v>8218</v>
      </c>
      <c r="B402">
        <v>24</v>
      </c>
      <c r="D402" t="s">
        <v>8220</v>
      </c>
      <c r="E402">
        <v>1</v>
      </c>
    </row>
    <row r="403" spans="1:5">
      <c r="A403" t="s">
        <v>8218</v>
      </c>
      <c r="B403">
        <v>24</v>
      </c>
      <c r="D403" t="s">
        <v>8220</v>
      </c>
      <c r="E403">
        <v>1</v>
      </c>
    </row>
    <row r="404" spans="1:5">
      <c r="A404" t="s">
        <v>8218</v>
      </c>
      <c r="B404">
        <v>24</v>
      </c>
      <c r="D404" t="s">
        <v>8220</v>
      </c>
      <c r="E404">
        <v>1</v>
      </c>
    </row>
    <row r="405" spans="1:5">
      <c r="A405" t="s">
        <v>8218</v>
      </c>
      <c r="B405">
        <v>24</v>
      </c>
      <c r="D405" t="s">
        <v>8220</v>
      </c>
      <c r="E405">
        <v>1</v>
      </c>
    </row>
    <row r="406" spans="1:5">
      <c r="A406" t="s">
        <v>8218</v>
      </c>
      <c r="B406">
        <v>24</v>
      </c>
      <c r="D406" t="s">
        <v>8220</v>
      </c>
      <c r="E406">
        <v>1</v>
      </c>
    </row>
    <row r="407" spans="1:5">
      <c r="A407" t="s">
        <v>8218</v>
      </c>
      <c r="B407">
        <v>24</v>
      </c>
      <c r="D407" t="s">
        <v>8220</v>
      </c>
      <c r="E407">
        <v>1</v>
      </c>
    </row>
    <row r="408" spans="1:5">
      <c r="A408" t="s">
        <v>8218</v>
      </c>
      <c r="B408">
        <v>25</v>
      </c>
      <c r="D408" t="s">
        <v>8220</v>
      </c>
      <c r="E408">
        <v>1</v>
      </c>
    </row>
    <row r="409" spans="1:5">
      <c r="A409" t="s">
        <v>8218</v>
      </c>
      <c r="B409">
        <v>25</v>
      </c>
      <c r="D409" t="s">
        <v>8220</v>
      </c>
      <c r="E409">
        <v>1</v>
      </c>
    </row>
    <row r="410" spans="1:5">
      <c r="A410" t="s">
        <v>8218</v>
      </c>
      <c r="B410">
        <v>25</v>
      </c>
      <c r="D410" t="s">
        <v>8220</v>
      </c>
      <c r="E410">
        <v>1</v>
      </c>
    </row>
    <row r="411" spans="1:5">
      <c r="A411" t="s">
        <v>8218</v>
      </c>
      <c r="B411">
        <v>25</v>
      </c>
      <c r="D411" t="s">
        <v>8220</v>
      </c>
      <c r="E411">
        <v>1</v>
      </c>
    </row>
    <row r="412" spans="1:5">
      <c r="A412" t="s">
        <v>8218</v>
      </c>
      <c r="B412">
        <v>25</v>
      </c>
      <c r="D412" t="s">
        <v>8220</v>
      </c>
      <c r="E412">
        <v>1</v>
      </c>
    </row>
    <row r="413" spans="1:5">
      <c r="A413" t="s">
        <v>8218</v>
      </c>
      <c r="B413">
        <v>25</v>
      </c>
      <c r="D413" t="s">
        <v>8220</v>
      </c>
      <c r="E413">
        <v>1</v>
      </c>
    </row>
    <row r="414" spans="1:5">
      <c r="A414" t="s">
        <v>8218</v>
      </c>
      <c r="B414">
        <v>25</v>
      </c>
      <c r="D414" t="s">
        <v>8220</v>
      </c>
      <c r="E414">
        <v>1</v>
      </c>
    </row>
    <row r="415" spans="1:5">
      <c r="A415" t="s">
        <v>8218</v>
      </c>
      <c r="B415">
        <v>25</v>
      </c>
      <c r="D415" t="s">
        <v>8220</v>
      </c>
      <c r="E415">
        <v>1</v>
      </c>
    </row>
    <row r="416" spans="1:5">
      <c r="A416" t="s">
        <v>8218</v>
      </c>
      <c r="B416">
        <v>25</v>
      </c>
      <c r="D416" t="s">
        <v>8220</v>
      </c>
      <c r="E416">
        <v>1</v>
      </c>
    </row>
    <row r="417" spans="1:5">
      <c r="A417" t="s">
        <v>8218</v>
      </c>
      <c r="B417">
        <v>25</v>
      </c>
      <c r="D417" t="s">
        <v>8220</v>
      </c>
      <c r="E417">
        <v>1</v>
      </c>
    </row>
    <row r="418" spans="1:5">
      <c r="A418" t="s">
        <v>8218</v>
      </c>
      <c r="B418">
        <v>25</v>
      </c>
      <c r="D418" t="s">
        <v>8220</v>
      </c>
      <c r="E418">
        <v>1</v>
      </c>
    </row>
    <row r="419" spans="1:5">
      <c r="A419" t="s">
        <v>8218</v>
      </c>
      <c r="B419">
        <v>25</v>
      </c>
      <c r="D419" t="s">
        <v>8220</v>
      </c>
      <c r="E419">
        <v>1</v>
      </c>
    </row>
    <row r="420" spans="1:5">
      <c r="A420" t="s">
        <v>8218</v>
      </c>
      <c r="B420">
        <v>25</v>
      </c>
      <c r="D420" t="s">
        <v>8220</v>
      </c>
      <c r="E420">
        <v>1</v>
      </c>
    </row>
    <row r="421" spans="1:5">
      <c r="A421" t="s">
        <v>8218</v>
      </c>
      <c r="B421">
        <v>25</v>
      </c>
      <c r="D421" t="s">
        <v>8220</v>
      </c>
      <c r="E421">
        <v>1</v>
      </c>
    </row>
    <row r="422" spans="1:5">
      <c r="A422" t="s">
        <v>8218</v>
      </c>
      <c r="B422">
        <v>25</v>
      </c>
      <c r="D422" t="s">
        <v>8220</v>
      </c>
      <c r="E422">
        <v>1</v>
      </c>
    </row>
    <row r="423" spans="1:5">
      <c r="A423" t="s">
        <v>8218</v>
      </c>
      <c r="B423">
        <v>25</v>
      </c>
      <c r="D423" t="s">
        <v>8220</v>
      </c>
      <c r="E423">
        <v>1</v>
      </c>
    </row>
    <row r="424" spans="1:5">
      <c r="A424" t="s">
        <v>8218</v>
      </c>
      <c r="B424">
        <v>25</v>
      </c>
      <c r="D424" t="s">
        <v>8220</v>
      </c>
      <c r="E424">
        <v>1</v>
      </c>
    </row>
    <row r="425" spans="1:5">
      <c r="A425" t="s">
        <v>8218</v>
      </c>
      <c r="B425">
        <v>25</v>
      </c>
      <c r="D425" t="s">
        <v>8220</v>
      </c>
      <c r="E425">
        <v>1</v>
      </c>
    </row>
    <row r="426" spans="1:5">
      <c r="A426" t="s">
        <v>8218</v>
      </c>
      <c r="B426">
        <v>25</v>
      </c>
      <c r="D426" t="s">
        <v>8220</v>
      </c>
      <c r="E426">
        <v>1</v>
      </c>
    </row>
    <row r="427" spans="1:5">
      <c r="A427" t="s">
        <v>8218</v>
      </c>
      <c r="B427">
        <v>25</v>
      </c>
      <c r="D427" t="s">
        <v>8220</v>
      </c>
      <c r="E427">
        <v>1</v>
      </c>
    </row>
    <row r="428" spans="1:5">
      <c r="A428" t="s">
        <v>8218</v>
      </c>
      <c r="B428">
        <v>25</v>
      </c>
      <c r="D428" t="s">
        <v>8220</v>
      </c>
      <c r="E428">
        <v>1</v>
      </c>
    </row>
    <row r="429" spans="1:5">
      <c r="A429" t="s">
        <v>8218</v>
      </c>
      <c r="B429">
        <v>25</v>
      </c>
      <c r="D429" t="s">
        <v>8220</v>
      </c>
      <c r="E429">
        <v>1</v>
      </c>
    </row>
    <row r="430" spans="1:5">
      <c r="A430" t="s">
        <v>8218</v>
      </c>
      <c r="B430">
        <v>25</v>
      </c>
      <c r="D430" t="s">
        <v>8220</v>
      </c>
      <c r="E430">
        <v>1</v>
      </c>
    </row>
    <row r="431" spans="1:5">
      <c r="A431" t="s">
        <v>8218</v>
      </c>
      <c r="B431">
        <v>25</v>
      </c>
      <c r="D431" t="s">
        <v>8220</v>
      </c>
      <c r="E431">
        <v>1</v>
      </c>
    </row>
    <row r="432" spans="1:5">
      <c r="A432" t="s">
        <v>8218</v>
      </c>
      <c r="B432">
        <v>25</v>
      </c>
      <c r="D432" t="s">
        <v>8220</v>
      </c>
      <c r="E432">
        <v>1</v>
      </c>
    </row>
    <row r="433" spans="1:5">
      <c r="A433" t="s">
        <v>8218</v>
      </c>
      <c r="B433">
        <v>25</v>
      </c>
      <c r="D433" t="s">
        <v>8220</v>
      </c>
      <c r="E433">
        <v>1</v>
      </c>
    </row>
    <row r="434" spans="1:5">
      <c r="A434" t="s">
        <v>8218</v>
      </c>
      <c r="B434">
        <v>25</v>
      </c>
      <c r="D434" t="s">
        <v>8220</v>
      </c>
      <c r="E434">
        <v>1</v>
      </c>
    </row>
    <row r="435" spans="1:5">
      <c r="A435" t="s">
        <v>8218</v>
      </c>
      <c r="B435">
        <v>25</v>
      </c>
      <c r="D435" t="s">
        <v>8220</v>
      </c>
      <c r="E435">
        <v>1</v>
      </c>
    </row>
    <row r="436" spans="1:5">
      <c r="A436" t="s">
        <v>8218</v>
      </c>
      <c r="B436">
        <v>25</v>
      </c>
      <c r="D436" t="s">
        <v>8220</v>
      </c>
      <c r="E436">
        <v>1</v>
      </c>
    </row>
    <row r="437" spans="1:5">
      <c r="A437" t="s">
        <v>8218</v>
      </c>
      <c r="B437">
        <v>25</v>
      </c>
      <c r="D437" t="s">
        <v>8220</v>
      </c>
      <c r="E437">
        <v>1</v>
      </c>
    </row>
    <row r="438" spans="1:5">
      <c r="A438" t="s">
        <v>8218</v>
      </c>
      <c r="B438">
        <v>25</v>
      </c>
      <c r="D438" t="s">
        <v>8220</v>
      </c>
      <c r="E438">
        <v>1</v>
      </c>
    </row>
    <row r="439" spans="1:5">
      <c r="A439" t="s">
        <v>8218</v>
      </c>
      <c r="B439">
        <v>25</v>
      </c>
      <c r="D439" t="s">
        <v>8220</v>
      </c>
      <c r="E439">
        <v>1</v>
      </c>
    </row>
    <row r="440" spans="1:5">
      <c r="A440" t="s">
        <v>8218</v>
      </c>
      <c r="B440">
        <v>26</v>
      </c>
      <c r="D440" t="s">
        <v>8220</v>
      </c>
      <c r="E440">
        <v>1</v>
      </c>
    </row>
    <row r="441" spans="1:5">
      <c r="A441" t="s">
        <v>8218</v>
      </c>
      <c r="B441">
        <v>26</v>
      </c>
      <c r="D441" t="s">
        <v>8220</v>
      </c>
      <c r="E441">
        <v>1</v>
      </c>
    </row>
    <row r="442" spans="1:5">
      <c r="A442" t="s">
        <v>8218</v>
      </c>
      <c r="B442">
        <v>26</v>
      </c>
      <c r="D442" t="s">
        <v>8220</v>
      </c>
      <c r="E442">
        <v>1</v>
      </c>
    </row>
    <row r="443" spans="1:5">
      <c r="A443" t="s">
        <v>8218</v>
      </c>
      <c r="B443">
        <v>26</v>
      </c>
      <c r="D443" t="s">
        <v>8220</v>
      </c>
      <c r="E443">
        <v>1</v>
      </c>
    </row>
    <row r="444" spans="1:5">
      <c r="A444" t="s">
        <v>8218</v>
      </c>
      <c r="B444">
        <v>26</v>
      </c>
      <c r="D444" t="s">
        <v>8220</v>
      </c>
      <c r="E444">
        <v>1</v>
      </c>
    </row>
    <row r="445" spans="1:5">
      <c r="A445" t="s">
        <v>8218</v>
      </c>
      <c r="B445">
        <v>26</v>
      </c>
      <c r="D445" t="s">
        <v>8220</v>
      </c>
      <c r="E445">
        <v>1</v>
      </c>
    </row>
    <row r="446" spans="1:5">
      <c r="A446" t="s">
        <v>8218</v>
      </c>
      <c r="B446">
        <v>26</v>
      </c>
      <c r="D446" t="s">
        <v>8220</v>
      </c>
      <c r="E446">
        <v>1</v>
      </c>
    </row>
    <row r="447" spans="1:5">
      <c r="A447" t="s">
        <v>8218</v>
      </c>
      <c r="B447">
        <v>26</v>
      </c>
      <c r="D447" t="s">
        <v>8220</v>
      </c>
      <c r="E447">
        <v>1</v>
      </c>
    </row>
    <row r="448" spans="1:5">
      <c r="A448" t="s">
        <v>8218</v>
      </c>
      <c r="B448">
        <v>26</v>
      </c>
      <c r="D448" t="s">
        <v>8220</v>
      </c>
      <c r="E448">
        <v>1</v>
      </c>
    </row>
    <row r="449" spans="1:5">
      <c r="A449" t="s">
        <v>8218</v>
      </c>
      <c r="B449">
        <v>26</v>
      </c>
      <c r="D449" t="s">
        <v>8220</v>
      </c>
      <c r="E449">
        <v>1</v>
      </c>
    </row>
    <row r="450" spans="1:5">
      <c r="A450" t="s">
        <v>8218</v>
      </c>
      <c r="B450">
        <v>26</v>
      </c>
      <c r="D450" t="s">
        <v>8220</v>
      </c>
      <c r="E450">
        <v>1</v>
      </c>
    </row>
    <row r="451" spans="1:5">
      <c r="A451" t="s">
        <v>8218</v>
      </c>
      <c r="B451">
        <v>26</v>
      </c>
      <c r="D451" t="s">
        <v>8220</v>
      </c>
      <c r="E451">
        <v>1</v>
      </c>
    </row>
    <row r="452" spans="1:5">
      <c r="A452" t="s">
        <v>8218</v>
      </c>
      <c r="B452">
        <v>26</v>
      </c>
      <c r="D452" t="s">
        <v>8220</v>
      </c>
      <c r="E452">
        <v>1</v>
      </c>
    </row>
    <row r="453" spans="1:5">
      <c r="A453" t="s">
        <v>8218</v>
      </c>
      <c r="B453">
        <v>26</v>
      </c>
      <c r="D453" t="s">
        <v>8220</v>
      </c>
      <c r="E453">
        <v>1</v>
      </c>
    </row>
    <row r="454" spans="1:5">
      <c r="A454" t="s">
        <v>8218</v>
      </c>
      <c r="B454">
        <v>26</v>
      </c>
      <c r="D454" t="s">
        <v>8220</v>
      </c>
      <c r="E454">
        <v>1</v>
      </c>
    </row>
    <row r="455" spans="1:5">
      <c r="A455" t="s">
        <v>8218</v>
      </c>
      <c r="B455">
        <v>26</v>
      </c>
      <c r="D455" t="s">
        <v>8220</v>
      </c>
      <c r="E455">
        <v>1</v>
      </c>
    </row>
    <row r="456" spans="1:5">
      <c r="A456" t="s">
        <v>8218</v>
      </c>
      <c r="B456">
        <v>26</v>
      </c>
      <c r="D456" t="s">
        <v>8220</v>
      </c>
      <c r="E456">
        <v>1</v>
      </c>
    </row>
    <row r="457" spans="1:5">
      <c r="A457" t="s">
        <v>8218</v>
      </c>
      <c r="B457">
        <v>26</v>
      </c>
      <c r="D457" t="s">
        <v>8220</v>
      </c>
      <c r="E457">
        <v>1</v>
      </c>
    </row>
    <row r="458" spans="1:5">
      <c r="A458" t="s">
        <v>8218</v>
      </c>
      <c r="B458">
        <v>26</v>
      </c>
      <c r="D458" t="s">
        <v>8220</v>
      </c>
      <c r="E458">
        <v>1</v>
      </c>
    </row>
    <row r="459" spans="1:5">
      <c r="A459" t="s">
        <v>8218</v>
      </c>
      <c r="B459">
        <v>26</v>
      </c>
      <c r="D459" t="s">
        <v>8220</v>
      </c>
      <c r="E459">
        <v>1</v>
      </c>
    </row>
    <row r="460" spans="1:5">
      <c r="A460" t="s">
        <v>8218</v>
      </c>
      <c r="B460">
        <v>26</v>
      </c>
      <c r="D460" t="s">
        <v>8220</v>
      </c>
      <c r="E460">
        <v>1</v>
      </c>
    </row>
    <row r="461" spans="1:5">
      <c r="A461" t="s">
        <v>8218</v>
      </c>
      <c r="B461">
        <v>26</v>
      </c>
      <c r="D461" t="s">
        <v>8220</v>
      </c>
      <c r="E461">
        <v>1</v>
      </c>
    </row>
    <row r="462" spans="1:5">
      <c r="A462" t="s">
        <v>8218</v>
      </c>
      <c r="B462">
        <v>26</v>
      </c>
      <c r="D462" t="s">
        <v>8220</v>
      </c>
      <c r="E462">
        <v>1</v>
      </c>
    </row>
    <row r="463" spans="1:5">
      <c r="A463" t="s">
        <v>8218</v>
      </c>
      <c r="B463">
        <v>26</v>
      </c>
      <c r="D463" t="s">
        <v>8220</v>
      </c>
      <c r="E463">
        <v>1</v>
      </c>
    </row>
    <row r="464" spans="1:5">
      <c r="A464" t="s">
        <v>8218</v>
      </c>
      <c r="B464">
        <v>26</v>
      </c>
      <c r="D464" t="s">
        <v>8220</v>
      </c>
      <c r="E464">
        <v>1</v>
      </c>
    </row>
    <row r="465" spans="1:5">
      <c r="A465" t="s">
        <v>8218</v>
      </c>
      <c r="B465">
        <v>26</v>
      </c>
      <c r="D465" t="s">
        <v>8220</v>
      </c>
      <c r="E465">
        <v>1</v>
      </c>
    </row>
    <row r="466" spans="1:5">
      <c r="A466" t="s">
        <v>8218</v>
      </c>
      <c r="B466">
        <v>26</v>
      </c>
      <c r="D466" t="s">
        <v>8220</v>
      </c>
      <c r="E466">
        <v>1</v>
      </c>
    </row>
    <row r="467" spans="1:5">
      <c r="A467" t="s">
        <v>8218</v>
      </c>
      <c r="B467">
        <v>26</v>
      </c>
      <c r="D467" t="s">
        <v>8220</v>
      </c>
      <c r="E467">
        <v>1</v>
      </c>
    </row>
    <row r="468" spans="1:5">
      <c r="A468" t="s">
        <v>8218</v>
      </c>
      <c r="B468">
        <v>27</v>
      </c>
      <c r="D468" t="s">
        <v>8220</v>
      </c>
      <c r="E468">
        <v>1</v>
      </c>
    </row>
    <row r="469" spans="1:5">
      <c r="A469" t="s">
        <v>8218</v>
      </c>
      <c r="B469">
        <v>27</v>
      </c>
      <c r="D469" t="s">
        <v>8220</v>
      </c>
      <c r="E469">
        <v>1</v>
      </c>
    </row>
    <row r="470" spans="1:5">
      <c r="A470" t="s">
        <v>8218</v>
      </c>
      <c r="B470">
        <v>27</v>
      </c>
      <c r="D470" t="s">
        <v>8220</v>
      </c>
      <c r="E470">
        <v>1</v>
      </c>
    </row>
    <row r="471" spans="1:5">
      <c r="A471" t="s">
        <v>8218</v>
      </c>
      <c r="B471">
        <v>27</v>
      </c>
      <c r="D471" t="s">
        <v>8220</v>
      </c>
      <c r="E471">
        <v>1</v>
      </c>
    </row>
    <row r="472" spans="1:5">
      <c r="A472" t="s">
        <v>8218</v>
      </c>
      <c r="B472">
        <v>27</v>
      </c>
      <c r="D472" t="s">
        <v>8220</v>
      </c>
      <c r="E472">
        <v>1</v>
      </c>
    </row>
    <row r="473" spans="1:5">
      <c r="A473" t="s">
        <v>8218</v>
      </c>
      <c r="B473">
        <v>27</v>
      </c>
      <c r="D473" t="s">
        <v>8220</v>
      </c>
      <c r="E473">
        <v>1</v>
      </c>
    </row>
    <row r="474" spans="1:5">
      <c r="A474" t="s">
        <v>8218</v>
      </c>
      <c r="B474">
        <v>27</v>
      </c>
      <c r="D474" t="s">
        <v>8220</v>
      </c>
      <c r="E474">
        <v>1</v>
      </c>
    </row>
    <row r="475" spans="1:5">
      <c r="A475" t="s">
        <v>8218</v>
      </c>
      <c r="B475">
        <v>27</v>
      </c>
      <c r="D475" t="s">
        <v>8220</v>
      </c>
      <c r="E475">
        <v>1</v>
      </c>
    </row>
    <row r="476" spans="1:5">
      <c r="A476" t="s">
        <v>8218</v>
      </c>
      <c r="B476">
        <v>27</v>
      </c>
      <c r="D476" t="s">
        <v>8220</v>
      </c>
      <c r="E476">
        <v>1</v>
      </c>
    </row>
    <row r="477" spans="1:5">
      <c r="A477" t="s">
        <v>8218</v>
      </c>
      <c r="B477">
        <v>27</v>
      </c>
      <c r="D477" t="s">
        <v>8220</v>
      </c>
      <c r="E477">
        <v>1</v>
      </c>
    </row>
    <row r="478" spans="1:5">
      <c r="A478" t="s">
        <v>8218</v>
      </c>
      <c r="B478">
        <v>27</v>
      </c>
      <c r="D478" t="s">
        <v>8220</v>
      </c>
      <c r="E478">
        <v>1</v>
      </c>
    </row>
    <row r="479" spans="1:5">
      <c r="A479" t="s">
        <v>8218</v>
      </c>
      <c r="B479">
        <v>27</v>
      </c>
      <c r="D479" t="s">
        <v>8220</v>
      </c>
      <c r="E479">
        <v>1</v>
      </c>
    </row>
    <row r="480" spans="1:5">
      <c r="A480" t="s">
        <v>8218</v>
      </c>
      <c r="B480">
        <v>27</v>
      </c>
      <c r="D480" t="s">
        <v>8220</v>
      </c>
      <c r="E480">
        <v>1</v>
      </c>
    </row>
    <row r="481" spans="1:5">
      <c r="A481" t="s">
        <v>8218</v>
      </c>
      <c r="B481">
        <v>27</v>
      </c>
      <c r="D481" t="s">
        <v>8220</v>
      </c>
      <c r="E481">
        <v>1</v>
      </c>
    </row>
    <row r="482" spans="1:5">
      <c r="A482" t="s">
        <v>8218</v>
      </c>
      <c r="B482">
        <v>27</v>
      </c>
      <c r="D482" t="s">
        <v>8220</v>
      </c>
      <c r="E482">
        <v>1</v>
      </c>
    </row>
    <row r="483" spans="1:5">
      <c r="A483" t="s">
        <v>8218</v>
      </c>
      <c r="B483">
        <v>27</v>
      </c>
      <c r="D483" t="s">
        <v>8220</v>
      </c>
      <c r="E483">
        <v>1</v>
      </c>
    </row>
    <row r="484" spans="1:5">
      <c r="A484" t="s">
        <v>8218</v>
      </c>
      <c r="B484">
        <v>27</v>
      </c>
      <c r="D484" t="s">
        <v>8220</v>
      </c>
      <c r="E484">
        <v>1</v>
      </c>
    </row>
    <row r="485" spans="1:5">
      <c r="A485" t="s">
        <v>8218</v>
      </c>
      <c r="B485">
        <v>27</v>
      </c>
      <c r="D485" t="s">
        <v>8220</v>
      </c>
      <c r="E485">
        <v>1</v>
      </c>
    </row>
    <row r="486" spans="1:5">
      <c r="A486" t="s">
        <v>8218</v>
      </c>
      <c r="B486">
        <v>27</v>
      </c>
      <c r="D486" t="s">
        <v>8220</v>
      </c>
      <c r="E486">
        <v>1</v>
      </c>
    </row>
    <row r="487" spans="1:5">
      <c r="A487" t="s">
        <v>8218</v>
      </c>
      <c r="B487">
        <v>27</v>
      </c>
      <c r="D487" t="s">
        <v>8220</v>
      </c>
      <c r="E487">
        <v>1</v>
      </c>
    </row>
    <row r="488" spans="1:5">
      <c r="A488" t="s">
        <v>8218</v>
      </c>
      <c r="B488">
        <v>27</v>
      </c>
      <c r="D488" t="s">
        <v>8220</v>
      </c>
      <c r="E488">
        <v>1</v>
      </c>
    </row>
    <row r="489" spans="1:5">
      <c r="A489" t="s">
        <v>8218</v>
      </c>
      <c r="B489">
        <v>27</v>
      </c>
      <c r="D489" t="s">
        <v>8220</v>
      </c>
      <c r="E489">
        <v>1</v>
      </c>
    </row>
    <row r="490" spans="1:5">
      <c r="A490" t="s">
        <v>8218</v>
      </c>
      <c r="B490">
        <v>27</v>
      </c>
      <c r="D490" t="s">
        <v>8220</v>
      </c>
      <c r="E490">
        <v>1</v>
      </c>
    </row>
    <row r="491" spans="1:5">
      <c r="A491" t="s">
        <v>8218</v>
      </c>
      <c r="B491">
        <v>27</v>
      </c>
      <c r="D491" t="s">
        <v>8220</v>
      </c>
      <c r="E491">
        <v>1</v>
      </c>
    </row>
    <row r="492" spans="1:5">
      <c r="A492" t="s">
        <v>8218</v>
      </c>
      <c r="B492">
        <v>27</v>
      </c>
      <c r="D492" t="s">
        <v>8220</v>
      </c>
      <c r="E492">
        <v>1</v>
      </c>
    </row>
    <row r="493" spans="1:5">
      <c r="A493" t="s">
        <v>8218</v>
      </c>
      <c r="B493">
        <v>27</v>
      </c>
      <c r="D493" t="s">
        <v>8220</v>
      </c>
      <c r="E493">
        <v>1</v>
      </c>
    </row>
    <row r="494" spans="1:5">
      <c r="A494" t="s">
        <v>8218</v>
      </c>
      <c r="B494">
        <v>27</v>
      </c>
      <c r="D494" t="s">
        <v>8220</v>
      </c>
      <c r="E494">
        <v>2</v>
      </c>
    </row>
    <row r="495" spans="1:5">
      <c r="A495" t="s">
        <v>8218</v>
      </c>
      <c r="B495">
        <v>27</v>
      </c>
      <c r="D495" t="s">
        <v>8220</v>
      </c>
      <c r="E495">
        <v>2</v>
      </c>
    </row>
    <row r="496" spans="1:5">
      <c r="A496" t="s">
        <v>8218</v>
      </c>
      <c r="B496">
        <v>27</v>
      </c>
      <c r="D496" t="s">
        <v>8220</v>
      </c>
      <c r="E496">
        <v>2</v>
      </c>
    </row>
    <row r="497" spans="1:5">
      <c r="A497" t="s">
        <v>8218</v>
      </c>
      <c r="B497">
        <v>27</v>
      </c>
      <c r="D497" t="s">
        <v>8220</v>
      </c>
      <c r="E497">
        <v>2</v>
      </c>
    </row>
    <row r="498" spans="1:5">
      <c r="A498" t="s">
        <v>8218</v>
      </c>
      <c r="B498">
        <v>27</v>
      </c>
      <c r="D498" t="s">
        <v>8220</v>
      </c>
      <c r="E498">
        <v>2</v>
      </c>
    </row>
    <row r="499" spans="1:5">
      <c r="A499" t="s">
        <v>8218</v>
      </c>
      <c r="B499">
        <v>27</v>
      </c>
      <c r="D499" t="s">
        <v>8220</v>
      </c>
      <c r="E499">
        <v>2</v>
      </c>
    </row>
    <row r="500" spans="1:5">
      <c r="A500" t="s">
        <v>8218</v>
      </c>
      <c r="B500">
        <v>27</v>
      </c>
      <c r="D500" t="s">
        <v>8220</v>
      </c>
      <c r="E500">
        <v>2</v>
      </c>
    </row>
    <row r="501" spans="1:5">
      <c r="A501" t="s">
        <v>8218</v>
      </c>
      <c r="B501">
        <v>27</v>
      </c>
      <c r="D501" t="s">
        <v>8220</v>
      </c>
      <c r="E501">
        <v>2</v>
      </c>
    </row>
    <row r="502" spans="1:5">
      <c r="A502" t="s">
        <v>8218</v>
      </c>
      <c r="B502">
        <v>27</v>
      </c>
      <c r="D502" t="s">
        <v>8220</v>
      </c>
      <c r="E502">
        <v>2</v>
      </c>
    </row>
    <row r="503" spans="1:5">
      <c r="A503" t="s">
        <v>8218</v>
      </c>
      <c r="B503">
        <v>27</v>
      </c>
      <c r="D503" t="s">
        <v>8220</v>
      </c>
      <c r="E503">
        <v>2</v>
      </c>
    </row>
    <row r="504" spans="1:5">
      <c r="A504" t="s">
        <v>8218</v>
      </c>
      <c r="B504">
        <v>27</v>
      </c>
      <c r="D504" t="s">
        <v>8220</v>
      </c>
      <c r="E504">
        <v>2</v>
      </c>
    </row>
    <row r="505" spans="1:5">
      <c r="A505" t="s">
        <v>8218</v>
      </c>
      <c r="B505">
        <v>28</v>
      </c>
      <c r="D505" t="s">
        <v>8220</v>
      </c>
      <c r="E505">
        <v>2</v>
      </c>
    </row>
    <row r="506" spans="1:5">
      <c r="A506" t="s">
        <v>8218</v>
      </c>
      <c r="B506">
        <v>28</v>
      </c>
      <c r="D506" t="s">
        <v>8220</v>
      </c>
      <c r="E506">
        <v>2</v>
      </c>
    </row>
    <row r="507" spans="1:5">
      <c r="A507" t="s">
        <v>8218</v>
      </c>
      <c r="B507">
        <v>28</v>
      </c>
      <c r="D507" t="s">
        <v>8220</v>
      </c>
      <c r="E507">
        <v>2</v>
      </c>
    </row>
    <row r="508" spans="1:5">
      <c r="A508" t="s">
        <v>8218</v>
      </c>
      <c r="B508">
        <v>28</v>
      </c>
      <c r="D508" t="s">
        <v>8220</v>
      </c>
      <c r="E508">
        <v>2</v>
      </c>
    </row>
    <row r="509" spans="1:5">
      <c r="A509" t="s">
        <v>8218</v>
      </c>
      <c r="B509">
        <v>28</v>
      </c>
      <c r="D509" t="s">
        <v>8220</v>
      </c>
      <c r="E509">
        <v>2</v>
      </c>
    </row>
    <row r="510" spans="1:5">
      <c r="A510" t="s">
        <v>8218</v>
      </c>
      <c r="B510">
        <v>28</v>
      </c>
      <c r="D510" t="s">
        <v>8220</v>
      </c>
      <c r="E510">
        <v>2</v>
      </c>
    </row>
    <row r="511" spans="1:5">
      <c r="A511" t="s">
        <v>8218</v>
      </c>
      <c r="B511">
        <v>28</v>
      </c>
      <c r="D511" t="s">
        <v>8220</v>
      </c>
      <c r="E511">
        <v>2</v>
      </c>
    </row>
    <row r="512" spans="1:5">
      <c r="A512" t="s">
        <v>8218</v>
      </c>
      <c r="B512">
        <v>28</v>
      </c>
      <c r="D512" t="s">
        <v>8220</v>
      </c>
      <c r="E512">
        <v>2</v>
      </c>
    </row>
    <row r="513" spans="1:5">
      <c r="A513" t="s">
        <v>8218</v>
      </c>
      <c r="B513">
        <v>28</v>
      </c>
      <c r="D513" t="s">
        <v>8220</v>
      </c>
      <c r="E513">
        <v>2</v>
      </c>
    </row>
    <row r="514" spans="1:5">
      <c r="A514" t="s">
        <v>8218</v>
      </c>
      <c r="B514">
        <v>28</v>
      </c>
      <c r="D514" t="s">
        <v>8220</v>
      </c>
      <c r="E514">
        <v>2</v>
      </c>
    </row>
    <row r="515" spans="1:5">
      <c r="A515" t="s">
        <v>8218</v>
      </c>
      <c r="B515">
        <v>28</v>
      </c>
      <c r="D515" t="s">
        <v>8220</v>
      </c>
      <c r="E515">
        <v>2</v>
      </c>
    </row>
    <row r="516" spans="1:5">
      <c r="A516" t="s">
        <v>8218</v>
      </c>
      <c r="B516">
        <v>28</v>
      </c>
      <c r="D516" t="s">
        <v>8220</v>
      </c>
      <c r="E516">
        <v>2</v>
      </c>
    </row>
    <row r="517" spans="1:5">
      <c r="A517" t="s">
        <v>8218</v>
      </c>
      <c r="B517">
        <v>28</v>
      </c>
      <c r="D517" t="s">
        <v>8220</v>
      </c>
      <c r="E517">
        <v>2</v>
      </c>
    </row>
    <row r="518" spans="1:5">
      <c r="A518" t="s">
        <v>8218</v>
      </c>
      <c r="B518">
        <v>28</v>
      </c>
      <c r="D518" t="s">
        <v>8220</v>
      </c>
      <c r="E518">
        <v>2</v>
      </c>
    </row>
    <row r="519" spans="1:5">
      <c r="A519" t="s">
        <v>8218</v>
      </c>
      <c r="B519">
        <v>28</v>
      </c>
      <c r="D519" t="s">
        <v>8220</v>
      </c>
      <c r="E519">
        <v>2</v>
      </c>
    </row>
    <row r="520" spans="1:5">
      <c r="A520" t="s">
        <v>8218</v>
      </c>
      <c r="B520">
        <v>28</v>
      </c>
      <c r="D520" t="s">
        <v>8220</v>
      </c>
      <c r="E520">
        <v>2</v>
      </c>
    </row>
    <row r="521" spans="1:5">
      <c r="A521" t="s">
        <v>8218</v>
      </c>
      <c r="B521">
        <v>28</v>
      </c>
      <c r="D521" t="s">
        <v>8220</v>
      </c>
      <c r="E521">
        <v>2</v>
      </c>
    </row>
    <row r="522" spans="1:5">
      <c r="A522" t="s">
        <v>8218</v>
      </c>
      <c r="B522">
        <v>28</v>
      </c>
      <c r="D522" t="s">
        <v>8220</v>
      </c>
      <c r="E522">
        <v>2</v>
      </c>
    </row>
    <row r="523" spans="1:5">
      <c r="A523" t="s">
        <v>8218</v>
      </c>
      <c r="B523">
        <v>28</v>
      </c>
      <c r="D523" t="s">
        <v>8220</v>
      </c>
      <c r="E523">
        <v>2</v>
      </c>
    </row>
    <row r="524" spans="1:5">
      <c r="A524" t="s">
        <v>8218</v>
      </c>
      <c r="B524">
        <v>28</v>
      </c>
      <c r="D524" t="s">
        <v>8220</v>
      </c>
      <c r="E524">
        <v>2</v>
      </c>
    </row>
    <row r="525" spans="1:5">
      <c r="A525" t="s">
        <v>8218</v>
      </c>
      <c r="B525">
        <v>28</v>
      </c>
      <c r="D525" t="s">
        <v>8220</v>
      </c>
      <c r="E525">
        <v>2</v>
      </c>
    </row>
    <row r="526" spans="1:5">
      <c r="A526" t="s">
        <v>8218</v>
      </c>
      <c r="B526">
        <v>28</v>
      </c>
      <c r="D526" t="s">
        <v>8220</v>
      </c>
      <c r="E526">
        <v>2</v>
      </c>
    </row>
    <row r="527" spans="1:5">
      <c r="A527" t="s">
        <v>8218</v>
      </c>
      <c r="B527">
        <v>28</v>
      </c>
      <c r="D527" t="s">
        <v>8220</v>
      </c>
      <c r="E527">
        <v>2</v>
      </c>
    </row>
    <row r="528" spans="1:5">
      <c r="A528" t="s">
        <v>8218</v>
      </c>
      <c r="B528">
        <v>28</v>
      </c>
      <c r="D528" t="s">
        <v>8220</v>
      </c>
      <c r="E528">
        <v>2</v>
      </c>
    </row>
    <row r="529" spans="1:5">
      <c r="A529" t="s">
        <v>8218</v>
      </c>
      <c r="B529">
        <v>28</v>
      </c>
      <c r="D529" t="s">
        <v>8220</v>
      </c>
      <c r="E529">
        <v>2</v>
      </c>
    </row>
    <row r="530" spans="1:5">
      <c r="A530" t="s">
        <v>8218</v>
      </c>
      <c r="B530">
        <v>28</v>
      </c>
      <c r="D530" t="s">
        <v>8220</v>
      </c>
      <c r="E530">
        <v>2</v>
      </c>
    </row>
    <row r="531" spans="1:5">
      <c r="A531" t="s">
        <v>8218</v>
      </c>
      <c r="B531">
        <v>28</v>
      </c>
      <c r="D531" t="s">
        <v>8220</v>
      </c>
      <c r="E531">
        <v>2</v>
      </c>
    </row>
    <row r="532" spans="1:5">
      <c r="A532" t="s">
        <v>8218</v>
      </c>
      <c r="B532">
        <v>28</v>
      </c>
      <c r="D532" t="s">
        <v>8220</v>
      </c>
      <c r="E532">
        <v>2</v>
      </c>
    </row>
    <row r="533" spans="1:5">
      <c r="A533" t="s">
        <v>8218</v>
      </c>
      <c r="B533">
        <v>28</v>
      </c>
      <c r="D533" t="s">
        <v>8220</v>
      </c>
      <c r="E533">
        <v>2</v>
      </c>
    </row>
    <row r="534" spans="1:5">
      <c r="A534" t="s">
        <v>8218</v>
      </c>
      <c r="B534">
        <v>29</v>
      </c>
      <c r="D534" t="s">
        <v>8220</v>
      </c>
      <c r="E534">
        <v>2</v>
      </c>
    </row>
    <row r="535" spans="1:5">
      <c r="A535" t="s">
        <v>8218</v>
      </c>
      <c r="B535">
        <v>29</v>
      </c>
      <c r="D535" t="s">
        <v>8220</v>
      </c>
      <c r="E535">
        <v>2</v>
      </c>
    </row>
    <row r="536" spans="1:5">
      <c r="A536" t="s">
        <v>8218</v>
      </c>
      <c r="B536">
        <v>29</v>
      </c>
      <c r="D536" t="s">
        <v>8220</v>
      </c>
      <c r="E536">
        <v>2</v>
      </c>
    </row>
    <row r="537" spans="1:5">
      <c r="A537" t="s">
        <v>8218</v>
      </c>
      <c r="B537">
        <v>29</v>
      </c>
      <c r="D537" t="s">
        <v>8220</v>
      </c>
      <c r="E537">
        <v>2</v>
      </c>
    </row>
    <row r="538" spans="1:5">
      <c r="A538" t="s">
        <v>8218</v>
      </c>
      <c r="B538">
        <v>29</v>
      </c>
      <c r="D538" t="s">
        <v>8220</v>
      </c>
      <c r="E538">
        <v>2</v>
      </c>
    </row>
    <row r="539" spans="1:5">
      <c r="A539" t="s">
        <v>8218</v>
      </c>
      <c r="B539">
        <v>29</v>
      </c>
      <c r="D539" t="s">
        <v>8220</v>
      </c>
      <c r="E539">
        <v>2</v>
      </c>
    </row>
    <row r="540" spans="1:5">
      <c r="A540" t="s">
        <v>8218</v>
      </c>
      <c r="B540">
        <v>29</v>
      </c>
      <c r="D540" t="s">
        <v>8220</v>
      </c>
      <c r="E540">
        <v>2</v>
      </c>
    </row>
    <row r="541" spans="1:5">
      <c r="A541" t="s">
        <v>8218</v>
      </c>
      <c r="B541">
        <v>29</v>
      </c>
      <c r="D541" t="s">
        <v>8220</v>
      </c>
      <c r="E541">
        <v>2</v>
      </c>
    </row>
    <row r="542" spans="1:5">
      <c r="A542" t="s">
        <v>8218</v>
      </c>
      <c r="B542">
        <v>29</v>
      </c>
      <c r="D542" t="s">
        <v>8220</v>
      </c>
      <c r="E542">
        <v>2</v>
      </c>
    </row>
    <row r="543" spans="1:5">
      <c r="A543" t="s">
        <v>8218</v>
      </c>
      <c r="B543">
        <v>29</v>
      </c>
      <c r="D543" t="s">
        <v>8220</v>
      </c>
      <c r="E543">
        <v>2</v>
      </c>
    </row>
    <row r="544" spans="1:5">
      <c r="A544" t="s">
        <v>8218</v>
      </c>
      <c r="B544">
        <v>29</v>
      </c>
      <c r="D544" t="s">
        <v>8220</v>
      </c>
      <c r="E544">
        <v>2</v>
      </c>
    </row>
    <row r="545" spans="1:5">
      <c r="A545" t="s">
        <v>8218</v>
      </c>
      <c r="B545">
        <v>29</v>
      </c>
      <c r="D545" t="s">
        <v>8220</v>
      </c>
      <c r="E545">
        <v>2</v>
      </c>
    </row>
    <row r="546" spans="1:5">
      <c r="A546" t="s">
        <v>8218</v>
      </c>
      <c r="B546">
        <v>29</v>
      </c>
      <c r="D546" t="s">
        <v>8220</v>
      </c>
      <c r="E546">
        <v>2</v>
      </c>
    </row>
    <row r="547" spans="1:5">
      <c r="A547" t="s">
        <v>8218</v>
      </c>
      <c r="B547">
        <v>29</v>
      </c>
      <c r="D547" t="s">
        <v>8220</v>
      </c>
      <c r="E547">
        <v>2</v>
      </c>
    </row>
    <row r="548" spans="1:5">
      <c r="A548" t="s">
        <v>8218</v>
      </c>
      <c r="B548">
        <v>29</v>
      </c>
      <c r="D548" t="s">
        <v>8220</v>
      </c>
      <c r="E548">
        <v>2</v>
      </c>
    </row>
    <row r="549" spans="1:5">
      <c r="A549" t="s">
        <v>8218</v>
      </c>
      <c r="B549">
        <v>29</v>
      </c>
      <c r="D549" t="s">
        <v>8220</v>
      </c>
      <c r="E549">
        <v>2</v>
      </c>
    </row>
    <row r="550" spans="1:5">
      <c r="A550" t="s">
        <v>8218</v>
      </c>
      <c r="B550">
        <v>29</v>
      </c>
      <c r="D550" t="s">
        <v>8220</v>
      </c>
      <c r="E550">
        <v>2</v>
      </c>
    </row>
    <row r="551" spans="1:5">
      <c r="A551" t="s">
        <v>8218</v>
      </c>
      <c r="B551">
        <v>29</v>
      </c>
      <c r="D551" t="s">
        <v>8220</v>
      </c>
      <c r="E551">
        <v>2</v>
      </c>
    </row>
    <row r="552" spans="1:5">
      <c r="A552" t="s">
        <v>8218</v>
      </c>
      <c r="B552">
        <v>30</v>
      </c>
      <c r="D552" t="s">
        <v>8220</v>
      </c>
      <c r="E552">
        <v>2</v>
      </c>
    </row>
    <row r="553" spans="1:5">
      <c r="A553" t="s">
        <v>8218</v>
      </c>
      <c r="B553">
        <v>30</v>
      </c>
      <c r="D553" t="s">
        <v>8220</v>
      </c>
      <c r="E553">
        <v>2</v>
      </c>
    </row>
    <row r="554" spans="1:5">
      <c r="A554" t="s">
        <v>8218</v>
      </c>
      <c r="B554">
        <v>30</v>
      </c>
      <c r="D554" t="s">
        <v>8220</v>
      </c>
      <c r="E554">
        <v>2</v>
      </c>
    </row>
    <row r="555" spans="1:5">
      <c r="A555" t="s">
        <v>8218</v>
      </c>
      <c r="B555">
        <v>30</v>
      </c>
      <c r="D555" t="s">
        <v>8220</v>
      </c>
      <c r="E555">
        <v>2</v>
      </c>
    </row>
    <row r="556" spans="1:5">
      <c r="A556" t="s">
        <v>8218</v>
      </c>
      <c r="B556">
        <v>30</v>
      </c>
      <c r="D556" t="s">
        <v>8220</v>
      </c>
      <c r="E556">
        <v>2</v>
      </c>
    </row>
    <row r="557" spans="1:5">
      <c r="A557" t="s">
        <v>8218</v>
      </c>
      <c r="B557">
        <v>30</v>
      </c>
      <c r="D557" t="s">
        <v>8220</v>
      </c>
      <c r="E557">
        <v>2</v>
      </c>
    </row>
    <row r="558" spans="1:5">
      <c r="A558" t="s">
        <v>8218</v>
      </c>
      <c r="B558">
        <v>30</v>
      </c>
      <c r="D558" t="s">
        <v>8220</v>
      </c>
      <c r="E558">
        <v>2</v>
      </c>
    </row>
    <row r="559" spans="1:5">
      <c r="A559" t="s">
        <v>8218</v>
      </c>
      <c r="B559">
        <v>30</v>
      </c>
      <c r="D559" t="s">
        <v>8220</v>
      </c>
      <c r="E559">
        <v>2</v>
      </c>
    </row>
    <row r="560" spans="1:5">
      <c r="A560" t="s">
        <v>8218</v>
      </c>
      <c r="B560">
        <v>30</v>
      </c>
      <c r="D560" t="s">
        <v>8220</v>
      </c>
      <c r="E560">
        <v>2</v>
      </c>
    </row>
    <row r="561" spans="1:5">
      <c r="A561" t="s">
        <v>8218</v>
      </c>
      <c r="B561">
        <v>30</v>
      </c>
      <c r="D561" t="s">
        <v>8220</v>
      </c>
      <c r="E561">
        <v>2</v>
      </c>
    </row>
    <row r="562" spans="1:5">
      <c r="A562" t="s">
        <v>8218</v>
      </c>
      <c r="B562">
        <v>30</v>
      </c>
      <c r="D562" t="s">
        <v>8220</v>
      </c>
      <c r="E562">
        <v>2</v>
      </c>
    </row>
    <row r="563" spans="1:5">
      <c r="A563" t="s">
        <v>8218</v>
      </c>
      <c r="B563">
        <v>30</v>
      </c>
      <c r="D563" t="s">
        <v>8220</v>
      </c>
      <c r="E563">
        <v>2</v>
      </c>
    </row>
    <row r="564" spans="1:5">
      <c r="A564" t="s">
        <v>8218</v>
      </c>
      <c r="B564">
        <v>30</v>
      </c>
      <c r="D564" t="s">
        <v>8220</v>
      </c>
      <c r="E564">
        <v>2</v>
      </c>
    </row>
    <row r="565" spans="1:5">
      <c r="A565" t="s">
        <v>8218</v>
      </c>
      <c r="B565">
        <v>30</v>
      </c>
      <c r="D565" t="s">
        <v>8220</v>
      </c>
      <c r="E565">
        <v>2</v>
      </c>
    </row>
    <row r="566" spans="1:5">
      <c r="A566" t="s">
        <v>8218</v>
      </c>
      <c r="B566">
        <v>30</v>
      </c>
      <c r="D566" t="s">
        <v>8220</v>
      </c>
      <c r="E566">
        <v>2</v>
      </c>
    </row>
    <row r="567" spans="1:5">
      <c r="A567" t="s">
        <v>8218</v>
      </c>
      <c r="B567">
        <v>30</v>
      </c>
      <c r="D567" t="s">
        <v>8220</v>
      </c>
      <c r="E567">
        <v>2</v>
      </c>
    </row>
    <row r="568" spans="1:5">
      <c r="A568" t="s">
        <v>8218</v>
      </c>
      <c r="B568">
        <v>30</v>
      </c>
      <c r="D568" t="s">
        <v>8220</v>
      </c>
      <c r="E568">
        <v>2</v>
      </c>
    </row>
    <row r="569" spans="1:5">
      <c r="A569" t="s">
        <v>8218</v>
      </c>
      <c r="B569">
        <v>30</v>
      </c>
      <c r="D569" t="s">
        <v>8220</v>
      </c>
      <c r="E569">
        <v>2</v>
      </c>
    </row>
    <row r="570" spans="1:5">
      <c r="A570" t="s">
        <v>8218</v>
      </c>
      <c r="B570">
        <v>30</v>
      </c>
      <c r="D570" t="s">
        <v>8220</v>
      </c>
      <c r="E570">
        <v>2</v>
      </c>
    </row>
    <row r="571" spans="1:5">
      <c r="A571" t="s">
        <v>8218</v>
      </c>
      <c r="B571">
        <v>30</v>
      </c>
      <c r="D571" t="s">
        <v>8220</v>
      </c>
      <c r="E571">
        <v>2</v>
      </c>
    </row>
    <row r="572" spans="1:5">
      <c r="A572" t="s">
        <v>8218</v>
      </c>
      <c r="B572">
        <v>30</v>
      </c>
      <c r="D572" t="s">
        <v>8220</v>
      </c>
      <c r="E572">
        <v>2</v>
      </c>
    </row>
    <row r="573" spans="1:5">
      <c r="A573" t="s">
        <v>8218</v>
      </c>
      <c r="B573">
        <v>30</v>
      </c>
      <c r="D573" t="s">
        <v>8220</v>
      </c>
      <c r="E573">
        <v>2</v>
      </c>
    </row>
    <row r="574" spans="1:5">
      <c r="A574" t="s">
        <v>8218</v>
      </c>
      <c r="B574">
        <v>30</v>
      </c>
      <c r="D574" t="s">
        <v>8220</v>
      </c>
      <c r="E574">
        <v>2</v>
      </c>
    </row>
    <row r="575" spans="1:5">
      <c r="A575" t="s">
        <v>8218</v>
      </c>
      <c r="B575">
        <v>30</v>
      </c>
      <c r="D575" t="s">
        <v>8220</v>
      </c>
      <c r="E575">
        <v>2</v>
      </c>
    </row>
    <row r="576" spans="1:5">
      <c r="A576" t="s">
        <v>8218</v>
      </c>
      <c r="B576">
        <v>31</v>
      </c>
      <c r="D576" t="s">
        <v>8220</v>
      </c>
      <c r="E576">
        <v>2</v>
      </c>
    </row>
    <row r="577" spans="1:5">
      <c r="A577" t="s">
        <v>8218</v>
      </c>
      <c r="B577">
        <v>31</v>
      </c>
      <c r="D577" t="s">
        <v>8220</v>
      </c>
      <c r="E577">
        <v>2</v>
      </c>
    </row>
    <row r="578" spans="1:5">
      <c r="A578" t="s">
        <v>8218</v>
      </c>
      <c r="B578">
        <v>31</v>
      </c>
      <c r="D578" t="s">
        <v>8220</v>
      </c>
      <c r="E578">
        <v>2</v>
      </c>
    </row>
    <row r="579" spans="1:5">
      <c r="A579" t="s">
        <v>8218</v>
      </c>
      <c r="B579">
        <v>31</v>
      </c>
      <c r="D579" t="s">
        <v>8220</v>
      </c>
      <c r="E579">
        <v>2</v>
      </c>
    </row>
    <row r="580" spans="1:5">
      <c r="A580" t="s">
        <v>8218</v>
      </c>
      <c r="B580">
        <v>31</v>
      </c>
      <c r="D580" t="s">
        <v>8220</v>
      </c>
      <c r="E580">
        <v>2</v>
      </c>
    </row>
    <row r="581" spans="1:5">
      <c r="A581" t="s">
        <v>8218</v>
      </c>
      <c r="B581">
        <v>31</v>
      </c>
      <c r="D581" t="s">
        <v>8220</v>
      </c>
      <c r="E581">
        <v>2</v>
      </c>
    </row>
    <row r="582" spans="1:5">
      <c r="A582" t="s">
        <v>8218</v>
      </c>
      <c r="B582">
        <v>31</v>
      </c>
      <c r="D582" t="s">
        <v>8220</v>
      </c>
      <c r="E582">
        <v>2</v>
      </c>
    </row>
    <row r="583" spans="1:5">
      <c r="A583" t="s">
        <v>8218</v>
      </c>
      <c r="B583">
        <v>31</v>
      </c>
      <c r="D583" t="s">
        <v>8220</v>
      </c>
      <c r="E583">
        <v>2</v>
      </c>
    </row>
    <row r="584" spans="1:5">
      <c r="A584" t="s">
        <v>8218</v>
      </c>
      <c r="B584">
        <v>31</v>
      </c>
      <c r="D584" t="s">
        <v>8220</v>
      </c>
      <c r="E584">
        <v>2</v>
      </c>
    </row>
    <row r="585" spans="1:5">
      <c r="A585" t="s">
        <v>8218</v>
      </c>
      <c r="B585">
        <v>31</v>
      </c>
      <c r="D585" t="s">
        <v>8220</v>
      </c>
      <c r="E585">
        <v>2</v>
      </c>
    </row>
    <row r="586" spans="1:5">
      <c r="A586" t="s">
        <v>8218</v>
      </c>
      <c r="B586">
        <v>31</v>
      </c>
      <c r="D586" t="s">
        <v>8220</v>
      </c>
      <c r="E586">
        <v>2</v>
      </c>
    </row>
    <row r="587" spans="1:5">
      <c r="A587" t="s">
        <v>8218</v>
      </c>
      <c r="B587">
        <v>31</v>
      </c>
      <c r="D587" t="s">
        <v>8220</v>
      </c>
      <c r="E587">
        <v>2</v>
      </c>
    </row>
    <row r="588" spans="1:5">
      <c r="A588" t="s">
        <v>8218</v>
      </c>
      <c r="B588">
        <v>31</v>
      </c>
      <c r="D588" t="s">
        <v>8220</v>
      </c>
      <c r="E588">
        <v>2</v>
      </c>
    </row>
    <row r="589" spans="1:5">
      <c r="A589" t="s">
        <v>8218</v>
      </c>
      <c r="B589">
        <v>31</v>
      </c>
      <c r="D589" t="s">
        <v>8220</v>
      </c>
      <c r="E589">
        <v>2</v>
      </c>
    </row>
    <row r="590" spans="1:5">
      <c r="A590" t="s">
        <v>8218</v>
      </c>
      <c r="B590">
        <v>31</v>
      </c>
      <c r="D590" t="s">
        <v>8220</v>
      </c>
      <c r="E590">
        <v>2</v>
      </c>
    </row>
    <row r="591" spans="1:5">
      <c r="A591" t="s">
        <v>8218</v>
      </c>
      <c r="B591">
        <v>31</v>
      </c>
      <c r="D591" t="s">
        <v>8220</v>
      </c>
      <c r="E591">
        <v>2</v>
      </c>
    </row>
    <row r="592" spans="1:5">
      <c r="A592" t="s">
        <v>8218</v>
      </c>
      <c r="B592">
        <v>31</v>
      </c>
      <c r="D592" t="s">
        <v>8220</v>
      </c>
      <c r="E592">
        <v>2</v>
      </c>
    </row>
    <row r="593" spans="1:5">
      <c r="A593" t="s">
        <v>8218</v>
      </c>
      <c r="B593">
        <v>31</v>
      </c>
      <c r="D593" t="s">
        <v>8220</v>
      </c>
      <c r="E593">
        <v>2</v>
      </c>
    </row>
    <row r="594" spans="1:5">
      <c r="A594" t="s">
        <v>8218</v>
      </c>
      <c r="B594">
        <v>31</v>
      </c>
      <c r="D594" t="s">
        <v>8220</v>
      </c>
      <c r="E594">
        <v>2</v>
      </c>
    </row>
    <row r="595" spans="1:5">
      <c r="A595" t="s">
        <v>8218</v>
      </c>
      <c r="B595">
        <v>31</v>
      </c>
      <c r="D595" t="s">
        <v>8220</v>
      </c>
      <c r="E595">
        <v>2</v>
      </c>
    </row>
    <row r="596" spans="1:5">
      <c r="A596" t="s">
        <v>8218</v>
      </c>
      <c r="B596">
        <v>32</v>
      </c>
      <c r="D596" t="s">
        <v>8220</v>
      </c>
      <c r="E596">
        <v>2</v>
      </c>
    </row>
    <row r="597" spans="1:5">
      <c r="A597" t="s">
        <v>8218</v>
      </c>
      <c r="B597">
        <v>32</v>
      </c>
      <c r="D597" t="s">
        <v>8220</v>
      </c>
      <c r="E597">
        <v>2</v>
      </c>
    </row>
    <row r="598" spans="1:5">
      <c r="A598" t="s">
        <v>8218</v>
      </c>
      <c r="B598">
        <v>32</v>
      </c>
      <c r="D598" t="s">
        <v>8220</v>
      </c>
      <c r="E598">
        <v>2</v>
      </c>
    </row>
    <row r="599" spans="1:5">
      <c r="A599" t="s">
        <v>8218</v>
      </c>
      <c r="B599">
        <v>32</v>
      </c>
      <c r="D599" t="s">
        <v>8220</v>
      </c>
      <c r="E599">
        <v>2</v>
      </c>
    </row>
    <row r="600" spans="1:5">
      <c r="A600" t="s">
        <v>8218</v>
      </c>
      <c r="B600">
        <v>32</v>
      </c>
      <c r="D600" t="s">
        <v>8220</v>
      </c>
      <c r="E600">
        <v>2</v>
      </c>
    </row>
    <row r="601" spans="1:5">
      <c r="A601" t="s">
        <v>8218</v>
      </c>
      <c r="B601">
        <v>32</v>
      </c>
      <c r="D601" t="s">
        <v>8220</v>
      </c>
      <c r="E601">
        <v>2</v>
      </c>
    </row>
    <row r="602" spans="1:5">
      <c r="A602" t="s">
        <v>8218</v>
      </c>
      <c r="B602">
        <v>32</v>
      </c>
      <c r="D602" t="s">
        <v>8220</v>
      </c>
      <c r="E602">
        <v>2</v>
      </c>
    </row>
    <row r="603" spans="1:5">
      <c r="A603" t="s">
        <v>8218</v>
      </c>
      <c r="B603">
        <v>32</v>
      </c>
      <c r="D603" t="s">
        <v>8220</v>
      </c>
      <c r="E603">
        <v>2</v>
      </c>
    </row>
    <row r="604" spans="1:5">
      <c r="A604" t="s">
        <v>8218</v>
      </c>
      <c r="B604">
        <v>32</v>
      </c>
      <c r="D604" t="s">
        <v>8220</v>
      </c>
      <c r="E604">
        <v>2</v>
      </c>
    </row>
    <row r="605" spans="1:5">
      <c r="A605" t="s">
        <v>8218</v>
      </c>
      <c r="B605">
        <v>32</v>
      </c>
      <c r="D605" t="s">
        <v>8220</v>
      </c>
      <c r="E605">
        <v>2</v>
      </c>
    </row>
    <row r="606" spans="1:5">
      <c r="A606" t="s">
        <v>8218</v>
      </c>
      <c r="B606">
        <v>32</v>
      </c>
      <c r="D606" t="s">
        <v>8220</v>
      </c>
      <c r="E606">
        <v>2</v>
      </c>
    </row>
    <row r="607" spans="1:5">
      <c r="A607" t="s">
        <v>8218</v>
      </c>
      <c r="B607">
        <v>32</v>
      </c>
      <c r="D607" t="s">
        <v>8220</v>
      </c>
      <c r="E607">
        <v>2</v>
      </c>
    </row>
    <row r="608" spans="1:5">
      <c r="A608" t="s">
        <v>8218</v>
      </c>
      <c r="B608">
        <v>32</v>
      </c>
      <c r="D608" t="s">
        <v>8220</v>
      </c>
      <c r="E608">
        <v>2</v>
      </c>
    </row>
    <row r="609" spans="1:5">
      <c r="A609" t="s">
        <v>8218</v>
      </c>
      <c r="B609">
        <v>32</v>
      </c>
      <c r="D609" t="s">
        <v>8220</v>
      </c>
      <c r="E609">
        <v>2</v>
      </c>
    </row>
    <row r="610" spans="1:5">
      <c r="A610" t="s">
        <v>8218</v>
      </c>
      <c r="B610">
        <v>32</v>
      </c>
      <c r="D610" t="s">
        <v>8220</v>
      </c>
      <c r="E610">
        <v>2</v>
      </c>
    </row>
    <row r="611" spans="1:5">
      <c r="A611" t="s">
        <v>8218</v>
      </c>
      <c r="B611">
        <v>32</v>
      </c>
      <c r="D611" t="s">
        <v>8220</v>
      </c>
      <c r="E611">
        <v>2</v>
      </c>
    </row>
    <row r="612" spans="1:5">
      <c r="A612" t="s">
        <v>8218</v>
      </c>
      <c r="B612">
        <v>32</v>
      </c>
      <c r="D612" t="s">
        <v>8220</v>
      </c>
      <c r="E612">
        <v>2</v>
      </c>
    </row>
    <row r="613" spans="1:5">
      <c r="A613" t="s">
        <v>8218</v>
      </c>
      <c r="B613">
        <v>32</v>
      </c>
      <c r="D613" t="s">
        <v>8220</v>
      </c>
      <c r="E613">
        <v>2</v>
      </c>
    </row>
    <row r="614" spans="1:5">
      <c r="A614" t="s">
        <v>8218</v>
      </c>
      <c r="B614">
        <v>32</v>
      </c>
      <c r="D614" t="s">
        <v>8220</v>
      </c>
      <c r="E614">
        <v>2</v>
      </c>
    </row>
    <row r="615" spans="1:5">
      <c r="A615" t="s">
        <v>8218</v>
      </c>
      <c r="B615">
        <v>33</v>
      </c>
      <c r="D615" t="s">
        <v>8220</v>
      </c>
      <c r="E615">
        <v>2</v>
      </c>
    </row>
    <row r="616" spans="1:5">
      <c r="A616" t="s">
        <v>8218</v>
      </c>
      <c r="B616">
        <v>33</v>
      </c>
      <c r="D616" t="s">
        <v>8220</v>
      </c>
      <c r="E616">
        <v>2</v>
      </c>
    </row>
    <row r="617" spans="1:5">
      <c r="A617" t="s">
        <v>8218</v>
      </c>
      <c r="B617">
        <v>33</v>
      </c>
      <c r="D617" t="s">
        <v>8220</v>
      </c>
      <c r="E617">
        <v>2</v>
      </c>
    </row>
    <row r="618" spans="1:5">
      <c r="A618" t="s">
        <v>8218</v>
      </c>
      <c r="B618">
        <v>33</v>
      </c>
      <c r="D618" t="s">
        <v>8220</v>
      </c>
      <c r="E618">
        <v>2</v>
      </c>
    </row>
    <row r="619" spans="1:5">
      <c r="A619" t="s">
        <v>8218</v>
      </c>
      <c r="B619">
        <v>33</v>
      </c>
      <c r="D619" t="s">
        <v>8220</v>
      </c>
      <c r="E619">
        <v>2</v>
      </c>
    </row>
    <row r="620" spans="1:5">
      <c r="A620" t="s">
        <v>8218</v>
      </c>
      <c r="B620">
        <v>33</v>
      </c>
      <c r="D620" t="s">
        <v>8220</v>
      </c>
      <c r="E620">
        <v>2</v>
      </c>
    </row>
    <row r="621" spans="1:5">
      <c r="A621" t="s">
        <v>8218</v>
      </c>
      <c r="B621">
        <v>33</v>
      </c>
      <c r="D621" t="s">
        <v>8220</v>
      </c>
      <c r="E621">
        <v>2</v>
      </c>
    </row>
    <row r="622" spans="1:5">
      <c r="A622" t="s">
        <v>8218</v>
      </c>
      <c r="B622">
        <v>33</v>
      </c>
      <c r="D622" t="s">
        <v>8220</v>
      </c>
      <c r="E622">
        <v>2</v>
      </c>
    </row>
    <row r="623" spans="1:5">
      <c r="A623" t="s">
        <v>8218</v>
      </c>
      <c r="B623">
        <v>33</v>
      </c>
      <c r="D623" t="s">
        <v>8220</v>
      </c>
      <c r="E623">
        <v>2</v>
      </c>
    </row>
    <row r="624" spans="1:5">
      <c r="A624" t="s">
        <v>8218</v>
      </c>
      <c r="B624">
        <v>33</v>
      </c>
      <c r="D624" t="s">
        <v>8220</v>
      </c>
      <c r="E624">
        <v>2</v>
      </c>
    </row>
    <row r="625" spans="1:5">
      <c r="A625" t="s">
        <v>8218</v>
      </c>
      <c r="B625">
        <v>33</v>
      </c>
      <c r="D625" t="s">
        <v>8220</v>
      </c>
      <c r="E625">
        <v>2</v>
      </c>
    </row>
    <row r="626" spans="1:5">
      <c r="A626" t="s">
        <v>8218</v>
      </c>
      <c r="B626">
        <v>33</v>
      </c>
      <c r="D626" t="s">
        <v>8220</v>
      </c>
      <c r="E626">
        <v>2</v>
      </c>
    </row>
    <row r="627" spans="1:5">
      <c r="A627" t="s">
        <v>8218</v>
      </c>
      <c r="B627">
        <v>33</v>
      </c>
      <c r="D627" t="s">
        <v>8220</v>
      </c>
      <c r="E627">
        <v>2</v>
      </c>
    </row>
    <row r="628" spans="1:5">
      <c r="A628" t="s">
        <v>8218</v>
      </c>
      <c r="B628">
        <v>33</v>
      </c>
      <c r="D628" t="s">
        <v>8220</v>
      </c>
      <c r="E628">
        <v>2</v>
      </c>
    </row>
    <row r="629" spans="1:5">
      <c r="A629" t="s">
        <v>8218</v>
      </c>
      <c r="B629">
        <v>33</v>
      </c>
      <c r="D629" t="s">
        <v>8220</v>
      </c>
      <c r="E629">
        <v>2</v>
      </c>
    </row>
    <row r="630" spans="1:5">
      <c r="A630" t="s">
        <v>8218</v>
      </c>
      <c r="B630">
        <v>33</v>
      </c>
      <c r="D630" t="s">
        <v>8220</v>
      </c>
      <c r="E630">
        <v>2</v>
      </c>
    </row>
    <row r="631" spans="1:5">
      <c r="A631" t="s">
        <v>8218</v>
      </c>
      <c r="B631">
        <v>33</v>
      </c>
      <c r="D631" t="s">
        <v>8220</v>
      </c>
      <c r="E631">
        <v>2</v>
      </c>
    </row>
    <row r="632" spans="1:5">
      <c r="A632" t="s">
        <v>8218</v>
      </c>
      <c r="B632">
        <v>33</v>
      </c>
      <c r="D632" t="s">
        <v>8220</v>
      </c>
      <c r="E632">
        <v>2</v>
      </c>
    </row>
    <row r="633" spans="1:5">
      <c r="A633" t="s">
        <v>8218</v>
      </c>
      <c r="B633">
        <v>33</v>
      </c>
      <c r="D633" t="s">
        <v>8220</v>
      </c>
      <c r="E633">
        <v>2</v>
      </c>
    </row>
    <row r="634" spans="1:5">
      <c r="A634" t="s">
        <v>8218</v>
      </c>
      <c r="B634">
        <v>33</v>
      </c>
      <c r="D634" t="s">
        <v>8220</v>
      </c>
      <c r="E634">
        <v>2</v>
      </c>
    </row>
    <row r="635" spans="1:5">
      <c r="A635" t="s">
        <v>8218</v>
      </c>
      <c r="B635">
        <v>33</v>
      </c>
      <c r="D635" t="s">
        <v>8220</v>
      </c>
      <c r="E635">
        <v>2</v>
      </c>
    </row>
    <row r="636" spans="1:5">
      <c r="A636" t="s">
        <v>8218</v>
      </c>
      <c r="B636">
        <v>33</v>
      </c>
      <c r="D636" t="s">
        <v>8220</v>
      </c>
      <c r="E636">
        <v>2</v>
      </c>
    </row>
    <row r="637" spans="1:5">
      <c r="A637" t="s">
        <v>8218</v>
      </c>
      <c r="B637">
        <v>33</v>
      </c>
      <c r="D637" t="s">
        <v>8220</v>
      </c>
      <c r="E637">
        <v>2</v>
      </c>
    </row>
    <row r="638" spans="1:5">
      <c r="A638" t="s">
        <v>8218</v>
      </c>
      <c r="B638">
        <v>33</v>
      </c>
      <c r="D638" t="s">
        <v>8220</v>
      </c>
      <c r="E638">
        <v>2</v>
      </c>
    </row>
    <row r="639" spans="1:5">
      <c r="A639" t="s">
        <v>8218</v>
      </c>
      <c r="B639">
        <v>34</v>
      </c>
      <c r="D639" t="s">
        <v>8220</v>
      </c>
      <c r="E639">
        <v>2</v>
      </c>
    </row>
    <row r="640" spans="1:5">
      <c r="A640" t="s">
        <v>8218</v>
      </c>
      <c r="B640">
        <v>34</v>
      </c>
      <c r="D640" t="s">
        <v>8220</v>
      </c>
      <c r="E640">
        <v>2</v>
      </c>
    </row>
    <row r="641" spans="1:5">
      <c r="A641" t="s">
        <v>8218</v>
      </c>
      <c r="B641">
        <v>34</v>
      </c>
      <c r="D641" t="s">
        <v>8220</v>
      </c>
      <c r="E641">
        <v>2</v>
      </c>
    </row>
    <row r="642" spans="1:5">
      <c r="A642" t="s">
        <v>8218</v>
      </c>
      <c r="B642">
        <v>34</v>
      </c>
      <c r="D642" t="s">
        <v>8220</v>
      </c>
      <c r="E642">
        <v>2</v>
      </c>
    </row>
    <row r="643" spans="1:5">
      <c r="A643" t="s">
        <v>8218</v>
      </c>
      <c r="B643">
        <v>34</v>
      </c>
      <c r="D643" t="s">
        <v>8220</v>
      </c>
      <c r="E643">
        <v>2</v>
      </c>
    </row>
    <row r="644" spans="1:5">
      <c r="A644" t="s">
        <v>8218</v>
      </c>
      <c r="B644">
        <v>34</v>
      </c>
      <c r="D644" t="s">
        <v>8220</v>
      </c>
      <c r="E644">
        <v>2</v>
      </c>
    </row>
    <row r="645" spans="1:5">
      <c r="A645" t="s">
        <v>8218</v>
      </c>
      <c r="B645">
        <v>34</v>
      </c>
      <c r="D645" t="s">
        <v>8220</v>
      </c>
      <c r="E645">
        <v>2</v>
      </c>
    </row>
    <row r="646" spans="1:5">
      <c r="A646" t="s">
        <v>8218</v>
      </c>
      <c r="B646">
        <v>34</v>
      </c>
      <c r="D646" t="s">
        <v>8220</v>
      </c>
      <c r="E646">
        <v>3</v>
      </c>
    </row>
    <row r="647" spans="1:5">
      <c r="A647" t="s">
        <v>8218</v>
      </c>
      <c r="B647">
        <v>34</v>
      </c>
      <c r="D647" t="s">
        <v>8220</v>
      </c>
      <c r="E647">
        <v>3</v>
      </c>
    </row>
    <row r="648" spans="1:5">
      <c r="A648" t="s">
        <v>8218</v>
      </c>
      <c r="B648">
        <v>34</v>
      </c>
      <c r="D648" t="s">
        <v>8220</v>
      </c>
      <c r="E648">
        <v>3</v>
      </c>
    </row>
    <row r="649" spans="1:5">
      <c r="A649" t="s">
        <v>8218</v>
      </c>
      <c r="B649">
        <v>34</v>
      </c>
      <c r="D649" t="s">
        <v>8220</v>
      </c>
      <c r="E649">
        <v>3</v>
      </c>
    </row>
    <row r="650" spans="1:5">
      <c r="A650" t="s">
        <v>8218</v>
      </c>
      <c r="B650">
        <v>34</v>
      </c>
      <c r="D650" t="s">
        <v>8220</v>
      </c>
      <c r="E650">
        <v>3</v>
      </c>
    </row>
    <row r="651" spans="1:5">
      <c r="A651" t="s">
        <v>8218</v>
      </c>
      <c r="B651">
        <v>34</v>
      </c>
      <c r="D651" t="s">
        <v>8220</v>
      </c>
      <c r="E651">
        <v>3</v>
      </c>
    </row>
    <row r="652" spans="1:5">
      <c r="A652" t="s">
        <v>8218</v>
      </c>
      <c r="B652">
        <v>34</v>
      </c>
      <c r="D652" t="s">
        <v>8220</v>
      </c>
      <c r="E652">
        <v>3</v>
      </c>
    </row>
    <row r="653" spans="1:5">
      <c r="A653" t="s">
        <v>8218</v>
      </c>
      <c r="B653">
        <v>34</v>
      </c>
      <c r="D653" t="s">
        <v>8220</v>
      </c>
      <c r="E653">
        <v>3</v>
      </c>
    </row>
    <row r="654" spans="1:5">
      <c r="A654" t="s">
        <v>8218</v>
      </c>
      <c r="B654">
        <v>34</v>
      </c>
      <c r="D654" t="s">
        <v>8220</v>
      </c>
      <c r="E654">
        <v>3</v>
      </c>
    </row>
    <row r="655" spans="1:5">
      <c r="A655" t="s">
        <v>8218</v>
      </c>
      <c r="B655">
        <v>34</v>
      </c>
      <c r="D655" t="s">
        <v>8220</v>
      </c>
      <c r="E655">
        <v>3</v>
      </c>
    </row>
    <row r="656" spans="1:5">
      <c r="A656" t="s">
        <v>8218</v>
      </c>
      <c r="B656">
        <v>34</v>
      </c>
      <c r="D656" t="s">
        <v>8220</v>
      </c>
      <c r="E656">
        <v>3</v>
      </c>
    </row>
    <row r="657" spans="1:5">
      <c r="A657" t="s">
        <v>8218</v>
      </c>
      <c r="B657">
        <v>34</v>
      </c>
      <c r="D657" t="s">
        <v>8220</v>
      </c>
      <c r="E657">
        <v>3</v>
      </c>
    </row>
    <row r="658" spans="1:5">
      <c r="A658" t="s">
        <v>8218</v>
      </c>
      <c r="B658">
        <v>34</v>
      </c>
      <c r="D658" t="s">
        <v>8220</v>
      </c>
      <c r="E658">
        <v>3</v>
      </c>
    </row>
    <row r="659" spans="1:5">
      <c r="A659" t="s">
        <v>8218</v>
      </c>
      <c r="B659">
        <v>34</v>
      </c>
      <c r="D659" t="s">
        <v>8220</v>
      </c>
      <c r="E659">
        <v>3</v>
      </c>
    </row>
    <row r="660" spans="1:5">
      <c r="A660" t="s">
        <v>8218</v>
      </c>
      <c r="B660">
        <v>34</v>
      </c>
      <c r="D660" t="s">
        <v>8220</v>
      </c>
      <c r="E660">
        <v>3</v>
      </c>
    </row>
    <row r="661" spans="1:5">
      <c r="A661" t="s">
        <v>8218</v>
      </c>
      <c r="B661">
        <v>34</v>
      </c>
      <c r="D661" t="s">
        <v>8220</v>
      </c>
      <c r="E661">
        <v>3</v>
      </c>
    </row>
    <row r="662" spans="1:5">
      <c r="A662" t="s">
        <v>8218</v>
      </c>
      <c r="B662">
        <v>34</v>
      </c>
      <c r="D662" t="s">
        <v>8220</v>
      </c>
      <c r="E662">
        <v>3</v>
      </c>
    </row>
    <row r="663" spans="1:5">
      <c r="A663" t="s">
        <v>8218</v>
      </c>
      <c r="B663">
        <v>34</v>
      </c>
      <c r="D663" t="s">
        <v>8220</v>
      </c>
      <c r="E663">
        <v>3</v>
      </c>
    </row>
    <row r="664" spans="1:5">
      <c r="A664" t="s">
        <v>8218</v>
      </c>
      <c r="B664">
        <v>34</v>
      </c>
      <c r="D664" t="s">
        <v>8220</v>
      </c>
      <c r="E664">
        <v>3</v>
      </c>
    </row>
    <row r="665" spans="1:5">
      <c r="A665" t="s">
        <v>8218</v>
      </c>
      <c r="B665">
        <v>35</v>
      </c>
      <c r="D665" t="s">
        <v>8220</v>
      </c>
      <c r="E665">
        <v>3</v>
      </c>
    </row>
    <row r="666" spans="1:5">
      <c r="A666" t="s">
        <v>8218</v>
      </c>
      <c r="B666">
        <v>35</v>
      </c>
      <c r="D666" t="s">
        <v>8220</v>
      </c>
      <c r="E666">
        <v>3</v>
      </c>
    </row>
    <row r="667" spans="1:5">
      <c r="A667" t="s">
        <v>8218</v>
      </c>
      <c r="B667">
        <v>35</v>
      </c>
      <c r="D667" t="s">
        <v>8220</v>
      </c>
      <c r="E667">
        <v>3</v>
      </c>
    </row>
    <row r="668" spans="1:5">
      <c r="A668" t="s">
        <v>8218</v>
      </c>
      <c r="B668">
        <v>35</v>
      </c>
      <c r="D668" t="s">
        <v>8220</v>
      </c>
      <c r="E668">
        <v>3</v>
      </c>
    </row>
    <row r="669" spans="1:5">
      <c r="A669" t="s">
        <v>8218</v>
      </c>
      <c r="B669">
        <v>35</v>
      </c>
      <c r="D669" t="s">
        <v>8220</v>
      </c>
      <c r="E669">
        <v>3</v>
      </c>
    </row>
    <row r="670" spans="1:5">
      <c r="A670" t="s">
        <v>8218</v>
      </c>
      <c r="B670">
        <v>35</v>
      </c>
      <c r="D670" t="s">
        <v>8220</v>
      </c>
      <c r="E670">
        <v>3</v>
      </c>
    </row>
    <row r="671" spans="1:5">
      <c r="A671" t="s">
        <v>8218</v>
      </c>
      <c r="B671">
        <v>35</v>
      </c>
      <c r="D671" t="s">
        <v>8220</v>
      </c>
      <c r="E671">
        <v>3</v>
      </c>
    </row>
    <row r="672" spans="1:5">
      <c r="A672" t="s">
        <v>8218</v>
      </c>
      <c r="B672">
        <v>35</v>
      </c>
      <c r="D672" t="s">
        <v>8220</v>
      </c>
      <c r="E672">
        <v>3</v>
      </c>
    </row>
    <row r="673" spans="1:5">
      <c r="A673" t="s">
        <v>8218</v>
      </c>
      <c r="B673">
        <v>35</v>
      </c>
      <c r="D673" t="s">
        <v>8220</v>
      </c>
      <c r="E673">
        <v>3</v>
      </c>
    </row>
    <row r="674" spans="1:5">
      <c r="A674" t="s">
        <v>8218</v>
      </c>
      <c r="B674">
        <v>35</v>
      </c>
      <c r="D674" t="s">
        <v>8220</v>
      </c>
      <c r="E674">
        <v>3</v>
      </c>
    </row>
    <row r="675" spans="1:5">
      <c r="A675" t="s">
        <v>8218</v>
      </c>
      <c r="B675">
        <v>35</v>
      </c>
      <c r="D675" t="s">
        <v>8220</v>
      </c>
      <c r="E675">
        <v>3</v>
      </c>
    </row>
    <row r="676" spans="1:5">
      <c r="A676" t="s">
        <v>8218</v>
      </c>
      <c r="B676">
        <v>35</v>
      </c>
      <c r="D676" t="s">
        <v>8220</v>
      </c>
      <c r="E676">
        <v>3</v>
      </c>
    </row>
    <row r="677" spans="1:5">
      <c r="A677" t="s">
        <v>8218</v>
      </c>
      <c r="B677">
        <v>35</v>
      </c>
      <c r="D677" t="s">
        <v>8220</v>
      </c>
      <c r="E677">
        <v>3</v>
      </c>
    </row>
    <row r="678" spans="1:5">
      <c r="A678" t="s">
        <v>8218</v>
      </c>
      <c r="B678">
        <v>35</v>
      </c>
      <c r="D678" t="s">
        <v>8220</v>
      </c>
      <c r="E678">
        <v>3</v>
      </c>
    </row>
    <row r="679" spans="1:5">
      <c r="A679" t="s">
        <v>8218</v>
      </c>
      <c r="B679">
        <v>35</v>
      </c>
      <c r="D679" t="s">
        <v>8220</v>
      </c>
      <c r="E679">
        <v>3</v>
      </c>
    </row>
    <row r="680" spans="1:5">
      <c r="A680" t="s">
        <v>8218</v>
      </c>
      <c r="B680">
        <v>35</v>
      </c>
      <c r="D680" t="s">
        <v>8220</v>
      </c>
      <c r="E680">
        <v>3</v>
      </c>
    </row>
    <row r="681" spans="1:5">
      <c r="A681" t="s">
        <v>8218</v>
      </c>
      <c r="B681">
        <v>35</v>
      </c>
      <c r="D681" t="s">
        <v>8220</v>
      </c>
      <c r="E681">
        <v>3</v>
      </c>
    </row>
    <row r="682" spans="1:5">
      <c r="A682" t="s">
        <v>8218</v>
      </c>
      <c r="B682">
        <v>35</v>
      </c>
      <c r="D682" t="s">
        <v>8220</v>
      </c>
      <c r="E682">
        <v>3</v>
      </c>
    </row>
    <row r="683" spans="1:5">
      <c r="A683" t="s">
        <v>8218</v>
      </c>
      <c r="B683">
        <v>35</v>
      </c>
      <c r="D683" t="s">
        <v>8220</v>
      </c>
      <c r="E683">
        <v>3</v>
      </c>
    </row>
    <row r="684" spans="1:5">
      <c r="A684" t="s">
        <v>8218</v>
      </c>
      <c r="B684">
        <v>35</v>
      </c>
      <c r="D684" t="s">
        <v>8220</v>
      </c>
      <c r="E684">
        <v>3</v>
      </c>
    </row>
    <row r="685" spans="1:5">
      <c r="A685" t="s">
        <v>8218</v>
      </c>
      <c r="B685">
        <v>35</v>
      </c>
      <c r="D685" t="s">
        <v>8220</v>
      </c>
      <c r="E685">
        <v>3</v>
      </c>
    </row>
    <row r="686" spans="1:5">
      <c r="A686" t="s">
        <v>8218</v>
      </c>
      <c r="B686">
        <v>35</v>
      </c>
      <c r="D686" t="s">
        <v>8220</v>
      </c>
      <c r="E686">
        <v>3</v>
      </c>
    </row>
    <row r="687" spans="1:5">
      <c r="A687" t="s">
        <v>8218</v>
      </c>
      <c r="B687">
        <v>35</v>
      </c>
      <c r="D687" t="s">
        <v>8220</v>
      </c>
      <c r="E687">
        <v>3</v>
      </c>
    </row>
    <row r="688" spans="1:5">
      <c r="A688" t="s">
        <v>8218</v>
      </c>
      <c r="B688">
        <v>36</v>
      </c>
      <c r="D688" t="s">
        <v>8220</v>
      </c>
      <c r="E688">
        <v>3</v>
      </c>
    </row>
    <row r="689" spans="1:5">
      <c r="A689" t="s">
        <v>8218</v>
      </c>
      <c r="B689">
        <v>36</v>
      </c>
      <c r="D689" t="s">
        <v>8220</v>
      </c>
      <c r="E689">
        <v>3</v>
      </c>
    </row>
    <row r="690" spans="1:5">
      <c r="A690" t="s">
        <v>8218</v>
      </c>
      <c r="B690">
        <v>36</v>
      </c>
      <c r="D690" t="s">
        <v>8220</v>
      </c>
      <c r="E690">
        <v>3</v>
      </c>
    </row>
    <row r="691" spans="1:5">
      <c r="A691" t="s">
        <v>8218</v>
      </c>
      <c r="B691">
        <v>36</v>
      </c>
      <c r="D691" t="s">
        <v>8220</v>
      </c>
      <c r="E691">
        <v>3</v>
      </c>
    </row>
    <row r="692" spans="1:5">
      <c r="A692" t="s">
        <v>8218</v>
      </c>
      <c r="B692">
        <v>36</v>
      </c>
      <c r="D692" t="s">
        <v>8220</v>
      </c>
      <c r="E692">
        <v>3</v>
      </c>
    </row>
    <row r="693" spans="1:5">
      <c r="A693" t="s">
        <v>8218</v>
      </c>
      <c r="B693">
        <v>36</v>
      </c>
      <c r="D693" t="s">
        <v>8220</v>
      </c>
      <c r="E693">
        <v>3</v>
      </c>
    </row>
    <row r="694" spans="1:5">
      <c r="A694" t="s">
        <v>8218</v>
      </c>
      <c r="B694">
        <v>36</v>
      </c>
      <c r="D694" t="s">
        <v>8220</v>
      </c>
      <c r="E694">
        <v>3</v>
      </c>
    </row>
    <row r="695" spans="1:5">
      <c r="A695" t="s">
        <v>8218</v>
      </c>
      <c r="B695">
        <v>36</v>
      </c>
      <c r="D695" t="s">
        <v>8220</v>
      </c>
      <c r="E695">
        <v>3</v>
      </c>
    </row>
    <row r="696" spans="1:5">
      <c r="A696" t="s">
        <v>8218</v>
      </c>
      <c r="B696">
        <v>36</v>
      </c>
      <c r="D696" t="s">
        <v>8220</v>
      </c>
      <c r="E696">
        <v>3</v>
      </c>
    </row>
    <row r="697" spans="1:5">
      <c r="A697" t="s">
        <v>8218</v>
      </c>
      <c r="B697">
        <v>36</v>
      </c>
      <c r="D697" t="s">
        <v>8220</v>
      </c>
      <c r="E697">
        <v>3</v>
      </c>
    </row>
    <row r="698" spans="1:5">
      <c r="A698" t="s">
        <v>8218</v>
      </c>
      <c r="B698">
        <v>36</v>
      </c>
      <c r="D698" t="s">
        <v>8220</v>
      </c>
      <c r="E698">
        <v>3</v>
      </c>
    </row>
    <row r="699" spans="1:5">
      <c r="A699" t="s">
        <v>8218</v>
      </c>
      <c r="B699">
        <v>36</v>
      </c>
      <c r="D699" t="s">
        <v>8220</v>
      </c>
      <c r="E699">
        <v>3</v>
      </c>
    </row>
    <row r="700" spans="1:5">
      <c r="A700" t="s">
        <v>8218</v>
      </c>
      <c r="B700">
        <v>36</v>
      </c>
      <c r="D700" t="s">
        <v>8220</v>
      </c>
      <c r="E700">
        <v>3</v>
      </c>
    </row>
    <row r="701" spans="1:5">
      <c r="A701" t="s">
        <v>8218</v>
      </c>
      <c r="B701">
        <v>36</v>
      </c>
      <c r="D701" t="s">
        <v>8220</v>
      </c>
      <c r="E701">
        <v>3</v>
      </c>
    </row>
    <row r="702" spans="1:5">
      <c r="A702" t="s">
        <v>8218</v>
      </c>
      <c r="B702">
        <v>36</v>
      </c>
      <c r="D702" t="s">
        <v>8220</v>
      </c>
      <c r="E702">
        <v>3</v>
      </c>
    </row>
    <row r="703" spans="1:5">
      <c r="A703" t="s">
        <v>8218</v>
      </c>
      <c r="B703">
        <v>37</v>
      </c>
      <c r="D703" t="s">
        <v>8220</v>
      </c>
      <c r="E703">
        <v>3</v>
      </c>
    </row>
    <row r="704" spans="1:5">
      <c r="A704" t="s">
        <v>8218</v>
      </c>
      <c r="B704">
        <v>37</v>
      </c>
      <c r="D704" t="s">
        <v>8220</v>
      </c>
      <c r="E704">
        <v>3</v>
      </c>
    </row>
    <row r="705" spans="1:5">
      <c r="A705" t="s">
        <v>8218</v>
      </c>
      <c r="B705">
        <v>37</v>
      </c>
      <c r="D705" t="s">
        <v>8220</v>
      </c>
      <c r="E705">
        <v>3</v>
      </c>
    </row>
    <row r="706" spans="1:5">
      <c r="A706" t="s">
        <v>8218</v>
      </c>
      <c r="B706">
        <v>37</v>
      </c>
      <c r="D706" t="s">
        <v>8220</v>
      </c>
      <c r="E706">
        <v>3</v>
      </c>
    </row>
    <row r="707" spans="1:5">
      <c r="A707" t="s">
        <v>8218</v>
      </c>
      <c r="B707">
        <v>37</v>
      </c>
      <c r="D707" t="s">
        <v>8220</v>
      </c>
      <c r="E707">
        <v>3</v>
      </c>
    </row>
    <row r="708" spans="1:5">
      <c r="A708" t="s">
        <v>8218</v>
      </c>
      <c r="B708">
        <v>37</v>
      </c>
      <c r="D708" t="s">
        <v>8220</v>
      </c>
      <c r="E708">
        <v>3</v>
      </c>
    </row>
    <row r="709" spans="1:5">
      <c r="A709" t="s">
        <v>8218</v>
      </c>
      <c r="B709">
        <v>37</v>
      </c>
      <c r="D709" t="s">
        <v>8220</v>
      </c>
      <c r="E709">
        <v>3</v>
      </c>
    </row>
    <row r="710" spans="1:5">
      <c r="A710" t="s">
        <v>8218</v>
      </c>
      <c r="B710">
        <v>37</v>
      </c>
      <c r="D710" t="s">
        <v>8220</v>
      </c>
      <c r="E710">
        <v>3</v>
      </c>
    </row>
    <row r="711" spans="1:5">
      <c r="A711" t="s">
        <v>8218</v>
      </c>
      <c r="B711">
        <v>37</v>
      </c>
      <c r="D711" t="s">
        <v>8220</v>
      </c>
      <c r="E711">
        <v>3</v>
      </c>
    </row>
    <row r="712" spans="1:5">
      <c r="A712" t="s">
        <v>8218</v>
      </c>
      <c r="B712">
        <v>37</v>
      </c>
      <c r="D712" t="s">
        <v>8220</v>
      </c>
      <c r="E712">
        <v>3</v>
      </c>
    </row>
    <row r="713" spans="1:5">
      <c r="A713" t="s">
        <v>8218</v>
      </c>
      <c r="B713">
        <v>37</v>
      </c>
      <c r="D713" t="s">
        <v>8220</v>
      </c>
      <c r="E713">
        <v>3</v>
      </c>
    </row>
    <row r="714" spans="1:5">
      <c r="A714" t="s">
        <v>8218</v>
      </c>
      <c r="B714">
        <v>37</v>
      </c>
      <c r="D714" t="s">
        <v>8220</v>
      </c>
      <c r="E714">
        <v>3</v>
      </c>
    </row>
    <row r="715" spans="1:5">
      <c r="A715" t="s">
        <v>8218</v>
      </c>
      <c r="B715">
        <v>37</v>
      </c>
      <c r="D715" t="s">
        <v>8220</v>
      </c>
      <c r="E715">
        <v>3</v>
      </c>
    </row>
    <row r="716" spans="1:5">
      <c r="A716" t="s">
        <v>8218</v>
      </c>
      <c r="B716">
        <v>37</v>
      </c>
      <c r="D716" t="s">
        <v>8220</v>
      </c>
      <c r="E716">
        <v>3</v>
      </c>
    </row>
    <row r="717" spans="1:5">
      <c r="A717" t="s">
        <v>8218</v>
      </c>
      <c r="B717">
        <v>37</v>
      </c>
      <c r="D717" t="s">
        <v>8220</v>
      </c>
      <c r="E717">
        <v>3</v>
      </c>
    </row>
    <row r="718" spans="1:5">
      <c r="A718" t="s">
        <v>8218</v>
      </c>
      <c r="B718">
        <v>37</v>
      </c>
      <c r="D718" t="s">
        <v>8220</v>
      </c>
      <c r="E718">
        <v>3</v>
      </c>
    </row>
    <row r="719" spans="1:5">
      <c r="A719" t="s">
        <v>8218</v>
      </c>
      <c r="B719">
        <v>37</v>
      </c>
      <c r="D719" t="s">
        <v>8220</v>
      </c>
      <c r="E719">
        <v>3</v>
      </c>
    </row>
    <row r="720" spans="1:5">
      <c r="A720" t="s">
        <v>8218</v>
      </c>
      <c r="B720">
        <v>38</v>
      </c>
      <c r="D720" t="s">
        <v>8220</v>
      </c>
      <c r="E720">
        <v>3</v>
      </c>
    </row>
    <row r="721" spans="1:5">
      <c r="A721" t="s">
        <v>8218</v>
      </c>
      <c r="B721">
        <v>38</v>
      </c>
      <c r="D721" t="s">
        <v>8220</v>
      </c>
      <c r="E721">
        <v>3</v>
      </c>
    </row>
    <row r="722" spans="1:5">
      <c r="A722" t="s">
        <v>8218</v>
      </c>
      <c r="B722">
        <v>38</v>
      </c>
      <c r="D722" t="s">
        <v>8220</v>
      </c>
      <c r="E722">
        <v>3</v>
      </c>
    </row>
    <row r="723" spans="1:5">
      <c r="A723" t="s">
        <v>8218</v>
      </c>
      <c r="B723">
        <v>38</v>
      </c>
      <c r="D723" t="s">
        <v>8220</v>
      </c>
      <c r="E723">
        <v>3</v>
      </c>
    </row>
    <row r="724" spans="1:5">
      <c r="A724" t="s">
        <v>8218</v>
      </c>
      <c r="B724">
        <v>38</v>
      </c>
      <c r="D724" t="s">
        <v>8220</v>
      </c>
      <c r="E724">
        <v>3</v>
      </c>
    </row>
    <row r="725" spans="1:5">
      <c r="A725" t="s">
        <v>8218</v>
      </c>
      <c r="B725">
        <v>38</v>
      </c>
      <c r="D725" t="s">
        <v>8220</v>
      </c>
      <c r="E725">
        <v>3</v>
      </c>
    </row>
    <row r="726" spans="1:5">
      <c r="A726" t="s">
        <v>8218</v>
      </c>
      <c r="B726">
        <v>38</v>
      </c>
      <c r="D726" t="s">
        <v>8220</v>
      </c>
      <c r="E726">
        <v>3</v>
      </c>
    </row>
    <row r="727" spans="1:5">
      <c r="A727" t="s">
        <v>8218</v>
      </c>
      <c r="B727">
        <v>38</v>
      </c>
      <c r="D727" t="s">
        <v>8220</v>
      </c>
      <c r="E727">
        <v>3</v>
      </c>
    </row>
    <row r="728" spans="1:5">
      <c r="A728" t="s">
        <v>8218</v>
      </c>
      <c r="B728">
        <v>38</v>
      </c>
      <c r="D728" t="s">
        <v>8220</v>
      </c>
      <c r="E728">
        <v>3</v>
      </c>
    </row>
    <row r="729" spans="1:5">
      <c r="A729" t="s">
        <v>8218</v>
      </c>
      <c r="B729">
        <v>38</v>
      </c>
      <c r="D729" t="s">
        <v>8220</v>
      </c>
      <c r="E729">
        <v>3</v>
      </c>
    </row>
    <row r="730" spans="1:5">
      <c r="A730" t="s">
        <v>8218</v>
      </c>
      <c r="B730">
        <v>38</v>
      </c>
      <c r="D730" t="s">
        <v>8220</v>
      </c>
      <c r="E730">
        <v>3</v>
      </c>
    </row>
    <row r="731" spans="1:5">
      <c r="A731" t="s">
        <v>8218</v>
      </c>
      <c r="B731">
        <v>38</v>
      </c>
      <c r="D731" t="s">
        <v>8220</v>
      </c>
      <c r="E731">
        <v>3</v>
      </c>
    </row>
    <row r="732" spans="1:5">
      <c r="A732" t="s">
        <v>8218</v>
      </c>
      <c r="B732">
        <v>38</v>
      </c>
      <c r="D732" t="s">
        <v>8220</v>
      </c>
      <c r="E732">
        <v>3</v>
      </c>
    </row>
    <row r="733" spans="1:5">
      <c r="A733" t="s">
        <v>8218</v>
      </c>
      <c r="B733">
        <v>38</v>
      </c>
      <c r="D733" t="s">
        <v>8220</v>
      </c>
      <c r="E733">
        <v>3</v>
      </c>
    </row>
    <row r="734" spans="1:5">
      <c r="A734" t="s">
        <v>8218</v>
      </c>
      <c r="B734">
        <v>38</v>
      </c>
      <c r="D734" t="s">
        <v>8220</v>
      </c>
      <c r="E734">
        <v>3</v>
      </c>
    </row>
    <row r="735" spans="1:5">
      <c r="A735" t="s">
        <v>8218</v>
      </c>
      <c r="B735">
        <v>38</v>
      </c>
      <c r="D735" t="s">
        <v>8220</v>
      </c>
      <c r="E735">
        <v>3</v>
      </c>
    </row>
    <row r="736" spans="1:5">
      <c r="A736" t="s">
        <v>8218</v>
      </c>
      <c r="B736">
        <v>38</v>
      </c>
      <c r="D736" t="s">
        <v>8220</v>
      </c>
      <c r="E736">
        <v>3</v>
      </c>
    </row>
    <row r="737" spans="1:5">
      <c r="A737" t="s">
        <v>8218</v>
      </c>
      <c r="B737">
        <v>38</v>
      </c>
      <c r="D737" t="s">
        <v>8220</v>
      </c>
      <c r="E737">
        <v>3</v>
      </c>
    </row>
    <row r="738" spans="1:5">
      <c r="A738" t="s">
        <v>8218</v>
      </c>
      <c r="B738">
        <v>38</v>
      </c>
      <c r="D738" t="s">
        <v>8220</v>
      </c>
      <c r="E738">
        <v>3</v>
      </c>
    </row>
    <row r="739" spans="1:5">
      <c r="A739" t="s">
        <v>8218</v>
      </c>
      <c r="B739">
        <v>38</v>
      </c>
      <c r="D739" t="s">
        <v>8220</v>
      </c>
      <c r="E739">
        <v>3</v>
      </c>
    </row>
    <row r="740" spans="1:5">
      <c r="A740" t="s">
        <v>8218</v>
      </c>
      <c r="B740">
        <v>38</v>
      </c>
      <c r="D740" t="s">
        <v>8220</v>
      </c>
      <c r="E740">
        <v>3</v>
      </c>
    </row>
    <row r="741" spans="1:5">
      <c r="A741" t="s">
        <v>8218</v>
      </c>
      <c r="B741">
        <v>38</v>
      </c>
      <c r="D741" t="s">
        <v>8220</v>
      </c>
      <c r="E741">
        <v>3</v>
      </c>
    </row>
    <row r="742" spans="1:5">
      <c r="A742" t="s">
        <v>8218</v>
      </c>
      <c r="B742">
        <v>38</v>
      </c>
      <c r="D742" t="s">
        <v>8220</v>
      </c>
      <c r="E742">
        <v>3</v>
      </c>
    </row>
    <row r="743" spans="1:5">
      <c r="A743" t="s">
        <v>8218</v>
      </c>
      <c r="B743">
        <v>38</v>
      </c>
      <c r="D743" t="s">
        <v>8220</v>
      </c>
      <c r="E743">
        <v>3</v>
      </c>
    </row>
    <row r="744" spans="1:5">
      <c r="A744" t="s">
        <v>8218</v>
      </c>
      <c r="B744">
        <v>38</v>
      </c>
      <c r="D744" t="s">
        <v>8220</v>
      </c>
      <c r="E744">
        <v>3</v>
      </c>
    </row>
    <row r="745" spans="1:5">
      <c r="A745" t="s">
        <v>8218</v>
      </c>
      <c r="B745">
        <v>38</v>
      </c>
      <c r="D745" t="s">
        <v>8220</v>
      </c>
      <c r="E745">
        <v>3</v>
      </c>
    </row>
    <row r="746" spans="1:5">
      <c r="A746" t="s">
        <v>8218</v>
      </c>
      <c r="B746">
        <v>38</v>
      </c>
      <c r="D746" t="s">
        <v>8220</v>
      </c>
      <c r="E746">
        <v>3</v>
      </c>
    </row>
    <row r="747" spans="1:5">
      <c r="A747" t="s">
        <v>8218</v>
      </c>
      <c r="B747">
        <v>38</v>
      </c>
      <c r="D747" t="s">
        <v>8220</v>
      </c>
      <c r="E747">
        <v>3</v>
      </c>
    </row>
    <row r="748" spans="1:5">
      <c r="A748" t="s">
        <v>8218</v>
      </c>
      <c r="B748">
        <v>38</v>
      </c>
      <c r="D748" t="s">
        <v>8220</v>
      </c>
      <c r="E748">
        <v>3</v>
      </c>
    </row>
    <row r="749" spans="1:5">
      <c r="A749" t="s">
        <v>8218</v>
      </c>
      <c r="B749">
        <v>39</v>
      </c>
      <c r="D749" t="s">
        <v>8220</v>
      </c>
      <c r="E749">
        <v>3</v>
      </c>
    </row>
    <row r="750" spans="1:5">
      <c r="A750" t="s">
        <v>8218</v>
      </c>
      <c r="B750">
        <v>39</v>
      </c>
      <c r="D750" t="s">
        <v>8220</v>
      </c>
      <c r="E750">
        <v>3</v>
      </c>
    </row>
    <row r="751" spans="1:5">
      <c r="A751" t="s">
        <v>8218</v>
      </c>
      <c r="B751">
        <v>39</v>
      </c>
      <c r="D751" t="s">
        <v>8220</v>
      </c>
      <c r="E751">
        <v>3</v>
      </c>
    </row>
    <row r="752" spans="1:5">
      <c r="A752" t="s">
        <v>8218</v>
      </c>
      <c r="B752">
        <v>39</v>
      </c>
      <c r="D752" t="s">
        <v>8220</v>
      </c>
      <c r="E752">
        <v>3</v>
      </c>
    </row>
    <row r="753" spans="1:5">
      <c r="A753" t="s">
        <v>8218</v>
      </c>
      <c r="B753">
        <v>39</v>
      </c>
      <c r="D753" t="s">
        <v>8220</v>
      </c>
      <c r="E753">
        <v>4</v>
      </c>
    </row>
    <row r="754" spans="1:5">
      <c r="A754" t="s">
        <v>8218</v>
      </c>
      <c r="B754">
        <v>39</v>
      </c>
      <c r="D754" t="s">
        <v>8220</v>
      </c>
      <c r="E754">
        <v>4</v>
      </c>
    </row>
    <row r="755" spans="1:5">
      <c r="A755" t="s">
        <v>8218</v>
      </c>
      <c r="B755">
        <v>39</v>
      </c>
      <c r="D755" t="s">
        <v>8220</v>
      </c>
      <c r="E755">
        <v>4</v>
      </c>
    </row>
    <row r="756" spans="1:5">
      <c r="A756" t="s">
        <v>8218</v>
      </c>
      <c r="B756">
        <v>39</v>
      </c>
      <c r="D756" t="s">
        <v>8220</v>
      </c>
      <c r="E756">
        <v>4</v>
      </c>
    </row>
    <row r="757" spans="1:5">
      <c r="A757" t="s">
        <v>8218</v>
      </c>
      <c r="B757">
        <v>39</v>
      </c>
      <c r="D757" t="s">
        <v>8220</v>
      </c>
      <c r="E757">
        <v>4</v>
      </c>
    </row>
    <row r="758" spans="1:5">
      <c r="A758" t="s">
        <v>8218</v>
      </c>
      <c r="B758">
        <v>39</v>
      </c>
      <c r="D758" t="s">
        <v>8220</v>
      </c>
      <c r="E758">
        <v>4</v>
      </c>
    </row>
    <row r="759" spans="1:5">
      <c r="A759" t="s">
        <v>8218</v>
      </c>
      <c r="B759">
        <v>39</v>
      </c>
      <c r="D759" t="s">
        <v>8220</v>
      </c>
      <c r="E759">
        <v>4</v>
      </c>
    </row>
    <row r="760" spans="1:5">
      <c r="A760" t="s">
        <v>8218</v>
      </c>
      <c r="B760">
        <v>39</v>
      </c>
      <c r="D760" t="s">
        <v>8220</v>
      </c>
      <c r="E760">
        <v>4</v>
      </c>
    </row>
    <row r="761" spans="1:5">
      <c r="A761" t="s">
        <v>8218</v>
      </c>
      <c r="B761">
        <v>39</v>
      </c>
      <c r="D761" t="s">
        <v>8220</v>
      </c>
      <c r="E761">
        <v>4</v>
      </c>
    </row>
    <row r="762" spans="1:5">
      <c r="A762" t="s">
        <v>8218</v>
      </c>
      <c r="B762">
        <v>39</v>
      </c>
      <c r="D762" t="s">
        <v>8220</v>
      </c>
      <c r="E762">
        <v>4</v>
      </c>
    </row>
    <row r="763" spans="1:5">
      <c r="A763" t="s">
        <v>8218</v>
      </c>
      <c r="B763">
        <v>39</v>
      </c>
      <c r="D763" t="s">
        <v>8220</v>
      </c>
      <c r="E763">
        <v>4</v>
      </c>
    </row>
    <row r="764" spans="1:5">
      <c r="A764" t="s">
        <v>8218</v>
      </c>
      <c r="B764">
        <v>39</v>
      </c>
      <c r="D764" t="s">
        <v>8220</v>
      </c>
      <c r="E764">
        <v>4</v>
      </c>
    </row>
    <row r="765" spans="1:5">
      <c r="A765" t="s">
        <v>8218</v>
      </c>
      <c r="B765">
        <v>39</v>
      </c>
      <c r="D765" t="s">
        <v>8220</v>
      </c>
      <c r="E765">
        <v>4</v>
      </c>
    </row>
    <row r="766" spans="1:5">
      <c r="A766" t="s">
        <v>8218</v>
      </c>
      <c r="B766">
        <v>40</v>
      </c>
      <c r="D766" t="s">
        <v>8220</v>
      </c>
      <c r="E766">
        <v>4</v>
      </c>
    </row>
    <row r="767" spans="1:5">
      <c r="A767" t="s">
        <v>8218</v>
      </c>
      <c r="B767">
        <v>40</v>
      </c>
      <c r="D767" t="s">
        <v>8220</v>
      </c>
      <c r="E767">
        <v>4</v>
      </c>
    </row>
    <row r="768" spans="1:5">
      <c r="A768" t="s">
        <v>8218</v>
      </c>
      <c r="B768">
        <v>40</v>
      </c>
      <c r="D768" t="s">
        <v>8220</v>
      </c>
      <c r="E768">
        <v>4</v>
      </c>
    </row>
    <row r="769" spans="1:5">
      <c r="A769" t="s">
        <v>8218</v>
      </c>
      <c r="B769">
        <v>40</v>
      </c>
      <c r="D769" t="s">
        <v>8220</v>
      </c>
      <c r="E769">
        <v>4</v>
      </c>
    </row>
    <row r="770" spans="1:5">
      <c r="A770" t="s">
        <v>8218</v>
      </c>
      <c r="B770">
        <v>40</v>
      </c>
      <c r="D770" t="s">
        <v>8220</v>
      </c>
      <c r="E770">
        <v>4</v>
      </c>
    </row>
    <row r="771" spans="1:5">
      <c r="A771" t="s">
        <v>8218</v>
      </c>
      <c r="B771">
        <v>40</v>
      </c>
      <c r="D771" t="s">
        <v>8220</v>
      </c>
      <c r="E771">
        <v>4</v>
      </c>
    </row>
    <row r="772" spans="1:5">
      <c r="A772" t="s">
        <v>8218</v>
      </c>
      <c r="B772">
        <v>40</v>
      </c>
      <c r="D772" t="s">
        <v>8220</v>
      </c>
      <c r="E772">
        <v>4</v>
      </c>
    </row>
    <row r="773" spans="1:5">
      <c r="A773" t="s">
        <v>8218</v>
      </c>
      <c r="B773">
        <v>40</v>
      </c>
      <c r="D773" t="s">
        <v>8220</v>
      </c>
      <c r="E773">
        <v>4</v>
      </c>
    </row>
    <row r="774" spans="1:5">
      <c r="A774" t="s">
        <v>8218</v>
      </c>
      <c r="B774">
        <v>40</v>
      </c>
      <c r="D774" t="s">
        <v>8220</v>
      </c>
      <c r="E774">
        <v>4</v>
      </c>
    </row>
    <row r="775" spans="1:5">
      <c r="A775" t="s">
        <v>8218</v>
      </c>
      <c r="B775">
        <v>40</v>
      </c>
      <c r="D775" t="s">
        <v>8220</v>
      </c>
      <c r="E775">
        <v>4</v>
      </c>
    </row>
    <row r="776" spans="1:5">
      <c r="A776" t="s">
        <v>8218</v>
      </c>
      <c r="B776">
        <v>40</v>
      </c>
      <c r="D776" t="s">
        <v>8220</v>
      </c>
      <c r="E776">
        <v>4</v>
      </c>
    </row>
    <row r="777" spans="1:5">
      <c r="A777" t="s">
        <v>8218</v>
      </c>
      <c r="B777">
        <v>41</v>
      </c>
      <c r="D777" t="s">
        <v>8220</v>
      </c>
      <c r="E777">
        <v>4</v>
      </c>
    </row>
    <row r="778" spans="1:5">
      <c r="A778" t="s">
        <v>8218</v>
      </c>
      <c r="B778">
        <v>41</v>
      </c>
      <c r="D778" t="s">
        <v>8220</v>
      </c>
      <c r="E778">
        <v>4</v>
      </c>
    </row>
    <row r="779" spans="1:5">
      <c r="A779" t="s">
        <v>8218</v>
      </c>
      <c r="B779">
        <v>41</v>
      </c>
      <c r="D779" t="s">
        <v>8220</v>
      </c>
      <c r="E779">
        <v>4</v>
      </c>
    </row>
    <row r="780" spans="1:5">
      <c r="A780" t="s">
        <v>8218</v>
      </c>
      <c r="B780">
        <v>41</v>
      </c>
      <c r="D780" t="s">
        <v>8220</v>
      </c>
      <c r="E780">
        <v>4</v>
      </c>
    </row>
    <row r="781" spans="1:5">
      <c r="A781" t="s">
        <v>8218</v>
      </c>
      <c r="B781">
        <v>41</v>
      </c>
      <c r="D781" t="s">
        <v>8220</v>
      </c>
      <c r="E781">
        <v>4</v>
      </c>
    </row>
    <row r="782" spans="1:5">
      <c r="A782" t="s">
        <v>8218</v>
      </c>
      <c r="B782">
        <v>41</v>
      </c>
      <c r="D782" t="s">
        <v>8220</v>
      </c>
      <c r="E782">
        <v>4</v>
      </c>
    </row>
    <row r="783" spans="1:5">
      <c r="A783" t="s">
        <v>8218</v>
      </c>
      <c r="B783">
        <v>41</v>
      </c>
      <c r="D783" t="s">
        <v>8220</v>
      </c>
      <c r="E783">
        <v>4</v>
      </c>
    </row>
    <row r="784" spans="1:5">
      <c r="A784" t="s">
        <v>8218</v>
      </c>
      <c r="B784">
        <v>41</v>
      </c>
      <c r="D784" t="s">
        <v>8220</v>
      </c>
      <c r="E784">
        <v>4</v>
      </c>
    </row>
    <row r="785" spans="1:5">
      <c r="A785" t="s">
        <v>8218</v>
      </c>
      <c r="B785">
        <v>41</v>
      </c>
      <c r="D785" t="s">
        <v>8220</v>
      </c>
      <c r="E785">
        <v>4</v>
      </c>
    </row>
    <row r="786" spans="1:5">
      <c r="A786" t="s">
        <v>8218</v>
      </c>
      <c r="B786">
        <v>41</v>
      </c>
      <c r="D786" t="s">
        <v>8220</v>
      </c>
      <c r="E786">
        <v>4</v>
      </c>
    </row>
    <row r="787" spans="1:5">
      <c r="A787" t="s">
        <v>8218</v>
      </c>
      <c r="B787">
        <v>41</v>
      </c>
      <c r="D787" t="s">
        <v>8220</v>
      </c>
      <c r="E787">
        <v>4</v>
      </c>
    </row>
    <row r="788" spans="1:5">
      <c r="A788" t="s">
        <v>8218</v>
      </c>
      <c r="B788">
        <v>41</v>
      </c>
      <c r="D788" t="s">
        <v>8220</v>
      </c>
      <c r="E788">
        <v>4</v>
      </c>
    </row>
    <row r="789" spans="1:5">
      <c r="A789" t="s">
        <v>8218</v>
      </c>
      <c r="B789">
        <v>41</v>
      </c>
      <c r="D789" t="s">
        <v>8220</v>
      </c>
      <c r="E789">
        <v>4</v>
      </c>
    </row>
    <row r="790" spans="1:5">
      <c r="A790" t="s">
        <v>8218</v>
      </c>
      <c r="B790">
        <v>41</v>
      </c>
      <c r="D790" t="s">
        <v>8220</v>
      </c>
      <c r="E790">
        <v>4</v>
      </c>
    </row>
    <row r="791" spans="1:5">
      <c r="A791" t="s">
        <v>8218</v>
      </c>
      <c r="B791">
        <v>41</v>
      </c>
      <c r="D791" t="s">
        <v>8220</v>
      </c>
      <c r="E791">
        <v>4</v>
      </c>
    </row>
    <row r="792" spans="1:5">
      <c r="A792" t="s">
        <v>8218</v>
      </c>
      <c r="B792">
        <v>41</v>
      </c>
      <c r="D792" t="s">
        <v>8220</v>
      </c>
      <c r="E792">
        <v>4</v>
      </c>
    </row>
    <row r="793" spans="1:5">
      <c r="A793" t="s">
        <v>8218</v>
      </c>
      <c r="B793">
        <v>41</v>
      </c>
      <c r="D793" t="s">
        <v>8220</v>
      </c>
      <c r="E793">
        <v>4</v>
      </c>
    </row>
    <row r="794" spans="1:5">
      <c r="A794" t="s">
        <v>8218</v>
      </c>
      <c r="B794">
        <v>41</v>
      </c>
      <c r="D794" t="s">
        <v>8220</v>
      </c>
      <c r="E794">
        <v>4</v>
      </c>
    </row>
    <row r="795" spans="1:5">
      <c r="A795" t="s">
        <v>8218</v>
      </c>
      <c r="B795">
        <v>41</v>
      </c>
      <c r="D795" t="s">
        <v>8220</v>
      </c>
      <c r="E795">
        <v>4</v>
      </c>
    </row>
    <row r="796" spans="1:5">
      <c r="A796" t="s">
        <v>8218</v>
      </c>
      <c r="B796">
        <v>42</v>
      </c>
      <c r="D796" t="s">
        <v>8220</v>
      </c>
      <c r="E796">
        <v>4</v>
      </c>
    </row>
    <row r="797" spans="1:5">
      <c r="A797" t="s">
        <v>8218</v>
      </c>
      <c r="B797">
        <v>42</v>
      </c>
      <c r="D797" t="s">
        <v>8220</v>
      </c>
      <c r="E797">
        <v>4</v>
      </c>
    </row>
    <row r="798" spans="1:5">
      <c r="A798" t="s">
        <v>8218</v>
      </c>
      <c r="B798">
        <v>42</v>
      </c>
      <c r="D798" t="s">
        <v>8220</v>
      </c>
      <c r="E798">
        <v>4</v>
      </c>
    </row>
    <row r="799" spans="1:5">
      <c r="A799" t="s">
        <v>8218</v>
      </c>
      <c r="B799">
        <v>42</v>
      </c>
      <c r="D799" t="s">
        <v>8220</v>
      </c>
      <c r="E799">
        <v>4</v>
      </c>
    </row>
    <row r="800" spans="1:5">
      <c r="A800" t="s">
        <v>8218</v>
      </c>
      <c r="B800">
        <v>42</v>
      </c>
      <c r="D800" t="s">
        <v>8220</v>
      </c>
      <c r="E800">
        <v>4</v>
      </c>
    </row>
    <row r="801" spans="1:5">
      <c r="A801" t="s">
        <v>8218</v>
      </c>
      <c r="B801">
        <v>42</v>
      </c>
      <c r="D801" t="s">
        <v>8220</v>
      </c>
      <c r="E801">
        <v>4</v>
      </c>
    </row>
    <row r="802" spans="1:5">
      <c r="A802" t="s">
        <v>8218</v>
      </c>
      <c r="B802">
        <v>42</v>
      </c>
      <c r="D802" t="s">
        <v>8220</v>
      </c>
      <c r="E802">
        <v>4</v>
      </c>
    </row>
    <row r="803" spans="1:5">
      <c r="A803" t="s">
        <v>8218</v>
      </c>
      <c r="B803">
        <v>42</v>
      </c>
      <c r="D803" t="s">
        <v>8220</v>
      </c>
      <c r="E803">
        <v>4</v>
      </c>
    </row>
    <row r="804" spans="1:5">
      <c r="A804" t="s">
        <v>8218</v>
      </c>
      <c r="B804">
        <v>42</v>
      </c>
      <c r="D804" t="s">
        <v>8220</v>
      </c>
      <c r="E804">
        <v>4</v>
      </c>
    </row>
    <row r="805" spans="1:5">
      <c r="A805" t="s">
        <v>8218</v>
      </c>
      <c r="B805">
        <v>42</v>
      </c>
      <c r="D805" t="s">
        <v>8220</v>
      </c>
      <c r="E805">
        <v>4</v>
      </c>
    </row>
    <row r="806" spans="1:5">
      <c r="A806" t="s">
        <v>8218</v>
      </c>
      <c r="B806">
        <v>42</v>
      </c>
      <c r="D806" t="s">
        <v>8220</v>
      </c>
      <c r="E806">
        <v>4</v>
      </c>
    </row>
    <row r="807" spans="1:5">
      <c r="A807" t="s">
        <v>8218</v>
      </c>
      <c r="B807">
        <v>42</v>
      </c>
      <c r="D807" t="s">
        <v>8220</v>
      </c>
      <c r="E807">
        <v>4</v>
      </c>
    </row>
    <row r="808" spans="1:5">
      <c r="A808" t="s">
        <v>8218</v>
      </c>
      <c r="B808">
        <v>42</v>
      </c>
      <c r="D808" t="s">
        <v>8220</v>
      </c>
      <c r="E808">
        <v>4</v>
      </c>
    </row>
    <row r="809" spans="1:5">
      <c r="A809" t="s">
        <v>8218</v>
      </c>
      <c r="B809">
        <v>42</v>
      </c>
      <c r="D809" t="s">
        <v>8220</v>
      </c>
      <c r="E809">
        <v>4</v>
      </c>
    </row>
    <row r="810" spans="1:5">
      <c r="A810" t="s">
        <v>8218</v>
      </c>
      <c r="B810">
        <v>43</v>
      </c>
      <c r="D810" t="s">
        <v>8220</v>
      </c>
      <c r="E810">
        <v>4</v>
      </c>
    </row>
    <row r="811" spans="1:5">
      <c r="A811" t="s">
        <v>8218</v>
      </c>
      <c r="B811">
        <v>43</v>
      </c>
      <c r="D811" t="s">
        <v>8220</v>
      </c>
      <c r="E811">
        <v>4</v>
      </c>
    </row>
    <row r="812" spans="1:5">
      <c r="A812" t="s">
        <v>8218</v>
      </c>
      <c r="B812">
        <v>43</v>
      </c>
      <c r="D812" t="s">
        <v>8220</v>
      </c>
      <c r="E812">
        <v>4</v>
      </c>
    </row>
    <row r="813" spans="1:5">
      <c r="A813" t="s">
        <v>8218</v>
      </c>
      <c r="B813">
        <v>43</v>
      </c>
      <c r="D813" t="s">
        <v>8220</v>
      </c>
      <c r="E813">
        <v>4</v>
      </c>
    </row>
    <row r="814" spans="1:5">
      <c r="A814" t="s">
        <v>8218</v>
      </c>
      <c r="B814">
        <v>43</v>
      </c>
      <c r="D814" t="s">
        <v>8220</v>
      </c>
      <c r="E814">
        <v>4</v>
      </c>
    </row>
    <row r="815" spans="1:5">
      <c r="A815" t="s">
        <v>8218</v>
      </c>
      <c r="B815">
        <v>43</v>
      </c>
      <c r="D815" t="s">
        <v>8220</v>
      </c>
      <c r="E815">
        <v>4</v>
      </c>
    </row>
    <row r="816" spans="1:5">
      <c r="A816" t="s">
        <v>8218</v>
      </c>
      <c r="B816">
        <v>43</v>
      </c>
      <c r="D816" t="s">
        <v>8220</v>
      </c>
      <c r="E816">
        <v>4</v>
      </c>
    </row>
    <row r="817" spans="1:5">
      <c r="A817" t="s">
        <v>8218</v>
      </c>
      <c r="B817">
        <v>43</v>
      </c>
      <c r="D817" t="s">
        <v>8220</v>
      </c>
      <c r="E817">
        <v>4</v>
      </c>
    </row>
    <row r="818" spans="1:5">
      <c r="A818" t="s">
        <v>8218</v>
      </c>
      <c r="B818">
        <v>43</v>
      </c>
      <c r="D818" t="s">
        <v>8220</v>
      </c>
      <c r="E818">
        <v>4</v>
      </c>
    </row>
    <row r="819" spans="1:5">
      <c r="A819" t="s">
        <v>8218</v>
      </c>
      <c r="B819">
        <v>43</v>
      </c>
      <c r="D819" t="s">
        <v>8220</v>
      </c>
      <c r="E819">
        <v>4</v>
      </c>
    </row>
    <row r="820" spans="1:5">
      <c r="A820" t="s">
        <v>8218</v>
      </c>
      <c r="B820">
        <v>43</v>
      </c>
      <c r="D820" t="s">
        <v>8220</v>
      </c>
      <c r="E820">
        <v>4</v>
      </c>
    </row>
    <row r="821" spans="1:5">
      <c r="A821" t="s">
        <v>8218</v>
      </c>
      <c r="B821">
        <v>43</v>
      </c>
      <c r="D821" t="s">
        <v>8220</v>
      </c>
      <c r="E821">
        <v>4</v>
      </c>
    </row>
    <row r="822" spans="1:5">
      <c r="A822" t="s">
        <v>8218</v>
      </c>
      <c r="B822">
        <v>43</v>
      </c>
      <c r="D822" t="s">
        <v>8220</v>
      </c>
      <c r="E822">
        <v>4</v>
      </c>
    </row>
    <row r="823" spans="1:5">
      <c r="A823" t="s">
        <v>8218</v>
      </c>
      <c r="B823">
        <v>44</v>
      </c>
      <c r="D823" t="s">
        <v>8220</v>
      </c>
      <c r="E823">
        <v>4</v>
      </c>
    </row>
    <row r="824" spans="1:5">
      <c r="A824" t="s">
        <v>8218</v>
      </c>
      <c r="B824">
        <v>44</v>
      </c>
      <c r="D824" t="s">
        <v>8220</v>
      </c>
      <c r="E824">
        <v>4</v>
      </c>
    </row>
    <row r="825" spans="1:5">
      <c r="A825" t="s">
        <v>8218</v>
      </c>
      <c r="B825">
        <v>44</v>
      </c>
      <c r="D825" t="s">
        <v>8220</v>
      </c>
      <c r="E825">
        <v>4</v>
      </c>
    </row>
    <row r="826" spans="1:5">
      <c r="A826" t="s">
        <v>8218</v>
      </c>
      <c r="B826">
        <v>44</v>
      </c>
      <c r="D826" t="s">
        <v>8220</v>
      </c>
      <c r="E826">
        <v>4</v>
      </c>
    </row>
    <row r="827" spans="1:5">
      <c r="A827" t="s">
        <v>8218</v>
      </c>
      <c r="B827">
        <v>44</v>
      </c>
      <c r="D827" t="s">
        <v>8220</v>
      </c>
      <c r="E827">
        <v>4</v>
      </c>
    </row>
    <row r="828" spans="1:5">
      <c r="A828" t="s">
        <v>8218</v>
      </c>
      <c r="B828">
        <v>44</v>
      </c>
      <c r="D828" t="s">
        <v>8220</v>
      </c>
      <c r="E828">
        <v>4</v>
      </c>
    </row>
    <row r="829" spans="1:5">
      <c r="A829" t="s">
        <v>8218</v>
      </c>
      <c r="B829">
        <v>44</v>
      </c>
      <c r="D829" t="s">
        <v>8220</v>
      </c>
      <c r="E829">
        <v>4</v>
      </c>
    </row>
    <row r="830" spans="1:5">
      <c r="A830" t="s">
        <v>8218</v>
      </c>
      <c r="B830">
        <v>44</v>
      </c>
      <c r="D830" t="s">
        <v>8220</v>
      </c>
      <c r="E830">
        <v>4</v>
      </c>
    </row>
    <row r="831" spans="1:5">
      <c r="A831" t="s">
        <v>8218</v>
      </c>
      <c r="B831">
        <v>44</v>
      </c>
      <c r="D831" t="s">
        <v>8220</v>
      </c>
      <c r="E831">
        <v>4</v>
      </c>
    </row>
    <row r="832" spans="1:5">
      <c r="A832" t="s">
        <v>8218</v>
      </c>
      <c r="B832">
        <v>44</v>
      </c>
      <c r="D832" t="s">
        <v>8220</v>
      </c>
      <c r="E832">
        <v>4</v>
      </c>
    </row>
    <row r="833" spans="1:5">
      <c r="A833" t="s">
        <v>8218</v>
      </c>
      <c r="B833">
        <v>44</v>
      </c>
      <c r="D833" t="s">
        <v>8220</v>
      </c>
      <c r="E833">
        <v>4</v>
      </c>
    </row>
    <row r="834" spans="1:5">
      <c r="A834" t="s">
        <v>8218</v>
      </c>
      <c r="B834">
        <v>44</v>
      </c>
      <c r="D834" t="s">
        <v>8220</v>
      </c>
      <c r="E834">
        <v>4</v>
      </c>
    </row>
    <row r="835" spans="1:5">
      <c r="A835" t="s">
        <v>8218</v>
      </c>
      <c r="B835">
        <v>44</v>
      </c>
      <c r="D835" t="s">
        <v>8220</v>
      </c>
      <c r="E835">
        <v>4</v>
      </c>
    </row>
    <row r="836" spans="1:5">
      <c r="A836" t="s">
        <v>8218</v>
      </c>
      <c r="B836">
        <v>44</v>
      </c>
      <c r="D836" t="s">
        <v>8220</v>
      </c>
      <c r="E836">
        <v>4</v>
      </c>
    </row>
    <row r="837" spans="1:5">
      <c r="A837" t="s">
        <v>8218</v>
      </c>
      <c r="B837">
        <v>44</v>
      </c>
      <c r="D837" t="s">
        <v>8220</v>
      </c>
      <c r="E837">
        <v>4</v>
      </c>
    </row>
    <row r="838" spans="1:5">
      <c r="A838" t="s">
        <v>8218</v>
      </c>
      <c r="B838">
        <v>45</v>
      </c>
      <c r="D838" t="s">
        <v>8220</v>
      </c>
      <c r="E838">
        <v>4</v>
      </c>
    </row>
    <row r="839" spans="1:5">
      <c r="A839" t="s">
        <v>8218</v>
      </c>
      <c r="B839">
        <v>45</v>
      </c>
      <c r="D839" t="s">
        <v>8220</v>
      </c>
      <c r="E839">
        <v>4</v>
      </c>
    </row>
    <row r="840" spans="1:5">
      <c r="A840" t="s">
        <v>8218</v>
      </c>
      <c r="B840">
        <v>45</v>
      </c>
      <c r="D840" t="s">
        <v>8220</v>
      </c>
      <c r="E840">
        <v>4</v>
      </c>
    </row>
    <row r="841" spans="1:5">
      <c r="A841" t="s">
        <v>8218</v>
      </c>
      <c r="B841">
        <v>45</v>
      </c>
      <c r="D841" t="s">
        <v>8220</v>
      </c>
      <c r="E841">
        <v>4</v>
      </c>
    </row>
    <row r="842" spans="1:5">
      <c r="A842" t="s">
        <v>8218</v>
      </c>
      <c r="B842">
        <v>45</v>
      </c>
      <c r="D842" t="s">
        <v>8220</v>
      </c>
      <c r="E842">
        <v>4</v>
      </c>
    </row>
    <row r="843" spans="1:5">
      <c r="A843" t="s">
        <v>8218</v>
      </c>
      <c r="B843">
        <v>45</v>
      </c>
      <c r="D843" t="s">
        <v>8220</v>
      </c>
      <c r="E843">
        <v>4</v>
      </c>
    </row>
    <row r="844" spans="1:5">
      <c r="A844" t="s">
        <v>8218</v>
      </c>
      <c r="B844">
        <v>45</v>
      </c>
      <c r="D844" t="s">
        <v>8220</v>
      </c>
      <c r="E844">
        <v>4</v>
      </c>
    </row>
    <row r="845" spans="1:5">
      <c r="A845" t="s">
        <v>8218</v>
      </c>
      <c r="B845">
        <v>45</v>
      </c>
      <c r="D845" t="s">
        <v>8220</v>
      </c>
      <c r="E845">
        <v>4</v>
      </c>
    </row>
    <row r="846" spans="1:5">
      <c r="A846" t="s">
        <v>8218</v>
      </c>
      <c r="B846">
        <v>45</v>
      </c>
      <c r="D846" t="s">
        <v>8220</v>
      </c>
      <c r="E846">
        <v>4</v>
      </c>
    </row>
    <row r="847" spans="1:5">
      <c r="A847" t="s">
        <v>8218</v>
      </c>
      <c r="B847">
        <v>45</v>
      </c>
      <c r="D847" t="s">
        <v>8220</v>
      </c>
      <c r="E847">
        <v>4</v>
      </c>
    </row>
    <row r="848" spans="1:5">
      <c r="A848" t="s">
        <v>8218</v>
      </c>
      <c r="B848">
        <v>45</v>
      </c>
      <c r="D848" t="s">
        <v>8220</v>
      </c>
      <c r="E848">
        <v>4</v>
      </c>
    </row>
    <row r="849" spans="1:5">
      <c r="A849" t="s">
        <v>8218</v>
      </c>
      <c r="B849">
        <v>45</v>
      </c>
      <c r="D849" t="s">
        <v>8220</v>
      </c>
      <c r="E849">
        <v>4</v>
      </c>
    </row>
    <row r="850" spans="1:5">
      <c r="A850" t="s">
        <v>8218</v>
      </c>
      <c r="B850">
        <v>45</v>
      </c>
      <c r="D850" t="s">
        <v>8220</v>
      </c>
      <c r="E850">
        <v>4</v>
      </c>
    </row>
    <row r="851" spans="1:5">
      <c r="A851" t="s">
        <v>8218</v>
      </c>
      <c r="B851">
        <v>45</v>
      </c>
      <c r="D851" t="s">
        <v>8220</v>
      </c>
      <c r="E851">
        <v>5</v>
      </c>
    </row>
    <row r="852" spans="1:5">
      <c r="A852" t="s">
        <v>8218</v>
      </c>
      <c r="B852">
        <v>45</v>
      </c>
      <c r="D852" t="s">
        <v>8220</v>
      </c>
      <c r="E852">
        <v>5</v>
      </c>
    </row>
    <row r="853" spans="1:5">
      <c r="A853" t="s">
        <v>8218</v>
      </c>
      <c r="B853">
        <v>46</v>
      </c>
      <c r="D853" t="s">
        <v>8220</v>
      </c>
      <c r="E853">
        <v>5</v>
      </c>
    </row>
    <row r="854" spans="1:5">
      <c r="A854" t="s">
        <v>8218</v>
      </c>
      <c r="B854">
        <v>46</v>
      </c>
      <c r="D854" t="s">
        <v>8220</v>
      </c>
      <c r="E854">
        <v>5</v>
      </c>
    </row>
    <row r="855" spans="1:5">
      <c r="A855" t="s">
        <v>8218</v>
      </c>
      <c r="B855">
        <v>46</v>
      </c>
      <c r="D855" t="s">
        <v>8220</v>
      </c>
      <c r="E855">
        <v>5</v>
      </c>
    </row>
    <row r="856" spans="1:5">
      <c r="A856" t="s">
        <v>8218</v>
      </c>
      <c r="B856">
        <v>46</v>
      </c>
      <c r="D856" t="s">
        <v>8220</v>
      </c>
      <c r="E856">
        <v>5</v>
      </c>
    </row>
    <row r="857" spans="1:5">
      <c r="A857" t="s">
        <v>8218</v>
      </c>
      <c r="B857">
        <v>46</v>
      </c>
      <c r="D857" t="s">
        <v>8220</v>
      </c>
      <c r="E857">
        <v>5</v>
      </c>
    </row>
    <row r="858" spans="1:5">
      <c r="A858" t="s">
        <v>8218</v>
      </c>
      <c r="B858">
        <v>46</v>
      </c>
      <c r="D858" t="s">
        <v>8220</v>
      </c>
      <c r="E858">
        <v>5</v>
      </c>
    </row>
    <row r="859" spans="1:5">
      <c r="A859" t="s">
        <v>8218</v>
      </c>
      <c r="B859">
        <v>46</v>
      </c>
      <c r="D859" t="s">
        <v>8220</v>
      </c>
      <c r="E859">
        <v>5</v>
      </c>
    </row>
    <row r="860" spans="1:5">
      <c r="A860" t="s">
        <v>8218</v>
      </c>
      <c r="B860">
        <v>46</v>
      </c>
      <c r="D860" t="s">
        <v>8220</v>
      </c>
      <c r="E860">
        <v>5</v>
      </c>
    </row>
    <row r="861" spans="1:5">
      <c r="A861" t="s">
        <v>8218</v>
      </c>
      <c r="B861">
        <v>46</v>
      </c>
      <c r="D861" t="s">
        <v>8220</v>
      </c>
      <c r="E861">
        <v>5</v>
      </c>
    </row>
    <row r="862" spans="1:5">
      <c r="A862" t="s">
        <v>8218</v>
      </c>
      <c r="B862">
        <v>46</v>
      </c>
      <c r="D862" t="s">
        <v>8220</v>
      </c>
      <c r="E862">
        <v>5</v>
      </c>
    </row>
    <row r="863" spans="1:5">
      <c r="A863" t="s">
        <v>8218</v>
      </c>
      <c r="B863">
        <v>46</v>
      </c>
      <c r="D863" t="s">
        <v>8220</v>
      </c>
      <c r="E863">
        <v>5</v>
      </c>
    </row>
    <row r="864" spans="1:5">
      <c r="A864" t="s">
        <v>8218</v>
      </c>
      <c r="B864">
        <v>46</v>
      </c>
      <c r="D864" t="s">
        <v>8220</v>
      </c>
      <c r="E864">
        <v>5</v>
      </c>
    </row>
    <row r="865" spans="1:5">
      <c r="A865" t="s">
        <v>8218</v>
      </c>
      <c r="B865">
        <v>46</v>
      </c>
      <c r="D865" t="s">
        <v>8220</v>
      </c>
      <c r="E865">
        <v>5</v>
      </c>
    </row>
    <row r="866" spans="1:5">
      <c r="A866" t="s">
        <v>8218</v>
      </c>
      <c r="B866">
        <v>46</v>
      </c>
      <c r="D866" t="s">
        <v>8220</v>
      </c>
      <c r="E866">
        <v>5</v>
      </c>
    </row>
    <row r="867" spans="1:5">
      <c r="A867" t="s">
        <v>8218</v>
      </c>
      <c r="B867">
        <v>46</v>
      </c>
      <c r="D867" t="s">
        <v>8220</v>
      </c>
      <c r="E867">
        <v>5</v>
      </c>
    </row>
    <row r="868" spans="1:5">
      <c r="A868" t="s">
        <v>8218</v>
      </c>
      <c r="B868">
        <v>46</v>
      </c>
      <c r="D868" t="s">
        <v>8220</v>
      </c>
      <c r="E868">
        <v>5</v>
      </c>
    </row>
    <row r="869" spans="1:5">
      <c r="A869" t="s">
        <v>8218</v>
      </c>
      <c r="B869">
        <v>46</v>
      </c>
      <c r="D869" t="s">
        <v>8220</v>
      </c>
      <c r="E869">
        <v>5</v>
      </c>
    </row>
    <row r="870" spans="1:5">
      <c r="A870" t="s">
        <v>8218</v>
      </c>
      <c r="B870">
        <v>46</v>
      </c>
      <c r="D870" t="s">
        <v>8220</v>
      </c>
      <c r="E870">
        <v>5</v>
      </c>
    </row>
    <row r="871" spans="1:5">
      <c r="A871" t="s">
        <v>8218</v>
      </c>
      <c r="B871">
        <v>46</v>
      </c>
      <c r="D871" t="s">
        <v>8220</v>
      </c>
      <c r="E871">
        <v>5</v>
      </c>
    </row>
    <row r="872" spans="1:5">
      <c r="A872" t="s">
        <v>8218</v>
      </c>
      <c r="B872">
        <v>46</v>
      </c>
      <c r="D872" t="s">
        <v>8220</v>
      </c>
      <c r="E872">
        <v>5</v>
      </c>
    </row>
    <row r="873" spans="1:5">
      <c r="A873" t="s">
        <v>8218</v>
      </c>
      <c r="B873">
        <v>46</v>
      </c>
      <c r="D873" t="s">
        <v>8220</v>
      </c>
      <c r="E873">
        <v>5</v>
      </c>
    </row>
    <row r="874" spans="1:5">
      <c r="A874" t="s">
        <v>8218</v>
      </c>
      <c r="B874">
        <v>47</v>
      </c>
      <c r="D874" t="s">
        <v>8220</v>
      </c>
      <c r="E874">
        <v>5</v>
      </c>
    </row>
    <row r="875" spans="1:5">
      <c r="A875" t="s">
        <v>8218</v>
      </c>
      <c r="B875">
        <v>47</v>
      </c>
      <c r="D875" t="s">
        <v>8220</v>
      </c>
      <c r="E875">
        <v>5</v>
      </c>
    </row>
    <row r="876" spans="1:5">
      <c r="A876" t="s">
        <v>8218</v>
      </c>
      <c r="B876">
        <v>47</v>
      </c>
      <c r="D876" t="s">
        <v>8220</v>
      </c>
      <c r="E876">
        <v>5</v>
      </c>
    </row>
    <row r="877" spans="1:5">
      <c r="A877" t="s">
        <v>8218</v>
      </c>
      <c r="B877">
        <v>47</v>
      </c>
      <c r="D877" t="s">
        <v>8220</v>
      </c>
      <c r="E877">
        <v>5</v>
      </c>
    </row>
    <row r="878" spans="1:5">
      <c r="A878" t="s">
        <v>8218</v>
      </c>
      <c r="B878">
        <v>47</v>
      </c>
      <c r="D878" t="s">
        <v>8220</v>
      </c>
      <c r="E878">
        <v>5</v>
      </c>
    </row>
    <row r="879" spans="1:5">
      <c r="A879" t="s">
        <v>8218</v>
      </c>
      <c r="B879">
        <v>47</v>
      </c>
      <c r="D879" t="s">
        <v>8220</v>
      </c>
      <c r="E879">
        <v>5</v>
      </c>
    </row>
    <row r="880" spans="1:5">
      <c r="A880" t="s">
        <v>8218</v>
      </c>
      <c r="B880">
        <v>47</v>
      </c>
      <c r="D880" t="s">
        <v>8220</v>
      </c>
      <c r="E880">
        <v>5</v>
      </c>
    </row>
    <row r="881" spans="1:5">
      <c r="A881" t="s">
        <v>8218</v>
      </c>
      <c r="B881">
        <v>47</v>
      </c>
      <c r="D881" t="s">
        <v>8220</v>
      </c>
      <c r="E881">
        <v>5</v>
      </c>
    </row>
    <row r="882" spans="1:5">
      <c r="A882" t="s">
        <v>8218</v>
      </c>
      <c r="B882">
        <v>47</v>
      </c>
      <c r="D882" t="s">
        <v>8220</v>
      </c>
      <c r="E882">
        <v>5</v>
      </c>
    </row>
    <row r="883" spans="1:5">
      <c r="A883" t="s">
        <v>8218</v>
      </c>
      <c r="B883">
        <v>47</v>
      </c>
      <c r="D883" t="s">
        <v>8220</v>
      </c>
      <c r="E883">
        <v>5</v>
      </c>
    </row>
    <row r="884" spans="1:5">
      <c r="A884" t="s">
        <v>8218</v>
      </c>
      <c r="B884">
        <v>47</v>
      </c>
      <c r="D884" t="s">
        <v>8220</v>
      </c>
      <c r="E884">
        <v>5</v>
      </c>
    </row>
    <row r="885" spans="1:5">
      <c r="A885" t="s">
        <v>8218</v>
      </c>
      <c r="B885">
        <v>47</v>
      </c>
      <c r="D885" t="s">
        <v>8220</v>
      </c>
      <c r="E885">
        <v>5</v>
      </c>
    </row>
    <row r="886" spans="1:5">
      <c r="A886" t="s">
        <v>8218</v>
      </c>
      <c r="B886">
        <v>47</v>
      </c>
      <c r="D886" t="s">
        <v>8220</v>
      </c>
      <c r="E886">
        <v>5</v>
      </c>
    </row>
    <row r="887" spans="1:5">
      <c r="A887" t="s">
        <v>8218</v>
      </c>
      <c r="B887">
        <v>47</v>
      </c>
      <c r="D887" t="s">
        <v>8220</v>
      </c>
      <c r="E887">
        <v>5</v>
      </c>
    </row>
    <row r="888" spans="1:5">
      <c r="A888" t="s">
        <v>8218</v>
      </c>
      <c r="B888">
        <v>47</v>
      </c>
      <c r="D888" t="s">
        <v>8220</v>
      </c>
      <c r="E888">
        <v>5</v>
      </c>
    </row>
    <row r="889" spans="1:5">
      <c r="A889" t="s">
        <v>8218</v>
      </c>
      <c r="B889">
        <v>47</v>
      </c>
      <c r="D889" t="s">
        <v>8220</v>
      </c>
      <c r="E889">
        <v>5</v>
      </c>
    </row>
    <row r="890" spans="1:5">
      <c r="A890" t="s">
        <v>8218</v>
      </c>
      <c r="B890">
        <v>47</v>
      </c>
      <c r="D890" t="s">
        <v>8220</v>
      </c>
      <c r="E890">
        <v>5</v>
      </c>
    </row>
    <row r="891" spans="1:5">
      <c r="A891" t="s">
        <v>8218</v>
      </c>
      <c r="B891">
        <v>47</v>
      </c>
      <c r="D891" t="s">
        <v>8220</v>
      </c>
      <c r="E891">
        <v>5</v>
      </c>
    </row>
    <row r="892" spans="1:5">
      <c r="A892" t="s">
        <v>8218</v>
      </c>
      <c r="B892">
        <v>47</v>
      </c>
      <c r="D892" t="s">
        <v>8220</v>
      </c>
      <c r="E892">
        <v>5</v>
      </c>
    </row>
    <row r="893" spans="1:5">
      <c r="A893" t="s">
        <v>8218</v>
      </c>
      <c r="B893">
        <v>47</v>
      </c>
      <c r="D893" t="s">
        <v>8220</v>
      </c>
      <c r="E893">
        <v>5</v>
      </c>
    </row>
    <row r="894" spans="1:5">
      <c r="A894" t="s">
        <v>8218</v>
      </c>
      <c r="B894">
        <v>47</v>
      </c>
      <c r="D894" t="s">
        <v>8220</v>
      </c>
      <c r="E894">
        <v>5</v>
      </c>
    </row>
    <row r="895" spans="1:5">
      <c r="A895" t="s">
        <v>8218</v>
      </c>
      <c r="B895">
        <v>48</v>
      </c>
      <c r="D895" t="s">
        <v>8220</v>
      </c>
      <c r="E895">
        <v>5</v>
      </c>
    </row>
    <row r="896" spans="1:5">
      <c r="A896" t="s">
        <v>8218</v>
      </c>
      <c r="B896">
        <v>48</v>
      </c>
      <c r="D896" t="s">
        <v>8220</v>
      </c>
      <c r="E896">
        <v>5</v>
      </c>
    </row>
    <row r="897" spans="1:5">
      <c r="A897" t="s">
        <v>8218</v>
      </c>
      <c r="B897">
        <v>48</v>
      </c>
      <c r="D897" t="s">
        <v>8220</v>
      </c>
      <c r="E897">
        <v>5</v>
      </c>
    </row>
    <row r="898" spans="1:5">
      <c r="A898" t="s">
        <v>8218</v>
      </c>
      <c r="B898">
        <v>48</v>
      </c>
      <c r="D898" t="s">
        <v>8220</v>
      </c>
      <c r="E898">
        <v>5</v>
      </c>
    </row>
    <row r="899" spans="1:5">
      <c r="A899" t="s">
        <v>8218</v>
      </c>
      <c r="B899">
        <v>48</v>
      </c>
      <c r="D899" t="s">
        <v>8220</v>
      </c>
      <c r="E899">
        <v>5</v>
      </c>
    </row>
    <row r="900" spans="1:5">
      <c r="A900" t="s">
        <v>8218</v>
      </c>
      <c r="B900">
        <v>48</v>
      </c>
      <c r="D900" t="s">
        <v>8220</v>
      </c>
      <c r="E900">
        <v>5</v>
      </c>
    </row>
    <row r="901" spans="1:5">
      <c r="A901" t="s">
        <v>8218</v>
      </c>
      <c r="B901">
        <v>48</v>
      </c>
      <c r="D901" t="s">
        <v>8220</v>
      </c>
      <c r="E901">
        <v>5</v>
      </c>
    </row>
    <row r="902" spans="1:5">
      <c r="A902" t="s">
        <v>8218</v>
      </c>
      <c r="B902">
        <v>48</v>
      </c>
      <c r="D902" t="s">
        <v>8220</v>
      </c>
      <c r="E902">
        <v>5</v>
      </c>
    </row>
    <row r="903" spans="1:5">
      <c r="A903" t="s">
        <v>8218</v>
      </c>
      <c r="B903">
        <v>48</v>
      </c>
      <c r="D903" t="s">
        <v>8220</v>
      </c>
      <c r="E903">
        <v>5</v>
      </c>
    </row>
    <row r="904" spans="1:5">
      <c r="A904" t="s">
        <v>8218</v>
      </c>
      <c r="B904">
        <v>48</v>
      </c>
      <c r="D904" t="s">
        <v>8220</v>
      </c>
      <c r="E904">
        <v>5</v>
      </c>
    </row>
    <row r="905" spans="1:5">
      <c r="A905" t="s">
        <v>8218</v>
      </c>
      <c r="B905">
        <v>48</v>
      </c>
      <c r="D905" t="s">
        <v>8220</v>
      </c>
      <c r="E905">
        <v>5</v>
      </c>
    </row>
    <row r="906" spans="1:5">
      <c r="A906" t="s">
        <v>8218</v>
      </c>
      <c r="B906">
        <v>48</v>
      </c>
      <c r="D906" t="s">
        <v>8220</v>
      </c>
      <c r="E906">
        <v>5</v>
      </c>
    </row>
    <row r="907" spans="1:5">
      <c r="A907" t="s">
        <v>8218</v>
      </c>
      <c r="B907">
        <v>48</v>
      </c>
      <c r="D907" t="s">
        <v>8220</v>
      </c>
      <c r="E907">
        <v>5</v>
      </c>
    </row>
    <row r="908" spans="1:5">
      <c r="A908" t="s">
        <v>8218</v>
      </c>
      <c r="B908">
        <v>48</v>
      </c>
      <c r="D908" t="s">
        <v>8220</v>
      </c>
      <c r="E908">
        <v>5</v>
      </c>
    </row>
    <row r="909" spans="1:5">
      <c r="A909" t="s">
        <v>8218</v>
      </c>
      <c r="B909">
        <v>49</v>
      </c>
      <c r="D909" t="s">
        <v>8220</v>
      </c>
      <c r="E909">
        <v>5</v>
      </c>
    </row>
    <row r="910" spans="1:5">
      <c r="A910" t="s">
        <v>8218</v>
      </c>
      <c r="B910">
        <v>49</v>
      </c>
      <c r="D910" t="s">
        <v>8220</v>
      </c>
      <c r="E910">
        <v>5</v>
      </c>
    </row>
    <row r="911" spans="1:5">
      <c r="A911" t="s">
        <v>8218</v>
      </c>
      <c r="B911">
        <v>49</v>
      </c>
      <c r="D911" t="s">
        <v>8220</v>
      </c>
      <c r="E911">
        <v>5</v>
      </c>
    </row>
    <row r="912" spans="1:5">
      <c r="A912" t="s">
        <v>8218</v>
      </c>
      <c r="B912">
        <v>49</v>
      </c>
      <c r="D912" t="s">
        <v>8220</v>
      </c>
      <c r="E912">
        <v>6</v>
      </c>
    </row>
    <row r="913" spans="1:5">
      <c r="A913" t="s">
        <v>8218</v>
      </c>
      <c r="B913">
        <v>49</v>
      </c>
      <c r="D913" t="s">
        <v>8220</v>
      </c>
      <c r="E913">
        <v>6</v>
      </c>
    </row>
    <row r="914" spans="1:5">
      <c r="A914" t="s">
        <v>8218</v>
      </c>
      <c r="B914">
        <v>49</v>
      </c>
      <c r="D914" t="s">
        <v>8220</v>
      </c>
      <c r="E914">
        <v>6</v>
      </c>
    </row>
    <row r="915" spans="1:5">
      <c r="A915" t="s">
        <v>8218</v>
      </c>
      <c r="B915">
        <v>49</v>
      </c>
      <c r="D915" t="s">
        <v>8220</v>
      </c>
      <c r="E915">
        <v>6</v>
      </c>
    </row>
    <row r="916" spans="1:5">
      <c r="A916" t="s">
        <v>8218</v>
      </c>
      <c r="B916">
        <v>49</v>
      </c>
      <c r="D916" t="s">
        <v>8220</v>
      </c>
      <c r="E916">
        <v>6</v>
      </c>
    </row>
    <row r="917" spans="1:5">
      <c r="A917" t="s">
        <v>8218</v>
      </c>
      <c r="B917">
        <v>49</v>
      </c>
      <c r="D917" t="s">
        <v>8220</v>
      </c>
      <c r="E917">
        <v>6</v>
      </c>
    </row>
    <row r="918" spans="1:5">
      <c r="A918" t="s">
        <v>8218</v>
      </c>
      <c r="B918">
        <v>49</v>
      </c>
      <c r="D918" t="s">
        <v>8220</v>
      </c>
      <c r="E918">
        <v>6</v>
      </c>
    </row>
    <row r="919" spans="1:5">
      <c r="A919" t="s">
        <v>8218</v>
      </c>
      <c r="B919">
        <v>49</v>
      </c>
      <c r="D919" t="s">
        <v>8220</v>
      </c>
      <c r="E919">
        <v>6</v>
      </c>
    </row>
    <row r="920" spans="1:5">
      <c r="A920" t="s">
        <v>8218</v>
      </c>
      <c r="B920">
        <v>49</v>
      </c>
      <c r="D920" t="s">
        <v>8220</v>
      </c>
      <c r="E920">
        <v>6</v>
      </c>
    </row>
    <row r="921" spans="1:5">
      <c r="A921" t="s">
        <v>8218</v>
      </c>
      <c r="B921">
        <v>49</v>
      </c>
      <c r="D921" t="s">
        <v>8220</v>
      </c>
      <c r="E921">
        <v>6</v>
      </c>
    </row>
    <row r="922" spans="1:5">
      <c r="A922" t="s">
        <v>8218</v>
      </c>
      <c r="B922">
        <v>49</v>
      </c>
      <c r="D922" t="s">
        <v>8220</v>
      </c>
      <c r="E922">
        <v>6</v>
      </c>
    </row>
    <row r="923" spans="1:5">
      <c r="A923" t="s">
        <v>8218</v>
      </c>
      <c r="B923">
        <v>49</v>
      </c>
      <c r="D923" t="s">
        <v>8220</v>
      </c>
      <c r="E923">
        <v>6</v>
      </c>
    </row>
    <row r="924" spans="1:5">
      <c r="A924" t="s">
        <v>8218</v>
      </c>
      <c r="B924">
        <v>49</v>
      </c>
      <c r="D924" t="s">
        <v>8220</v>
      </c>
      <c r="E924">
        <v>6</v>
      </c>
    </row>
    <row r="925" spans="1:5">
      <c r="A925" t="s">
        <v>8218</v>
      </c>
      <c r="B925">
        <v>49</v>
      </c>
      <c r="D925" t="s">
        <v>8220</v>
      </c>
      <c r="E925">
        <v>6</v>
      </c>
    </row>
    <row r="926" spans="1:5">
      <c r="A926" t="s">
        <v>8218</v>
      </c>
      <c r="B926">
        <v>50</v>
      </c>
      <c r="D926" t="s">
        <v>8220</v>
      </c>
      <c r="E926">
        <v>6</v>
      </c>
    </row>
    <row r="927" spans="1:5">
      <c r="A927" t="s">
        <v>8218</v>
      </c>
      <c r="B927">
        <v>50</v>
      </c>
      <c r="D927" t="s">
        <v>8220</v>
      </c>
      <c r="E927">
        <v>6</v>
      </c>
    </row>
    <row r="928" spans="1:5">
      <c r="A928" t="s">
        <v>8218</v>
      </c>
      <c r="B928">
        <v>50</v>
      </c>
      <c r="D928" t="s">
        <v>8220</v>
      </c>
      <c r="E928">
        <v>6</v>
      </c>
    </row>
    <row r="929" spans="1:5">
      <c r="A929" t="s">
        <v>8218</v>
      </c>
      <c r="B929">
        <v>50</v>
      </c>
      <c r="D929" t="s">
        <v>8220</v>
      </c>
      <c r="E929">
        <v>6</v>
      </c>
    </row>
    <row r="930" spans="1:5">
      <c r="A930" t="s">
        <v>8218</v>
      </c>
      <c r="B930">
        <v>50</v>
      </c>
      <c r="D930" t="s">
        <v>8220</v>
      </c>
      <c r="E930">
        <v>6</v>
      </c>
    </row>
    <row r="931" spans="1:5">
      <c r="A931" t="s">
        <v>8218</v>
      </c>
      <c r="B931">
        <v>50</v>
      </c>
      <c r="D931" t="s">
        <v>8220</v>
      </c>
      <c r="E931">
        <v>6</v>
      </c>
    </row>
    <row r="932" spans="1:5">
      <c r="A932" t="s">
        <v>8218</v>
      </c>
      <c r="B932">
        <v>50</v>
      </c>
      <c r="D932" t="s">
        <v>8220</v>
      </c>
      <c r="E932">
        <v>6</v>
      </c>
    </row>
    <row r="933" spans="1:5">
      <c r="A933" t="s">
        <v>8218</v>
      </c>
      <c r="B933">
        <v>50</v>
      </c>
      <c r="D933" t="s">
        <v>8220</v>
      </c>
      <c r="E933">
        <v>6</v>
      </c>
    </row>
    <row r="934" spans="1:5">
      <c r="A934" t="s">
        <v>8218</v>
      </c>
      <c r="B934">
        <v>50</v>
      </c>
      <c r="D934" t="s">
        <v>8220</v>
      </c>
      <c r="E934">
        <v>6</v>
      </c>
    </row>
    <row r="935" spans="1:5">
      <c r="A935" t="s">
        <v>8218</v>
      </c>
      <c r="B935">
        <v>50</v>
      </c>
      <c r="D935" t="s">
        <v>8220</v>
      </c>
      <c r="E935">
        <v>6</v>
      </c>
    </row>
    <row r="936" spans="1:5">
      <c r="A936" t="s">
        <v>8218</v>
      </c>
      <c r="B936">
        <v>50</v>
      </c>
      <c r="D936" t="s">
        <v>8220</v>
      </c>
      <c r="E936">
        <v>6</v>
      </c>
    </row>
    <row r="937" spans="1:5">
      <c r="A937" t="s">
        <v>8218</v>
      </c>
      <c r="B937">
        <v>50</v>
      </c>
      <c r="D937" t="s">
        <v>8220</v>
      </c>
      <c r="E937">
        <v>6</v>
      </c>
    </row>
    <row r="938" spans="1:5">
      <c r="A938" t="s">
        <v>8218</v>
      </c>
      <c r="B938">
        <v>50</v>
      </c>
      <c r="D938" t="s">
        <v>8220</v>
      </c>
      <c r="E938">
        <v>6</v>
      </c>
    </row>
    <row r="939" spans="1:5">
      <c r="A939" t="s">
        <v>8218</v>
      </c>
      <c r="B939">
        <v>50</v>
      </c>
      <c r="D939" t="s">
        <v>8220</v>
      </c>
      <c r="E939">
        <v>6</v>
      </c>
    </row>
    <row r="940" spans="1:5">
      <c r="A940" t="s">
        <v>8218</v>
      </c>
      <c r="B940">
        <v>50</v>
      </c>
      <c r="D940" t="s">
        <v>8220</v>
      </c>
      <c r="E940">
        <v>6</v>
      </c>
    </row>
    <row r="941" spans="1:5">
      <c r="A941" t="s">
        <v>8218</v>
      </c>
      <c r="B941">
        <v>50</v>
      </c>
      <c r="D941" t="s">
        <v>8220</v>
      </c>
      <c r="E941">
        <v>6</v>
      </c>
    </row>
    <row r="942" spans="1:5">
      <c r="A942" t="s">
        <v>8218</v>
      </c>
      <c r="B942">
        <v>50</v>
      </c>
      <c r="D942" t="s">
        <v>8220</v>
      </c>
      <c r="E942">
        <v>6</v>
      </c>
    </row>
    <row r="943" spans="1:5">
      <c r="A943" t="s">
        <v>8218</v>
      </c>
      <c r="B943">
        <v>50</v>
      </c>
      <c r="D943" t="s">
        <v>8220</v>
      </c>
      <c r="E943">
        <v>6</v>
      </c>
    </row>
    <row r="944" spans="1:5">
      <c r="A944" t="s">
        <v>8218</v>
      </c>
      <c r="B944">
        <v>50</v>
      </c>
      <c r="D944" t="s">
        <v>8220</v>
      </c>
      <c r="E944">
        <v>6</v>
      </c>
    </row>
    <row r="945" spans="1:5">
      <c r="A945" t="s">
        <v>8218</v>
      </c>
      <c r="B945">
        <v>51</v>
      </c>
      <c r="D945" t="s">
        <v>8220</v>
      </c>
      <c r="E945">
        <v>6</v>
      </c>
    </row>
    <row r="946" spans="1:5">
      <c r="A946" t="s">
        <v>8218</v>
      </c>
      <c r="B946">
        <v>51</v>
      </c>
      <c r="D946" t="s">
        <v>8220</v>
      </c>
      <c r="E946">
        <v>6</v>
      </c>
    </row>
    <row r="947" spans="1:5">
      <c r="A947" t="s">
        <v>8218</v>
      </c>
      <c r="B947">
        <v>51</v>
      </c>
      <c r="D947" t="s">
        <v>8220</v>
      </c>
      <c r="E947">
        <v>6</v>
      </c>
    </row>
    <row r="948" spans="1:5">
      <c r="A948" t="s">
        <v>8218</v>
      </c>
      <c r="B948">
        <v>51</v>
      </c>
      <c r="D948" t="s">
        <v>8220</v>
      </c>
      <c r="E948">
        <v>6</v>
      </c>
    </row>
    <row r="949" spans="1:5">
      <c r="A949" t="s">
        <v>8218</v>
      </c>
      <c r="B949">
        <v>51</v>
      </c>
      <c r="D949" t="s">
        <v>8220</v>
      </c>
      <c r="E949">
        <v>6</v>
      </c>
    </row>
    <row r="950" spans="1:5">
      <c r="A950" t="s">
        <v>8218</v>
      </c>
      <c r="B950">
        <v>51</v>
      </c>
      <c r="D950" t="s">
        <v>8220</v>
      </c>
      <c r="E950">
        <v>6</v>
      </c>
    </row>
    <row r="951" spans="1:5">
      <c r="A951" t="s">
        <v>8218</v>
      </c>
      <c r="B951">
        <v>51</v>
      </c>
      <c r="D951" t="s">
        <v>8220</v>
      </c>
      <c r="E951">
        <v>6</v>
      </c>
    </row>
    <row r="952" spans="1:5">
      <c r="A952" t="s">
        <v>8218</v>
      </c>
      <c r="B952">
        <v>51</v>
      </c>
      <c r="D952" t="s">
        <v>8220</v>
      </c>
      <c r="E952">
        <v>6</v>
      </c>
    </row>
    <row r="953" spans="1:5">
      <c r="A953" t="s">
        <v>8218</v>
      </c>
      <c r="B953">
        <v>51</v>
      </c>
      <c r="D953" t="s">
        <v>8220</v>
      </c>
      <c r="E953">
        <v>6</v>
      </c>
    </row>
    <row r="954" spans="1:5">
      <c r="A954" t="s">
        <v>8218</v>
      </c>
      <c r="B954">
        <v>51</v>
      </c>
      <c r="D954" t="s">
        <v>8220</v>
      </c>
      <c r="E954">
        <v>6</v>
      </c>
    </row>
    <row r="955" spans="1:5">
      <c r="A955" t="s">
        <v>8218</v>
      </c>
      <c r="B955">
        <v>52</v>
      </c>
      <c r="D955" t="s">
        <v>8220</v>
      </c>
      <c r="E955">
        <v>6</v>
      </c>
    </row>
    <row r="956" spans="1:5">
      <c r="A956" t="s">
        <v>8218</v>
      </c>
      <c r="B956">
        <v>52</v>
      </c>
      <c r="D956" t="s">
        <v>8220</v>
      </c>
      <c r="E956">
        <v>6</v>
      </c>
    </row>
    <row r="957" spans="1:5">
      <c r="A957" t="s">
        <v>8218</v>
      </c>
      <c r="B957">
        <v>52</v>
      </c>
      <c r="D957" t="s">
        <v>8220</v>
      </c>
      <c r="E957">
        <v>6</v>
      </c>
    </row>
    <row r="958" spans="1:5">
      <c r="A958" t="s">
        <v>8218</v>
      </c>
      <c r="B958">
        <v>52</v>
      </c>
      <c r="D958" t="s">
        <v>8220</v>
      </c>
      <c r="E958">
        <v>6</v>
      </c>
    </row>
    <row r="959" spans="1:5">
      <c r="A959" t="s">
        <v>8218</v>
      </c>
      <c r="B959">
        <v>52</v>
      </c>
      <c r="D959" t="s">
        <v>8220</v>
      </c>
      <c r="E959">
        <v>6</v>
      </c>
    </row>
    <row r="960" spans="1:5">
      <c r="A960" t="s">
        <v>8218</v>
      </c>
      <c r="B960">
        <v>52</v>
      </c>
      <c r="D960" t="s">
        <v>8220</v>
      </c>
      <c r="E960">
        <v>6</v>
      </c>
    </row>
    <row r="961" spans="1:5">
      <c r="A961" t="s">
        <v>8218</v>
      </c>
      <c r="B961">
        <v>52</v>
      </c>
      <c r="D961" t="s">
        <v>8220</v>
      </c>
      <c r="E961">
        <v>6</v>
      </c>
    </row>
    <row r="962" spans="1:5">
      <c r="A962" t="s">
        <v>8218</v>
      </c>
      <c r="B962">
        <v>52</v>
      </c>
      <c r="D962" t="s">
        <v>8220</v>
      </c>
      <c r="E962">
        <v>7</v>
      </c>
    </row>
    <row r="963" spans="1:5">
      <c r="A963" t="s">
        <v>8218</v>
      </c>
      <c r="B963">
        <v>52</v>
      </c>
      <c r="D963" t="s">
        <v>8220</v>
      </c>
      <c r="E963">
        <v>7</v>
      </c>
    </row>
    <row r="964" spans="1:5">
      <c r="A964" t="s">
        <v>8218</v>
      </c>
      <c r="B964">
        <v>52</v>
      </c>
      <c r="D964" t="s">
        <v>8220</v>
      </c>
      <c r="E964">
        <v>7</v>
      </c>
    </row>
    <row r="965" spans="1:5">
      <c r="A965" t="s">
        <v>8218</v>
      </c>
      <c r="B965">
        <v>52</v>
      </c>
      <c r="D965" t="s">
        <v>8220</v>
      </c>
      <c r="E965">
        <v>7</v>
      </c>
    </row>
    <row r="966" spans="1:5">
      <c r="A966" t="s">
        <v>8218</v>
      </c>
      <c r="B966">
        <v>52</v>
      </c>
      <c r="D966" t="s">
        <v>8220</v>
      </c>
      <c r="E966">
        <v>7</v>
      </c>
    </row>
    <row r="967" spans="1:5">
      <c r="A967" t="s">
        <v>8218</v>
      </c>
      <c r="B967">
        <v>52</v>
      </c>
      <c r="D967" t="s">
        <v>8220</v>
      </c>
      <c r="E967">
        <v>7</v>
      </c>
    </row>
    <row r="968" spans="1:5">
      <c r="A968" t="s">
        <v>8218</v>
      </c>
      <c r="B968">
        <v>52</v>
      </c>
      <c r="D968" t="s">
        <v>8220</v>
      </c>
      <c r="E968">
        <v>7</v>
      </c>
    </row>
    <row r="969" spans="1:5">
      <c r="A969" t="s">
        <v>8218</v>
      </c>
      <c r="B969">
        <v>52</v>
      </c>
      <c r="D969" t="s">
        <v>8220</v>
      </c>
      <c r="E969">
        <v>7</v>
      </c>
    </row>
    <row r="970" spans="1:5">
      <c r="A970" t="s">
        <v>8218</v>
      </c>
      <c r="B970">
        <v>52</v>
      </c>
      <c r="D970" t="s">
        <v>8220</v>
      </c>
      <c r="E970">
        <v>7</v>
      </c>
    </row>
    <row r="971" spans="1:5">
      <c r="A971" t="s">
        <v>8218</v>
      </c>
      <c r="B971">
        <v>52</v>
      </c>
      <c r="D971" t="s">
        <v>8220</v>
      </c>
      <c r="E971">
        <v>7</v>
      </c>
    </row>
    <row r="972" spans="1:5">
      <c r="A972" t="s">
        <v>8218</v>
      </c>
      <c r="B972">
        <v>52</v>
      </c>
      <c r="D972" t="s">
        <v>8220</v>
      </c>
      <c r="E972">
        <v>7</v>
      </c>
    </row>
    <row r="973" spans="1:5">
      <c r="A973" t="s">
        <v>8218</v>
      </c>
      <c r="B973">
        <v>52</v>
      </c>
      <c r="D973" t="s">
        <v>8220</v>
      </c>
      <c r="E973">
        <v>7</v>
      </c>
    </row>
    <row r="974" spans="1:5">
      <c r="A974" t="s">
        <v>8218</v>
      </c>
      <c r="B974">
        <v>53</v>
      </c>
      <c r="D974" t="s">
        <v>8220</v>
      </c>
      <c r="E974">
        <v>7</v>
      </c>
    </row>
    <row r="975" spans="1:5">
      <c r="A975" t="s">
        <v>8218</v>
      </c>
      <c r="B975">
        <v>53</v>
      </c>
      <c r="D975" t="s">
        <v>8220</v>
      </c>
      <c r="E975">
        <v>7</v>
      </c>
    </row>
    <row r="976" spans="1:5">
      <c r="A976" t="s">
        <v>8218</v>
      </c>
      <c r="B976">
        <v>53</v>
      </c>
      <c r="D976" t="s">
        <v>8220</v>
      </c>
      <c r="E976">
        <v>7</v>
      </c>
    </row>
    <row r="977" spans="1:5">
      <c r="A977" t="s">
        <v>8218</v>
      </c>
      <c r="B977">
        <v>53</v>
      </c>
      <c r="D977" t="s">
        <v>8220</v>
      </c>
      <c r="E977">
        <v>7</v>
      </c>
    </row>
    <row r="978" spans="1:5">
      <c r="A978" t="s">
        <v>8218</v>
      </c>
      <c r="B978">
        <v>53</v>
      </c>
      <c r="D978" t="s">
        <v>8220</v>
      </c>
      <c r="E978">
        <v>7</v>
      </c>
    </row>
    <row r="979" spans="1:5">
      <c r="A979" t="s">
        <v>8218</v>
      </c>
      <c r="B979">
        <v>53</v>
      </c>
      <c r="D979" t="s">
        <v>8220</v>
      </c>
      <c r="E979">
        <v>7</v>
      </c>
    </row>
    <row r="980" spans="1:5">
      <c r="A980" t="s">
        <v>8218</v>
      </c>
      <c r="B980">
        <v>53</v>
      </c>
      <c r="D980" t="s">
        <v>8220</v>
      </c>
      <c r="E980">
        <v>7</v>
      </c>
    </row>
    <row r="981" spans="1:5">
      <c r="A981" t="s">
        <v>8218</v>
      </c>
      <c r="B981">
        <v>54</v>
      </c>
      <c r="D981" t="s">
        <v>8220</v>
      </c>
      <c r="E981">
        <v>7</v>
      </c>
    </row>
    <row r="982" spans="1:5">
      <c r="A982" t="s">
        <v>8218</v>
      </c>
      <c r="B982">
        <v>54</v>
      </c>
      <c r="D982" t="s">
        <v>8220</v>
      </c>
      <c r="E982">
        <v>7</v>
      </c>
    </row>
    <row r="983" spans="1:5">
      <c r="A983" t="s">
        <v>8218</v>
      </c>
      <c r="B983">
        <v>54</v>
      </c>
      <c r="D983" t="s">
        <v>8220</v>
      </c>
      <c r="E983">
        <v>7</v>
      </c>
    </row>
    <row r="984" spans="1:5">
      <c r="A984" t="s">
        <v>8218</v>
      </c>
      <c r="B984">
        <v>54</v>
      </c>
      <c r="D984" t="s">
        <v>8220</v>
      </c>
      <c r="E984">
        <v>7</v>
      </c>
    </row>
    <row r="985" spans="1:5">
      <c r="A985" t="s">
        <v>8218</v>
      </c>
      <c r="B985">
        <v>54</v>
      </c>
      <c r="D985" t="s">
        <v>8220</v>
      </c>
      <c r="E985">
        <v>7</v>
      </c>
    </row>
    <row r="986" spans="1:5">
      <c r="A986" t="s">
        <v>8218</v>
      </c>
      <c r="B986">
        <v>54</v>
      </c>
      <c r="D986" t="s">
        <v>8220</v>
      </c>
      <c r="E986">
        <v>7</v>
      </c>
    </row>
    <row r="987" spans="1:5">
      <c r="A987" t="s">
        <v>8218</v>
      </c>
      <c r="B987">
        <v>54</v>
      </c>
      <c r="D987" t="s">
        <v>8220</v>
      </c>
      <c r="E987">
        <v>7</v>
      </c>
    </row>
    <row r="988" spans="1:5">
      <c r="A988" t="s">
        <v>8218</v>
      </c>
      <c r="B988">
        <v>54</v>
      </c>
      <c r="D988" t="s">
        <v>8220</v>
      </c>
      <c r="E988">
        <v>7</v>
      </c>
    </row>
    <row r="989" spans="1:5">
      <c r="A989" t="s">
        <v>8218</v>
      </c>
      <c r="B989">
        <v>54</v>
      </c>
      <c r="D989" t="s">
        <v>8220</v>
      </c>
      <c r="E989">
        <v>7</v>
      </c>
    </row>
    <row r="990" spans="1:5">
      <c r="A990" t="s">
        <v>8218</v>
      </c>
      <c r="B990">
        <v>54</v>
      </c>
      <c r="D990" t="s">
        <v>8220</v>
      </c>
      <c r="E990">
        <v>7</v>
      </c>
    </row>
    <row r="991" spans="1:5">
      <c r="A991" t="s">
        <v>8218</v>
      </c>
      <c r="B991">
        <v>54</v>
      </c>
      <c r="D991" t="s">
        <v>8220</v>
      </c>
      <c r="E991">
        <v>7</v>
      </c>
    </row>
    <row r="992" spans="1:5">
      <c r="A992" t="s">
        <v>8218</v>
      </c>
      <c r="B992">
        <v>54</v>
      </c>
      <c r="D992" t="s">
        <v>8220</v>
      </c>
      <c r="E992">
        <v>7</v>
      </c>
    </row>
    <row r="993" spans="1:5">
      <c r="A993" t="s">
        <v>8218</v>
      </c>
      <c r="B993">
        <v>55</v>
      </c>
      <c r="D993" t="s">
        <v>8220</v>
      </c>
      <c r="E993">
        <v>7</v>
      </c>
    </row>
    <row r="994" spans="1:5">
      <c r="A994" t="s">
        <v>8218</v>
      </c>
      <c r="B994">
        <v>55</v>
      </c>
      <c r="D994" t="s">
        <v>8220</v>
      </c>
      <c r="E994">
        <v>7</v>
      </c>
    </row>
    <row r="995" spans="1:5">
      <c r="A995" t="s">
        <v>8218</v>
      </c>
      <c r="B995">
        <v>55</v>
      </c>
      <c r="D995" t="s">
        <v>8220</v>
      </c>
      <c r="E995">
        <v>7</v>
      </c>
    </row>
    <row r="996" spans="1:5">
      <c r="A996" t="s">
        <v>8218</v>
      </c>
      <c r="B996">
        <v>55</v>
      </c>
      <c r="D996" t="s">
        <v>8220</v>
      </c>
      <c r="E996">
        <v>7</v>
      </c>
    </row>
    <row r="997" spans="1:5">
      <c r="A997" t="s">
        <v>8218</v>
      </c>
      <c r="B997">
        <v>55</v>
      </c>
      <c r="D997" t="s">
        <v>8220</v>
      </c>
      <c r="E997">
        <v>7</v>
      </c>
    </row>
    <row r="998" spans="1:5">
      <c r="A998" t="s">
        <v>8218</v>
      </c>
      <c r="B998">
        <v>55</v>
      </c>
      <c r="D998" t="s">
        <v>8220</v>
      </c>
      <c r="E998">
        <v>7</v>
      </c>
    </row>
    <row r="999" spans="1:5">
      <c r="A999" t="s">
        <v>8218</v>
      </c>
      <c r="B999">
        <v>55</v>
      </c>
      <c r="D999" t="s">
        <v>8220</v>
      </c>
      <c r="E999">
        <v>7</v>
      </c>
    </row>
    <row r="1000" spans="1:5">
      <c r="A1000" t="s">
        <v>8218</v>
      </c>
      <c r="B1000">
        <v>55</v>
      </c>
      <c r="D1000" t="s">
        <v>8220</v>
      </c>
      <c r="E1000">
        <v>7</v>
      </c>
    </row>
    <row r="1001" spans="1:5">
      <c r="A1001" t="s">
        <v>8218</v>
      </c>
      <c r="B1001">
        <v>55</v>
      </c>
      <c r="D1001" t="s">
        <v>8220</v>
      </c>
      <c r="E1001">
        <v>7</v>
      </c>
    </row>
    <row r="1002" spans="1:5">
      <c r="A1002" t="s">
        <v>8218</v>
      </c>
      <c r="B1002">
        <v>55</v>
      </c>
      <c r="D1002" t="s">
        <v>8220</v>
      </c>
      <c r="E1002">
        <v>7</v>
      </c>
    </row>
    <row r="1003" spans="1:5">
      <c r="A1003" t="s">
        <v>8218</v>
      </c>
      <c r="B1003">
        <v>55</v>
      </c>
      <c r="D1003" t="s">
        <v>8220</v>
      </c>
      <c r="E1003">
        <v>7</v>
      </c>
    </row>
    <row r="1004" spans="1:5">
      <c r="A1004" t="s">
        <v>8218</v>
      </c>
      <c r="B1004">
        <v>55</v>
      </c>
      <c r="D1004" t="s">
        <v>8220</v>
      </c>
      <c r="E1004">
        <v>7</v>
      </c>
    </row>
    <row r="1005" spans="1:5">
      <c r="A1005" t="s">
        <v>8218</v>
      </c>
      <c r="B1005">
        <v>55</v>
      </c>
      <c r="D1005" t="s">
        <v>8220</v>
      </c>
      <c r="E1005">
        <v>7</v>
      </c>
    </row>
    <row r="1006" spans="1:5">
      <c r="A1006" t="s">
        <v>8218</v>
      </c>
      <c r="B1006">
        <v>55</v>
      </c>
      <c r="D1006" t="s">
        <v>8220</v>
      </c>
      <c r="E1006">
        <v>7</v>
      </c>
    </row>
    <row r="1007" spans="1:5">
      <c r="A1007" t="s">
        <v>8218</v>
      </c>
      <c r="B1007">
        <v>56</v>
      </c>
      <c r="D1007" t="s">
        <v>8220</v>
      </c>
      <c r="E1007">
        <v>7</v>
      </c>
    </row>
    <row r="1008" spans="1:5">
      <c r="A1008" t="s">
        <v>8218</v>
      </c>
      <c r="B1008">
        <v>56</v>
      </c>
      <c r="D1008" t="s">
        <v>8220</v>
      </c>
      <c r="E1008">
        <v>7</v>
      </c>
    </row>
    <row r="1009" spans="1:5">
      <c r="A1009" t="s">
        <v>8218</v>
      </c>
      <c r="B1009">
        <v>56</v>
      </c>
      <c r="D1009" t="s">
        <v>8220</v>
      </c>
      <c r="E1009">
        <v>8</v>
      </c>
    </row>
    <row r="1010" spans="1:5">
      <c r="A1010" t="s">
        <v>8218</v>
      </c>
      <c r="B1010">
        <v>56</v>
      </c>
      <c r="D1010" t="s">
        <v>8220</v>
      </c>
      <c r="E1010">
        <v>8</v>
      </c>
    </row>
    <row r="1011" spans="1:5">
      <c r="A1011" t="s">
        <v>8218</v>
      </c>
      <c r="B1011">
        <v>56</v>
      </c>
      <c r="D1011" t="s">
        <v>8220</v>
      </c>
      <c r="E1011">
        <v>8</v>
      </c>
    </row>
    <row r="1012" spans="1:5">
      <c r="A1012" t="s">
        <v>8218</v>
      </c>
      <c r="B1012">
        <v>56</v>
      </c>
      <c r="D1012" t="s">
        <v>8220</v>
      </c>
      <c r="E1012">
        <v>8</v>
      </c>
    </row>
    <row r="1013" spans="1:5">
      <c r="A1013" t="s">
        <v>8218</v>
      </c>
      <c r="B1013">
        <v>56</v>
      </c>
      <c r="D1013" t="s">
        <v>8220</v>
      </c>
      <c r="E1013">
        <v>8</v>
      </c>
    </row>
    <row r="1014" spans="1:5">
      <c r="A1014" t="s">
        <v>8218</v>
      </c>
      <c r="B1014">
        <v>56</v>
      </c>
      <c r="D1014" t="s">
        <v>8220</v>
      </c>
      <c r="E1014">
        <v>8</v>
      </c>
    </row>
    <row r="1015" spans="1:5">
      <c r="A1015" t="s">
        <v>8218</v>
      </c>
      <c r="B1015">
        <v>56</v>
      </c>
      <c r="D1015" t="s">
        <v>8220</v>
      </c>
      <c r="E1015">
        <v>8</v>
      </c>
    </row>
    <row r="1016" spans="1:5">
      <c r="A1016" t="s">
        <v>8218</v>
      </c>
      <c r="B1016">
        <v>56</v>
      </c>
      <c r="D1016" t="s">
        <v>8220</v>
      </c>
      <c r="E1016">
        <v>8</v>
      </c>
    </row>
    <row r="1017" spans="1:5">
      <c r="A1017" t="s">
        <v>8218</v>
      </c>
      <c r="B1017">
        <v>56</v>
      </c>
      <c r="D1017" t="s">
        <v>8220</v>
      </c>
      <c r="E1017">
        <v>8</v>
      </c>
    </row>
    <row r="1018" spans="1:5">
      <c r="A1018" t="s">
        <v>8218</v>
      </c>
      <c r="B1018">
        <v>56</v>
      </c>
      <c r="D1018" t="s">
        <v>8220</v>
      </c>
      <c r="E1018">
        <v>8</v>
      </c>
    </row>
    <row r="1019" spans="1:5">
      <c r="A1019" t="s">
        <v>8218</v>
      </c>
      <c r="B1019">
        <v>56</v>
      </c>
      <c r="D1019" t="s">
        <v>8220</v>
      </c>
      <c r="E1019">
        <v>8</v>
      </c>
    </row>
    <row r="1020" spans="1:5">
      <c r="A1020" t="s">
        <v>8218</v>
      </c>
      <c r="B1020">
        <v>56</v>
      </c>
      <c r="D1020" t="s">
        <v>8220</v>
      </c>
      <c r="E1020">
        <v>8</v>
      </c>
    </row>
    <row r="1021" spans="1:5">
      <c r="A1021" t="s">
        <v>8218</v>
      </c>
      <c r="B1021">
        <v>56</v>
      </c>
      <c r="D1021" t="s">
        <v>8220</v>
      </c>
      <c r="E1021">
        <v>8</v>
      </c>
    </row>
    <row r="1022" spans="1:5">
      <c r="A1022" t="s">
        <v>8218</v>
      </c>
      <c r="B1022">
        <v>57</v>
      </c>
      <c r="D1022" t="s">
        <v>8220</v>
      </c>
      <c r="E1022">
        <v>8</v>
      </c>
    </row>
    <row r="1023" spans="1:5">
      <c r="A1023" t="s">
        <v>8218</v>
      </c>
      <c r="B1023">
        <v>57</v>
      </c>
      <c r="D1023" t="s">
        <v>8220</v>
      </c>
      <c r="E1023">
        <v>8</v>
      </c>
    </row>
    <row r="1024" spans="1:5">
      <c r="A1024" t="s">
        <v>8218</v>
      </c>
      <c r="B1024">
        <v>57</v>
      </c>
      <c r="D1024" t="s">
        <v>8220</v>
      </c>
      <c r="E1024">
        <v>8</v>
      </c>
    </row>
    <row r="1025" spans="1:5">
      <c r="A1025" t="s">
        <v>8218</v>
      </c>
      <c r="B1025">
        <v>57</v>
      </c>
      <c r="D1025" t="s">
        <v>8220</v>
      </c>
      <c r="E1025">
        <v>8</v>
      </c>
    </row>
    <row r="1026" spans="1:5">
      <c r="A1026" t="s">
        <v>8218</v>
      </c>
      <c r="B1026">
        <v>57</v>
      </c>
      <c r="D1026" t="s">
        <v>8220</v>
      </c>
      <c r="E1026">
        <v>8</v>
      </c>
    </row>
    <row r="1027" spans="1:5">
      <c r="A1027" t="s">
        <v>8218</v>
      </c>
      <c r="B1027">
        <v>57</v>
      </c>
      <c r="D1027" t="s">
        <v>8220</v>
      </c>
      <c r="E1027">
        <v>8</v>
      </c>
    </row>
    <row r="1028" spans="1:5">
      <c r="A1028" t="s">
        <v>8218</v>
      </c>
      <c r="B1028">
        <v>57</v>
      </c>
      <c r="D1028" t="s">
        <v>8220</v>
      </c>
      <c r="E1028">
        <v>8</v>
      </c>
    </row>
    <row r="1029" spans="1:5">
      <c r="A1029" t="s">
        <v>8218</v>
      </c>
      <c r="B1029">
        <v>57</v>
      </c>
      <c r="D1029" t="s">
        <v>8220</v>
      </c>
      <c r="E1029">
        <v>8</v>
      </c>
    </row>
    <row r="1030" spans="1:5">
      <c r="A1030" t="s">
        <v>8218</v>
      </c>
      <c r="B1030">
        <v>57</v>
      </c>
      <c r="D1030" t="s">
        <v>8220</v>
      </c>
      <c r="E1030">
        <v>8</v>
      </c>
    </row>
    <row r="1031" spans="1:5">
      <c r="A1031" t="s">
        <v>8218</v>
      </c>
      <c r="B1031">
        <v>57</v>
      </c>
      <c r="D1031" t="s">
        <v>8220</v>
      </c>
      <c r="E1031">
        <v>8</v>
      </c>
    </row>
    <row r="1032" spans="1:5">
      <c r="A1032" t="s">
        <v>8218</v>
      </c>
      <c r="B1032">
        <v>57</v>
      </c>
      <c r="D1032" t="s">
        <v>8220</v>
      </c>
      <c r="E1032">
        <v>8</v>
      </c>
    </row>
    <row r="1033" spans="1:5">
      <c r="A1033" t="s">
        <v>8218</v>
      </c>
      <c r="B1033">
        <v>57</v>
      </c>
      <c r="D1033" t="s">
        <v>8220</v>
      </c>
      <c r="E1033">
        <v>8</v>
      </c>
    </row>
    <row r="1034" spans="1:5">
      <c r="A1034" t="s">
        <v>8218</v>
      </c>
      <c r="B1034">
        <v>57</v>
      </c>
      <c r="D1034" t="s">
        <v>8220</v>
      </c>
      <c r="E1034">
        <v>8</v>
      </c>
    </row>
    <row r="1035" spans="1:5">
      <c r="A1035" t="s">
        <v>8218</v>
      </c>
      <c r="B1035">
        <v>57</v>
      </c>
      <c r="D1035" t="s">
        <v>8220</v>
      </c>
      <c r="E1035">
        <v>8</v>
      </c>
    </row>
    <row r="1036" spans="1:5">
      <c r="A1036" t="s">
        <v>8218</v>
      </c>
      <c r="B1036">
        <v>57</v>
      </c>
      <c r="D1036" t="s">
        <v>8220</v>
      </c>
      <c r="E1036">
        <v>8</v>
      </c>
    </row>
    <row r="1037" spans="1:5">
      <c r="A1037" t="s">
        <v>8218</v>
      </c>
      <c r="B1037">
        <v>57</v>
      </c>
      <c r="D1037" t="s">
        <v>8220</v>
      </c>
      <c r="E1037">
        <v>8</v>
      </c>
    </row>
    <row r="1038" spans="1:5">
      <c r="A1038" t="s">
        <v>8218</v>
      </c>
      <c r="B1038">
        <v>57</v>
      </c>
      <c r="D1038" t="s">
        <v>8220</v>
      </c>
      <c r="E1038">
        <v>8</v>
      </c>
    </row>
    <row r="1039" spans="1:5">
      <c r="A1039" t="s">
        <v>8218</v>
      </c>
      <c r="B1039">
        <v>57</v>
      </c>
      <c r="D1039" t="s">
        <v>8220</v>
      </c>
      <c r="E1039">
        <v>8</v>
      </c>
    </row>
    <row r="1040" spans="1:5">
      <c r="A1040" t="s">
        <v>8218</v>
      </c>
      <c r="B1040">
        <v>57</v>
      </c>
      <c r="D1040" t="s">
        <v>8220</v>
      </c>
      <c r="E1040">
        <v>8</v>
      </c>
    </row>
    <row r="1041" spans="1:5">
      <c r="A1041" t="s">
        <v>8218</v>
      </c>
      <c r="B1041">
        <v>57</v>
      </c>
      <c r="D1041" t="s">
        <v>8220</v>
      </c>
      <c r="E1041">
        <v>8</v>
      </c>
    </row>
    <row r="1042" spans="1:5">
      <c r="A1042" t="s">
        <v>8218</v>
      </c>
      <c r="B1042">
        <v>57</v>
      </c>
      <c r="D1042" t="s">
        <v>8220</v>
      </c>
      <c r="E1042">
        <v>8</v>
      </c>
    </row>
    <row r="1043" spans="1:5">
      <c r="A1043" t="s">
        <v>8218</v>
      </c>
      <c r="B1043">
        <v>58</v>
      </c>
      <c r="D1043" t="s">
        <v>8220</v>
      </c>
      <c r="E1043">
        <v>8</v>
      </c>
    </row>
    <row r="1044" spans="1:5">
      <c r="A1044" t="s">
        <v>8218</v>
      </c>
      <c r="B1044">
        <v>58</v>
      </c>
      <c r="D1044" t="s">
        <v>8220</v>
      </c>
      <c r="E1044">
        <v>8</v>
      </c>
    </row>
    <row r="1045" spans="1:5">
      <c r="A1045" t="s">
        <v>8218</v>
      </c>
      <c r="B1045">
        <v>58</v>
      </c>
      <c r="D1045" t="s">
        <v>8220</v>
      </c>
      <c r="E1045">
        <v>8</v>
      </c>
    </row>
    <row r="1046" spans="1:5">
      <c r="A1046" t="s">
        <v>8218</v>
      </c>
      <c r="B1046">
        <v>58</v>
      </c>
      <c r="D1046" t="s">
        <v>8220</v>
      </c>
      <c r="E1046">
        <v>8</v>
      </c>
    </row>
    <row r="1047" spans="1:5">
      <c r="A1047" t="s">
        <v>8218</v>
      </c>
      <c r="B1047">
        <v>58</v>
      </c>
      <c r="D1047" t="s">
        <v>8220</v>
      </c>
      <c r="E1047">
        <v>9</v>
      </c>
    </row>
    <row r="1048" spans="1:5">
      <c r="A1048" t="s">
        <v>8218</v>
      </c>
      <c r="B1048">
        <v>58</v>
      </c>
      <c r="D1048" t="s">
        <v>8220</v>
      </c>
      <c r="E1048">
        <v>9</v>
      </c>
    </row>
    <row r="1049" spans="1:5">
      <c r="A1049" t="s">
        <v>8218</v>
      </c>
      <c r="B1049">
        <v>58</v>
      </c>
      <c r="D1049" t="s">
        <v>8220</v>
      </c>
      <c r="E1049">
        <v>9</v>
      </c>
    </row>
    <row r="1050" spans="1:5">
      <c r="A1050" t="s">
        <v>8218</v>
      </c>
      <c r="B1050">
        <v>58</v>
      </c>
      <c r="D1050" t="s">
        <v>8220</v>
      </c>
      <c r="E1050">
        <v>9</v>
      </c>
    </row>
    <row r="1051" spans="1:5">
      <c r="A1051" t="s">
        <v>8218</v>
      </c>
      <c r="B1051">
        <v>58</v>
      </c>
      <c r="D1051" t="s">
        <v>8220</v>
      </c>
      <c r="E1051">
        <v>9</v>
      </c>
    </row>
    <row r="1052" spans="1:5">
      <c r="A1052" t="s">
        <v>8218</v>
      </c>
      <c r="B1052">
        <v>58</v>
      </c>
      <c r="D1052" t="s">
        <v>8220</v>
      </c>
      <c r="E1052">
        <v>9</v>
      </c>
    </row>
    <row r="1053" spans="1:5">
      <c r="A1053" t="s">
        <v>8218</v>
      </c>
      <c r="B1053">
        <v>58</v>
      </c>
      <c r="D1053" t="s">
        <v>8220</v>
      </c>
      <c r="E1053">
        <v>9</v>
      </c>
    </row>
    <row r="1054" spans="1:5">
      <c r="A1054" t="s">
        <v>8218</v>
      </c>
      <c r="B1054">
        <v>58</v>
      </c>
      <c r="D1054" t="s">
        <v>8220</v>
      </c>
      <c r="E1054">
        <v>9</v>
      </c>
    </row>
    <row r="1055" spans="1:5">
      <c r="A1055" t="s">
        <v>8218</v>
      </c>
      <c r="B1055">
        <v>59</v>
      </c>
      <c r="D1055" t="s">
        <v>8220</v>
      </c>
      <c r="E1055">
        <v>9</v>
      </c>
    </row>
    <row r="1056" spans="1:5">
      <c r="A1056" t="s">
        <v>8218</v>
      </c>
      <c r="B1056">
        <v>59</v>
      </c>
      <c r="D1056" t="s">
        <v>8220</v>
      </c>
      <c r="E1056">
        <v>9</v>
      </c>
    </row>
    <row r="1057" spans="1:5">
      <c r="A1057" t="s">
        <v>8218</v>
      </c>
      <c r="B1057">
        <v>59</v>
      </c>
      <c r="D1057" t="s">
        <v>8220</v>
      </c>
      <c r="E1057">
        <v>9</v>
      </c>
    </row>
    <row r="1058" spans="1:5">
      <c r="A1058" t="s">
        <v>8218</v>
      </c>
      <c r="B1058">
        <v>59</v>
      </c>
      <c r="D1058" t="s">
        <v>8220</v>
      </c>
      <c r="E1058">
        <v>9</v>
      </c>
    </row>
    <row r="1059" spans="1:5">
      <c r="A1059" t="s">
        <v>8218</v>
      </c>
      <c r="B1059">
        <v>59</v>
      </c>
      <c r="D1059" t="s">
        <v>8220</v>
      </c>
      <c r="E1059">
        <v>9</v>
      </c>
    </row>
    <row r="1060" spans="1:5">
      <c r="A1060" t="s">
        <v>8218</v>
      </c>
      <c r="B1060">
        <v>59</v>
      </c>
      <c r="D1060" t="s">
        <v>8220</v>
      </c>
      <c r="E1060">
        <v>9</v>
      </c>
    </row>
    <row r="1061" spans="1:5">
      <c r="A1061" t="s">
        <v>8218</v>
      </c>
      <c r="B1061">
        <v>59</v>
      </c>
      <c r="D1061" t="s">
        <v>8220</v>
      </c>
      <c r="E1061">
        <v>9</v>
      </c>
    </row>
    <row r="1062" spans="1:5">
      <c r="A1062" t="s">
        <v>8218</v>
      </c>
      <c r="B1062">
        <v>59</v>
      </c>
      <c r="D1062" t="s">
        <v>8220</v>
      </c>
      <c r="E1062">
        <v>9</v>
      </c>
    </row>
    <row r="1063" spans="1:5">
      <c r="A1063" t="s">
        <v>8218</v>
      </c>
      <c r="B1063">
        <v>59</v>
      </c>
      <c r="D1063" t="s">
        <v>8220</v>
      </c>
      <c r="E1063">
        <v>9</v>
      </c>
    </row>
    <row r="1064" spans="1:5">
      <c r="A1064" t="s">
        <v>8218</v>
      </c>
      <c r="B1064">
        <v>59</v>
      </c>
      <c r="D1064" t="s">
        <v>8220</v>
      </c>
      <c r="E1064">
        <v>9</v>
      </c>
    </row>
    <row r="1065" spans="1:5">
      <c r="A1065" t="s">
        <v>8218</v>
      </c>
      <c r="B1065">
        <v>59</v>
      </c>
      <c r="D1065" t="s">
        <v>8220</v>
      </c>
      <c r="E1065">
        <v>9</v>
      </c>
    </row>
    <row r="1066" spans="1:5">
      <c r="A1066" t="s">
        <v>8218</v>
      </c>
      <c r="B1066">
        <v>60</v>
      </c>
      <c r="D1066" t="s">
        <v>8220</v>
      </c>
      <c r="E1066">
        <v>9</v>
      </c>
    </row>
    <row r="1067" spans="1:5">
      <c r="A1067" t="s">
        <v>8218</v>
      </c>
      <c r="B1067">
        <v>60</v>
      </c>
      <c r="D1067" t="s">
        <v>8220</v>
      </c>
      <c r="E1067">
        <v>9</v>
      </c>
    </row>
    <row r="1068" spans="1:5">
      <c r="A1068" t="s">
        <v>8218</v>
      </c>
      <c r="B1068">
        <v>60</v>
      </c>
      <c r="D1068" t="s">
        <v>8220</v>
      </c>
      <c r="E1068">
        <v>9</v>
      </c>
    </row>
    <row r="1069" spans="1:5">
      <c r="A1069" t="s">
        <v>8218</v>
      </c>
      <c r="B1069">
        <v>60</v>
      </c>
      <c r="D1069" t="s">
        <v>8220</v>
      </c>
      <c r="E1069">
        <v>9</v>
      </c>
    </row>
    <row r="1070" spans="1:5">
      <c r="A1070" t="s">
        <v>8218</v>
      </c>
      <c r="B1070">
        <v>60</v>
      </c>
      <c r="D1070" t="s">
        <v>8220</v>
      </c>
      <c r="E1070">
        <v>9</v>
      </c>
    </row>
    <row r="1071" spans="1:5">
      <c r="A1071" t="s">
        <v>8218</v>
      </c>
      <c r="B1071">
        <v>60</v>
      </c>
      <c r="D1071" t="s">
        <v>8220</v>
      </c>
      <c r="E1071">
        <v>9</v>
      </c>
    </row>
    <row r="1072" spans="1:5">
      <c r="A1072" t="s">
        <v>8218</v>
      </c>
      <c r="B1072">
        <v>60</v>
      </c>
      <c r="D1072" t="s">
        <v>8220</v>
      </c>
      <c r="E1072">
        <v>9</v>
      </c>
    </row>
    <row r="1073" spans="1:5">
      <c r="A1073" t="s">
        <v>8218</v>
      </c>
      <c r="B1073">
        <v>60</v>
      </c>
      <c r="D1073" t="s">
        <v>8220</v>
      </c>
      <c r="E1073">
        <v>9</v>
      </c>
    </row>
    <row r="1074" spans="1:5">
      <c r="A1074" t="s">
        <v>8218</v>
      </c>
      <c r="B1074">
        <v>60</v>
      </c>
      <c r="D1074" t="s">
        <v>8220</v>
      </c>
      <c r="E1074">
        <v>9</v>
      </c>
    </row>
    <row r="1075" spans="1:5">
      <c r="A1075" t="s">
        <v>8218</v>
      </c>
      <c r="B1075">
        <v>60</v>
      </c>
      <c r="D1075" t="s">
        <v>8220</v>
      </c>
      <c r="E1075">
        <v>9</v>
      </c>
    </row>
    <row r="1076" spans="1:5">
      <c r="A1076" t="s">
        <v>8218</v>
      </c>
      <c r="B1076">
        <v>60</v>
      </c>
      <c r="D1076" t="s">
        <v>8220</v>
      </c>
      <c r="E1076">
        <v>9</v>
      </c>
    </row>
    <row r="1077" spans="1:5">
      <c r="A1077" t="s">
        <v>8218</v>
      </c>
      <c r="B1077">
        <v>60</v>
      </c>
      <c r="D1077" t="s">
        <v>8220</v>
      </c>
      <c r="E1077">
        <v>9</v>
      </c>
    </row>
    <row r="1078" spans="1:5">
      <c r="A1078" t="s">
        <v>8218</v>
      </c>
      <c r="B1078">
        <v>61</v>
      </c>
      <c r="D1078" t="s">
        <v>8220</v>
      </c>
      <c r="E1078">
        <v>9</v>
      </c>
    </row>
    <row r="1079" spans="1:5">
      <c r="A1079" t="s">
        <v>8218</v>
      </c>
      <c r="B1079">
        <v>61</v>
      </c>
      <c r="D1079" t="s">
        <v>8220</v>
      </c>
      <c r="E1079">
        <v>9</v>
      </c>
    </row>
    <row r="1080" spans="1:5">
      <c r="A1080" t="s">
        <v>8218</v>
      </c>
      <c r="B1080">
        <v>61</v>
      </c>
      <c r="D1080" t="s">
        <v>8220</v>
      </c>
      <c r="E1080">
        <v>9</v>
      </c>
    </row>
    <row r="1081" spans="1:5">
      <c r="A1081" t="s">
        <v>8218</v>
      </c>
      <c r="B1081">
        <v>61</v>
      </c>
      <c r="D1081" t="s">
        <v>8220</v>
      </c>
      <c r="E1081">
        <v>9</v>
      </c>
    </row>
    <row r="1082" spans="1:5">
      <c r="A1082" t="s">
        <v>8218</v>
      </c>
      <c r="B1082">
        <v>61</v>
      </c>
      <c r="D1082" t="s">
        <v>8220</v>
      </c>
      <c r="E1082">
        <v>9</v>
      </c>
    </row>
    <row r="1083" spans="1:5">
      <c r="A1083" t="s">
        <v>8218</v>
      </c>
      <c r="B1083">
        <v>61</v>
      </c>
      <c r="D1083" t="s">
        <v>8220</v>
      </c>
      <c r="E1083">
        <v>10</v>
      </c>
    </row>
    <row r="1084" spans="1:5">
      <c r="A1084" t="s">
        <v>8218</v>
      </c>
      <c r="B1084">
        <v>61</v>
      </c>
      <c r="D1084" t="s">
        <v>8220</v>
      </c>
      <c r="E1084">
        <v>10</v>
      </c>
    </row>
    <row r="1085" spans="1:5">
      <c r="A1085" t="s">
        <v>8218</v>
      </c>
      <c r="B1085">
        <v>61</v>
      </c>
      <c r="D1085" t="s">
        <v>8220</v>
      </c>
      <c r="E1085">
        <v>10</v>
      </c>
    </row>
    <row r="1086" spans="1:5">
      <c r="A1086" t="s">
        <v>8218</v>
      </c>
      <c r="B1086">
        <v>61</v>
      </c>
      <c r="D1086" t="s">
        <v>8220</v>
      </c>
      <c r="E1086">
        <v>10</v>
      </c>
    </row>
    <row r="1087" spans="1:5">
      <c r="A1087" t="s">
        <v>8218</v>
      </c>
      <c r="B1087">
        <v>61</v>
      </c>
      <c r="D1087" t="s">
        <v>8220</v>
      </c>
      <c r="E1087">
        <v>10</v>
      </c>
    </row>
    <row r="1088" spans="1:5">
      <c r="A1088" t="s">
        <v>8218</v>
      </c>
      <c r="B1088">
        <v>61</v>
      </c>
      <c r="D1088" t="s">
        <v>8220</v>
      </c>
      <c r="E1088">
        <v>10</v>
      </c>
    </row>
    <row r="1089" spans="1:5">
      <c r="A1089" t="s">
        <v>8218</v>
      </c>
      <c r="B1089">
        <v>61</v>
      </c>
      <c r="D1089" t="s">
        <v>8220</v>
      </c>
      <c r="E1089">
        <v>10</v>
      </c>
    </row>
    <row r="1090" spans="1:5">
      <c r="A1090" t="s">
        <v>8218</v>
      </c>
      <c r="B1090">
        <v>61</v>
      </c>
      <c r="D1090" t="s">
        <v>8220</v>
      </c>
      <c r="E1090">
        <v>10</v>
      </c>
    </row>
    <row r="1091" spans="1:5">
      <c r="A1091" t="s">
        <v>8218</v>
      </c>
      <c r="B1091">
        <v>61</v>
      </c>
      <c r="D1091" t="s">
        <v>8220</v>
      </c>
      <c r="E1091">
        <v>10</v>
      </c>
    </row>
    <row r="1092" spans="1:5">
      <c r="A1092" t="s">
        <v>8218</v>
      </c>
      <c r="B1092">
        <v>62</v>
      </c>
      <c r="D1092" t="s">
        <v>8220</v>
      </c>
      <c r="E1092">
        <v>10</v>
      </c>
    </row>
    <row r="1093" spans="1:5">
      <c r="A1093" t="s">
        <v>8218</v>
      </c>
      <c r="B1093">
        <v>62</v>
      </c>
      <c r="D1093" t="s">
        <v>8220</v>
      </c>
      <c r="E1093">
        <v>10</v>
      </c>
    </row>
    <row r="1094" spans="1:5">
      <c r="A1094" t="s">
        <v>8218</v>
      </c>
      <c r="B1094">
        <v>62</v>
      </c>
      <c r="D1094" t="s">
        <v>8220</v>
      </c>
      <c r="E1094">
        <v>10</v>
      </c>
    </row>
    <row r="1095" spans="1:5">
      <c r="A1095" t="s">
        <v>8218</v>
      </c>
      <c r="B1095">
        <v>62</v>
      </c>
      <c r="D1095" t="s">
        <v>8220</v>
      </c>
      <c r="E1095">
        <v>10</v>
      </c>
    </row>
    <row r="1096" spans="1:5">
      <c r="A1096" t="s">
        <v>8218</v>
      </c>
      <c r="B1096">
        <v>62</v>
      </c>
      <c r="D1096" t="s">
        <v>8220</v>
      </c>
      <c r="E1096">
        <v>10</v>
      </c>
    </row>
    <row r="1097" spans="1:5">
      <c r="A1097" t="s">
        <v>8218</v>
      </c>
      <c r="B1097">
        <v>62</v>
      </c>
      <c r="D1097" t="s">
        <v>8220</v>
      </c>
      <c r="E1097">
        <v>10</v>
      </c>
    </row>
    <row r="1098" spans="1:5">
      <c r="A1098" t="s">
        <v>8218</v>
      </c>
      <c r="B1098">
        <v>62</v>
      </c>
      <c r="D1098" t="s">
        <v>8220</v>
      </c>
      <c r="E1098">
        <v>10</v>
      </c>
    </row>
    <row r="1099" spans="1:5">
      <c r="A1099" t="s">
        <v>8218</v>
      </c>
      <c r="B1099">
        <v>62</v>
      </c>
      <c r="D1099" t="s">
        <v>8220</v>
      </c>
      <c r="E1099">
        <v>10</v>
      </c>
    </row>
    <row r="1100" spans="1:5">
      <c r="A1100" t="s">
        <v>8218</v>
      </c>
      <c r="B1100">
        <v>62</v>
      </c>
      <c r="D1100" t="s">
        <v>8220</v>
      </c>
      <c r="E1100">
        <v>10</v>
      </c>
    </row>
    <row r="1101" spans="1:5">
      <c r="A1101" t="s">
        <v>8218</v>
      </c>
      <c r="B1101">
        <v>62</v>
      </c>
      <c r="D1101" t="s">
        <v>8220</v>
      </c>
      <c r="E1101">
        <v>10</v>
      </c>
    </row>
    <row r="1102" spans="1:5">
      <c r="A1102" t="s">
        <v>8218</v>
      </c>
      <c r="B1102">
        <v>62</v>
      </c>
      <c r="D1102" t="s">
        <v>8220</v>
      </c>
      <c r="E1102">
        <v>10</v>
      </c>
    </row>
    <row r="1103" spans="1:5">
      <c r="A1103" t="s">
        <v>8218</v>
      </c>
      <c r="B1103">
        <v>62</v>
      </c>
      <c r="D1103" t="s">
        <v>8220</v>
      </c>
      <c r="E1103">
        <v>10</v>
      </c>
    </row>
    <row r="1104" spans="1:5">
      <c r="A1104" t="s">
        <v>8218</v>
      </c>
      <c r="B1104">
        <v>62</v>
      </c>
      <c r="D1104" t="s">
        <v>8220</v>
      </c>
      <c r="E1104">
        <v>10</v>
      </c>
    </row>
    <row r="1105" spans="1:5">
      <c r="A1105" t="s">
        <v>8218</v>
      </c>
      <c r="B1105">
        <v>62</v>
      </c>
      <c r="D1105" t="s">
        <v>8220</v>
      </c>
      <c r="E1105">
        <v>10</v>
      </c>
    </row>
    <row r="1106" spans="1:5">
      <c r="A1106" t="s">
        <v>8218</v>
      </c>
      <c r="B1106">
        <v>62</v>
      </c>
      <c r="D1106" t="s">
        <v>8220</v>
      </c>
      <c r="E1106">
        <v>10</v>
      </c>
    </row>
    <row r="1107" spans="1:5">
      <c r="A1107" t="s">
        <v>8218</v>
      </c>
      <c r="B1107">
        <v>62</v>
      </c>
      <c r="D1107" t="s">
        <v>8220</v>
      </c>
      <c r="E1107">
        <v>10</v>
      </c>
    </row>
    <row r="1108" spans="1:5">
      <c r="A1108" t="s">
        <v>8218</v>
      </c>
      <c r="B1108">
        <v>62</v>
      </c>
      <c r="D1108" t="s">
        <v>8220</v>
      </c>
      <c r="E1108">
        <v>10</v>
      </c>
    </row>
    <row r="1109" spans="1:5">
      <c r="A1109" t="s">
        <v>8218</v>
      </c>
      <c r="B1109">
        <v>62</v>
      </c>
      <c r="D1109" t="s">
        <v>8220</v>
      </c>
      <c r="E1109">
        <v>10</v>
      </c>
    </row>
    <row r="1110" spans="1:5">
      <c r="A1110" t="s">
        <v>8218</v>
      </c>
      <c r="B1110">
        <v>63</v>
      </c>
      <c r="D1110" t="s">
        <v>8220</v>
      </c>
      <c r="E1110">
        <v>11</v>
      </c>
    </row>
    <row r="1111" spans="1:5">
      <c r="A1111" t="s">
        <v>8218</v>
      </c>
      <c r="B1111">
        <v>63</v>
      </c>
      <c r="D1111" t="s">
        <v>8220</v>
      </c>
      <c r="E1111">
        <v>11</v>
      </c>
    </row>
    <row r="1112" spans="1:5">
      <c r="A1112" t="s">
        <v>8218</v>
      </c>
      <c r="B1112">
        <v>63</v>
      </c>
      <c r="D1112" t="s">
        <v>8220</v>
      </c>
      <c r="E1112">
        <v>11</v>
      </c>
    </row>
    <row r="1113" spans="1:5">
      <c r="A1113" t="s">
        <v>8218</v>
      </c>
      <c r="B1113">
        <v>63</v>
      </c>
      <c r="D1113" t="s">
        <v>8220</v>
      </c>
      <c r="E1113">
        <v>11</v>
      </c>
    </row>
    <row r="1114" spans="1:5">
      <c r="A1114" t="s">
        <v>8218</v>
      </c>
      <c r="B1114">
        <v>63</v>
      </c>
      <c r="D1114" t="s">
        <v>8220</v>
      </c>
      <c r="E1114">
        <v>11</v>
      </c>
    </row>
    <row r="1115" spans="1:5">
      <c r="A1115" t="s">
        <v>8218</v>
      </c>
      <c r="B1115">
        <v>63</v>
      </c>
      <c r="D1115" t="s">
        <v>8220</v>
      </c>
      <c r="E1115">
        <v>11</v>
      </c>
    </row>
    <row r="1116" spans="1:5">
      <c r="A1116" t="s">
        <v>8218</v>
      </c>
      <c r="B1116">
        <v>63</v>
      </c>
      <c r="D1116" t="s">
        <v>8220</v>
      </c>
      <c r="E1116">
        <v>11</v>
      </c>
    </row>
    <row r="1117" spans="1:5">
      <c r="A1117" t="s">
        <v>8218</v>
      </c>
      <c r="B1117">
        <v>63</v>
      </c>
      <c r="D1117" t="s">
        <v>8220</v>
      </c>
      <c r="E1117">
        <v>11</v>
      </c>
    </row>
    <row r="1118" spans="1:5">
      <c r="A1118" t="s">
        <v>8218</v>
      </c>
      <c r="B1118">
        <v>63</v>
      </c>
      <c r="D1118" t="s">
        <v>8220</v>
      </c>
      <c r="E1118">
        <v>11</v>
      </c>
    </row>
    <row r="1119" spans="1:5">
      <c r="A1119" t="s">
        <v>8218</v>
      </c>
      <c r="B1119">
        <v>63</v>
      </c>
      <c r="D1119" t="s">
        <v>8220</v>
      </c>
      <c r="E1119">
        <v>11</v>
      </c>
    </row>
    <row r="1120" spans="1:5">
      <c r="A1120" t="s">
        <v>8218</v>
      </c>
      <c r="B1120">
        <v>63</v>
      </c>
      <c r="D1120" t="s">
        <v>8220</v>
      </c>
      <c r="E1120">
        <v>11</v>
      </c>
    </row>
    <row r="1121" spans="1:5">
      <c r="A1121" t="s">
        <v>8218</v>
      </c>
      <c r="B1121">
        <v>63</v>
      </c>
      <c r="D1121" t="s">
        <v>8220</v>
      </c>
      <c r="E1121">
        <v>11</v>
      </c>
    </row>
    <row r="1122" spans="1:5">
      <c r="A1122" t="s">
        <v>8218</v>
      </c>
      <c r="B1122">
        <v>64</v>
      </c>
      <c r="D1122" t="s">
        <v>8220</v>
      </c>
      <c r="E1122">
        <v>11</v>
      </c>
    </row>
    <row r="1123" spans="1:5">
      <c r="A1123" t="s">
        <v>8218</v>
      </c>
      <c r="B1123">
        <v>64</v>
      </c>
      <c r="D1123" t="s">
        <v>8220</v>
      </c>
      <c r="E1123">
        <v>11</v>
      </c>
    </row>
    <row r="1124" spans="1:5">
      <c r="A1124" t="s">
        <v>8218</v>
      </c>
      <c r="B1124">
        <v>64</v>
      </c>
      <c r="D1124" t="s">
        <v>8220</v>
      </c>
      <c r="E1124">
        <v>11</v>
      </c>
    </row>
    <row r="1125" spans="1:5">
      <c r="A1125" t="s">
        <v>8218</v>
      </c>
      <c r="B1125">
        <v>64</v>
      </c>
      <c r="D1125" t="s">
        <v>8220</v>
      </c>
      <c r="E1125">
        <v>11</v>
      </c>
    </row>
    <row r="1126" spans="1:5">
      <c r="A1126" t="s">
        <v>8218</v>
      </c>
      <c r="B1126">
        <v>64</v>
      </c>
      <c r="D1126" t="s">
        <v>8220</v>
      </c>
      <c r="E1126">
        <v>11</v>
      </c>
    </row>
    <row r="1127" spans="1:5">
      <c r="A1127" t="s">
        <v>8218</v>
      </c>
      <c r="B1127">
        <v>64</v>
      </c>
      <c r="D1127" t="s">
        <v>8220</v>
      </c>
      <c r="E1127">
        <v>11</v>
      </c>
    </row>
    <row r="1128" spans="1:5">
      <c r="A1128" t="s">
        <v>8218</v>
      </c>
      <c r="B1128">
        <v>64</v>
      </c>
      <c r="D1128" t="s">
        <v>8220</v>
      </c>
      <c r="E1128">
        <v>11</v>
      </c>
    </row>
    <row r="1129" spans="1:5">
      <c r="A1129" t="s">
        <v>8218</v>
      </c>
      <c r="B1129">
        <v>64</v>
      </c>
      <c r="D1129" t="s">
        <v>8220</v>
      </c>
      <c r="E1129">
        <v>11</v>
      </c>
    </row>
    <row r="1130" spans="1:5">
      <c r="A1130" t="s">
        <v>8218</v>
      </c>
      <c r="B1130">
        <v>64</v>
      </c>
      <c r="D1130" t="s">
        <v>8220</v>
      </c>
      <c r="E1130">
        <v>12</v>
      </c>
    </row>
    <row r="1131" spans="1:5">
      <c r="A1131" t="s">
        <v>8218</v>
      </c>
      <c r="B1131">
        <v>64</v>
      </c>
      <c r="D1131" t="s">
        <v>8220</v>
      </c>
      <c r="E1131">
        <v>12</v>
      </c>
    </row>
    <row r="1132" spans="1:5">
      <c r="A1132" t="s">
        <v>8218</v>
      </c>
      <c r="B1132">
        <v>64</v>
      </c>
      <c r="D1132" t="s">
        <v>8220</v>
      </c>
      <c r="E1132">
        <v>12</v>
      </c>
    </row>
    <row r="1133" spans="1:5">
      <c r="A1133" t="s">
        <v>8218</v>
      </c>
      <c r="B1133">
        <v>64</v>
      </c>
      <c r="D1133" t="s">
        <v>8220</v>
      </c>
      <c r="E1133">
        <v>12</v>
      </c>
    </row>
    <row r="1134" spans="1:5">
      <c r="A1134" t="s">
        <v>8218</v>
      </c>
      <c r="B1134">
        <v>65</v>
      </c>
      <c r="D1134" t="s">
        <v>8220</v>
      </c>
      <c r="E1134">
        <v>12</v>
      </c>
    </row>
    <row r="1135" spans="1:5">
      <c r="A1135" t="s">
        <v>8218</v>
      </c>
      <c r="B1135">
        <v>65</v>
      </c>
      <c r="D1135" t="s">
        <v>8220</v>
      </c>
      <c r="E1135">
        <v>12</v>
      </c>
    </row>
    <row r="1136" spans="1:5">
      <c r="A1136" t="s">
        <v>8218</v>
      </c>
      <c r="B1136">
        <v>65</v>
      </c>
      <c r="D1136" t="s">
        <v>8220</v>
      </c>
      <c r="E1136">
        <v>12</v>
      </c>
    </row>
    <row r="1137" spans="1:5">
      <c r="A1137" t="s">
        <v>8218</v>
      </c>
      <c r="B1137">
        <v>65</v>
      </c>
      <c r="D1137" t="s">
        <v>8220</v>
      </c>
      <c r="E1137">
        <v>12</v>
      </c>
    </row>
    <row r="1138" spans="1:5">
      <c r="A1138" t="s">
        <v>8218</v>
      </c>
      <c r="B1138">
        <v>65</v>
      </c>
      <c r="D1138" t="s">
        <v>8220</v>
      </c>
      <c r="E1138">
        <v>12</v>
      </c>
    </row>
    <row r="1139" spans="1:5">
      <c r="A1139" t="s">
        <v>8218</v>
      </c>
      <c r="B1139">
        <v>65</v>
      </c>
      <c r="D1139" t="s">
        <v>8220</v>
      </c>
      <c r="E1139">
        <v>12</v>
      </c>
    </row>
    <row r="1140" spans="1:5">
      <c r="A1140" t="s">
        <v>8218</v>
      </c>
      <c r="B1140">
        <v>65</v>
      </c>
      <c r="D1140" t="s">
        <v>8220</v>
      </c>
      <c r="E1140">
        <v>12</v>
      </c>
    </row>
    <row r="1141" spans="1:5">
      <c r="A1141" t="s">
        <v>8218</v>
      </c>
      <c r="B1141">
        <v>65</v>
      </c>
      <c r="D1141" t="s">
        <v>8220</v>
      </c>
      <c r="E1141">
        <v>12</v>
      </c>
    </row>
    <row r="1142" spans="1:5">
      <c r="A1142" t="s">
        <v>8218</v>
      </c>
      <c r="B1142">
        <v>65</v>
      </c>
      <c r="D1142" t="s">
        <v>8220</v>
      </c>
      <c r="E1142">
        <v>12</v>
      </c>
    </row>
    <row r="1143" spans="1:5">
      <c r="A1143" t="s">
        <v>8218</v>
      </c>
      <c r="B1143">
        <v>65</v>
      </c>
      <c r="D1143" t="s">
        <v>8220</v>
      </c>
      <c r="E1143">
        <v>12</v>
      </c>
    </row>
    <row r="1144" spans="1:5">
      <c r="A1144" t="s">
        <v>8218</v>
      </c>
      <c r="B1144">
        <v>65</v>
      </c>
      <c r="D1144" t="s">
        <v>8220</v>
      </c>
      <c r="E1144">
        <v>12</v>
      </c>
    </row>
    <row r="1145" spans="1:5">
      <c r="A1145" t="s">
        <v>8218</v>
      </c>
      <c r="B1145">
        <v>65</v>
      </c>
      <c r="D1145" t="s">
        <v>8220</v>
      </c>
      <c r="E1145">
        <v>12</v>
      </c>
    </row>
    <row r="1146" spans="1:5">
      <c r="A1146" t="s">
        <v>8218</v>
      </c>
      <c r="B1146">
        <v>66</v>
      </c>
      <c r="D1146" t="s">
        <v>8220</v>
      </c>
      <c r="E1146">
        <v>12</v>
      </c>
    </row>
    <row r="1147" spans="1:5">
      <c r="A1147" t="s">
        <v>8218</v>
      </c>
      <c r="B1147">
        <v>66</v>
      </c>
      <c r="D1147" t="s">
        <v>8220</v>
      </c>
      <c r="E1147">
        <v>12</v>
      </c>
    </row>
    <row r="1148" spans="1:5">
      <c r="A1148" t="s">
        <v>8218</v>
      </c>
      <c r="B1148">
        <v>66</v>
      </c>
      <c r="D1148" t="s">
        <v>8220</v>
      </c>
      <c r="E1148">
        <v>12</v>
      </c>
    </row>
    <row r="1149" spans="1:5">
      <c r="A1149" t="s">
        <v>8218</v>
      </c>
      <c r="B1149">
        <v>66</v>
      </c>
      <c r="D1149" t="s">
        <v>8220</v>
      </c>
      <c r="E1149">
        <v>12</v>
      </c>
    </row>
    <row r="1150" spans="1:5">
      <c r="A1150" t="s">
        <v>8218</v>
      </c>
      <c r="B1150">
        <v>66</v>
      </c>
      <c r="D1150" t="s">
        <v>8220</v>
      </c>
      <c r="E1150">
        <v>12</v>
      </c>
    </row>
    <row r="1151" spans="1:5">
      <c r="A1151" t="s">
        <v>8218</v>
      </c>
      <c r="B1151">
        <v>66</v>
      </c>
      <c r="D1151" t="s">
        <v>8220</v>
      </c>
      <c r="E1151">
        <v>12</v>
      </c>
    </row>
    <row r="1152" spans="1:5">
      <c r="A1152" t="s">
        <v>8218</v>
      </c>
      <c r="B1152">
        <v>66</v>
      </c>
      <c r="D1152" t="s">
        <v>8220</v>
      </c>
      <c r="E1152">
        <v>12</v>
      </c>
    </row>
    <row r="1153" spans="1:5">
      <c r="A1153" t="s">
        <v>8218</v>
      </c>
      <c r="B1153">
        <v>66</v>
      </c>
      <c r="D1153" t="s">
        <v>8220</v>
      </c>
      <c r="E1153">
        <v>12</v>
      </c>
    </row>
    <row r="1154" spans="1:5">
      <c r="A1154" t="s">
        <v>8218</v>
      </c>
      <c r="B1154">
        <v>67</v>
      </c>
      <c r="D1154" t="s">
        <v>8220</v>
      </c>
      <c r="E1154">
        <v>12</v>
      </c>
    </row>
    <row r="1155" spans="1:5">
      <c r="A1155" t="s">
        <v>8218</v>
      </c>
      <c r="B1155">
        <v>67</v>
      </c>
      <c r="D1155" t="s">
        <v>8220</v>
      </c>
      <c r="E1155">
        <v>12</v>
      </c>
    </row>
    <row r="1156" spans="1:5">
      <c r="A1156" t="s">
        <v>8218</v>
      </c>
      <c r="B1156">
        <v>67</v>
      </c>
      <c r="D1156" t="s">
        <v>8220</v>
      </c>
      <c r="E1156">
        <v>12</v>
      </c>
    </row>
    <row r="1157" spans="1:5">
      <c r="A1157" t="s">
        <v>8218</v>
      </c>
      <c r="B1157">
        <v>67</v>
      </c>
      <c r="D1157" t="s">
        <v>8220</v>
      </c>
      <c r="E1157">
        <v>12</v>
      </c>
    </row>
    <row r="1158" spans="1:5">
      <c r="A1158" t="s">
        <v>8218</v>
      </c>
      <c r="B1158">
        <v>67</v>
      </c>
      <c r="D1158" t="s">
        <v>8220</v>
      </c>
      <c r="E1158">
        <v>12</v>
      </c>
    </row>
    <row r="1159" spans="1:5">
      <c r="A1159" t="s">
        <v>8218</v>
      </c>
      <c r="B1159">
        <v>67</v>
      </c>
      <c r="D1159" t="s">
        <v>8220</v>
      </c>
      <c r="E1159">
        <v>12</v>
      </c>
    </row>
    <row r="1160" spans="1:5">
      <c r="A1160" t="s">
        <v>8218</v>
      </c>
      <c r="B1160">
        <v>67</v>
      </c>
      <c r="D1160" t="s">
        <v>8220</v>
      </c>
      <c r="E1160">
        <v>12</v>
      </c>
    </row>
    <row r="1161" spans="1:5">
      <c r="A1161" t="s">
        <v>8218</v>
      </c>
      <c r="B1161">
        <v>67</v>
      </c>
      <c r="D1161" t="s">
        <v>8220</v>
      </c>
      <c r="E1161">
        <v>13</v>
      </c>
    </row>
    <row r="1162" spans="1:5">
      <c r="A1162" t="s">
        <v>8218</v>
      </c>
      <c r="B1162">
        <v>67</v>
      </c>
      <c r="D1162" t="s">
        <v>8220</v>
      </c>
      <c r="E1162">
        <v>13</v>
      </c>
    </row>
    <row r="1163" spans="1:5">
      <c r="A1163" t="s">
        <v>8218</v>
      </c>
      <c r="B1163">
        <v>68</v>
      </c>
      <c r="D1163" t="s">
        <v>8220</v>
      </c>
      <c r="E1163">
        <v>13</v>
      </c>
    </row>
    <row r="1164" spans="1:5">
      <c r="A1164" t="s">
        <v>8218</v>
      </c>
      <c r="B1164">
        <v>68</v>
      </c>
      <c r="D1164" t="s">
        <v>8220</v>
      </c>
      <c r="E1164">
        <v>13</v>
      </c>
    </row>
    <row r="1165" spans="1:5">
      <c r="A1165" t="s">
        <v>8218</v>
      </c>
      <c r="B1165">
        <v>68</v>
      </c>
      <c r="D1165" t="s">
        <v>8220</v>
      </c>
      <c r="E1165">
        <v>13</v>
      </c>
    </row>
    <row r="1166" spans="1:5">
      <c r="A1166" t="s">
        <v>8218</v>
      </c>
      <c r="B1166">
        <v>68</v>
      </c>
      <c r="D1166" t="s">
        <v>8220</v>
      </c>
      <c r="E1166">
        <v>13</v>
      </c>
    </row>
    <row r="1167" spans="1:5">
      <c r="A1167" t="s">
        <v>8218</v>
      </c>
      <c r="B1167">
        <v>68</v>
      </c>
      <c r="D1167" t="s">
        <v>8220</v>
      </c>
      <c r="E1167">
        <v>13</v>
      </c>
    </row>
    <row r="1168" spans="1:5">
      <c r="A1168" t="s">
        <v>8218</v>
      </c>
      <c r="B1168">
        <v>68</v>
      </c>
      <c r="D1168" t="s">
        <v>8220</v>
      </c>
      <c r="E1168">
        <v>13</v>
      </c>
    </row>
    <row r="1169" spans="1:5">
      <c r="A1169" t="s">
        <v>8218</v>
      </c>
      <c r="B1169">
        <v>68</v>
      </c>
      <c r="D1169" t="s">
        <v>8220</v>
      </c>
      <c r="E1169">
        <v>13</v>
      </c>
    </row>
    <row r="1170" spans="1:5">
      <c r="A1170" t="s">
        <v>8218</v>
      </c>
      <c r="B1170">
        <v>69</v>
      </c>
      <c r="D1170" t="s">
        <v>8220</v>
      </c>
      <c r="E1170">
        <v>13</v>
      </c>
    </row>
    <row r="1171" spans="1:5">
      <c r="A1171" t="s">
        <v>8218</v>
      </c>
      <c r="B1171">
        <v>69</v>
      </c>
      <c r="D1171" t="s">
        <v>8220</v>
      </c>
      <c r="E1171">
        <v>13</v>
      </c>
    </row>
    <row r="1172" spans="1:5">
      <c r="A1172" t="s">
        <v>8218</v>
      </c>
      <c r="B1172">
        <v>69</v>
      </c>
      <c r="D1172" t="s">
        <v>8220</v>
      </c>
      <c r="E1172">
        <v>13</v>
      </c>
    </row>
    <row r="1173" spans="1:5">
      <c r="A1173" t="s">
        <v>8218</v>
      </c>
      <c r="B1173">
        <v>69</v>
      </c>
      <c r="D1173" t="s">
        <v>8220</v>
      </c>
      <c r="E1173">
        <v>13</v>
      </c>
    </row>
    <row r="1174" spans="1:5">
      <c r="A1174" t="s">
        <v>8218</v>
      </c>
      <c r="B1174">
        <v>69</v>
      </c>
      <c r="D1174" t="s">
        <v>8220</v>
      </c>
      <c r="E1174">
        <v>13</v>
      </c>
    </row>
    <row r="1175" spans="1:5">
      <c r="A1175" t="s">
        <v>8218</v>
      </c>
      <c r="B1175">
        <v>69</v>
      </c>
      <c r="D1175" t="s">
        <v>8220</v>
      </c>
      <c r="E1175">
        <v>13</v>
      </c>
    </row>
    <row r="1176" spans="1:5">
      <c r="A1176" t="s">
        <v>8218</v>
      </c>
      <c r="B1176">
        <v>69</v>
      </c>
      <c r="D1176" t="s">
        <v>8220</v>
      </c>
      <c r="E1176">
        <v>13</v>
      </c>
    </row>
    <row r="1177" spans="1:5">
      <c r="A1177" t="s">
        <v>8218</v>
      </c>
      <c r="B1177">
        <v>69</v>
      </c>
      <c r="D1177" t="s">
        <v>8220</v>
      </c>
      <c r="E1177">
        <v>13</v>
      </c>
    </row>
    <row r="1178" spans="1:5">
      <c r="A1178" t="s">
        <v>8218</v>
      </c>
      <c r="B1178">
        <v>69</v>
      </c>
      <c r="D1178" t="s">
        <v>8220</v>
      </c>
      <c r="E1178">
        <v>13</v>
      </c>
    </row>
    <row r="1179" spans="1:5">
      <c r="A1179" t="s">
        <v>8218</v>
      </c>
      <c r="B1179">
        <v>69</v>
      </c>
      <c r="D1179" t="s">
        <v>8220</v>
      </c>
      <c r="E1179">
        <v>13</v>
      </c>
    </row>
    <row r="1180" spans="1:5">
      <c r="A1180" t="s">
        <v>8218</v>
      </c>
      <c r="B1180">
        <v>69</v>
      </c>
      <c r="D1180" t="s">
        <v>8220</v>
      </c>
      <c r="E1180">
        <v>13</v>
      </c>
    </row>
    <row r="1181" spans="1:5">
      <c r="A1181" t="s">
        <v>8218</v>
      </c>
      <c r="B1181">
        <v>69</v>
      </c>
      <c r="D1181" t="s">
        <v>8220</v>
      </c>
      <c r="E1181">
        <v>13</v>
      </c>
    </row>
    <row r="1182" spans="1:5">
      <c r="A1182" t="s">
        <v>8218</v>
      </c>
      <c r="B1182">
        <v>69</v>
      </c>
      <c r="D1182" t="s">
        <v>8220</v>
      </c>
      <c r="E1182">
        <v>13</v>
      </c>
    </row>
    <row r="1183" spans="1:5">
      <c r="A1183" t="s">
        <v>8218</v>
      </c>
      <c r="B1183">
        <v>69</v>
      </c>
      <c r="D1183" t="s">
        <v>8220</v>
      </c>
      <c r="E1183">
        <v>14</v>
      </c>
    </row>
    <row r="1184" spans="1:5">
      <c r="A1184" t="s">
        <v>8218</v>
      </c>
      <c r="B1184">
        <v>70</v>
      </c>
      <c r="D1184" t="s">
        <v>8220</v>
      </c>
      <c r="E1184">
        <v>14</v>
      </c>
    </row>
    <row r="1185" spans="1:5">
      <c r="A1185" t="s">
        <v>8218</v>
      </c>
      <c r="B1185">
        <v>70</v>
      </c>
      <c r="D1185" t="s">
        <v>8220</v>
      </c>
      <c r="E1185">
        <v>14</v>
      </c>
    </row>
    <row r="1186" spans="1:5">
      <c r="A1186" t="s">
        <v>8218</v>
      </c>
      <c r="B1186">
        <v>70</v>
      </c>
      <c r="D1186" t="s">
        <v>8220</v>
      </c>
      <c r="E1186">
        <v>14</v>
      </c>
    </row>
    <row r="1187" spans="1:5">
      <c r="A1187" t="s">
        <v>8218</v>
      </c>
      <c r="B1187">
        <v>70</v>
      </c>
      <c r="D1187" t="s">
        <v>8220</v>
      </c>
      <c r="E1187">
        <v>14</v>
      </c>
    </row>
    <row r="1188" spans="1:5">
      <c r="A1188" t="s">
        <v>8218</v>
      </c>
      <c r="B1188">
        <v>70</v>
      </c>
      <c r="D1188" t="s">
        <v>8220</v>
      </c>
      <c r="E1188">
        <v>14</v>
      </c>
    </row>
    <row r="1189" spans="1:5">
      <c r="A1189" t="s">
        <v>8218</v>
      </c>
      <c r="B1189">
        <v>70</v>
      </c>
      <c r="D1189" t="s">
        <v>8220</v>
      </c>
      <c r="E1189">
        <v>14</v>
      </c>
    </row>
    <row r="1190" spans="1:5">
      <c r="A1190" t="s">
        <v>8218</v>
      </c>
      <c r="B1190">
        <v>70</v>
      </c>
      <c r="D1190" t="s">
        <v>8220</v>
      </c>
      <c r="E1190">
        <v>14</v>
      </c>
    </row>
    <row r="1191" spans="1:5">
      <c r="A1191" t="s">
        <v>8218</v>
      </c>
      <c r="B1191">
        <v>70</v>
      </c>
      <c r="D1191" t="s">
        <v>8220</v>
      </c>
      <c r="E1191">
        <v>14</v>
      </c>
    </row>
    <row r="1192" spans="1:5">
      <c r="A1192" t="s">
        <v>8218</v>
      </c>
      <c r="B1192">
        <v>70</v>
      </c>
      <c r="D1192" t="s">
        <v>8220</v>
      </c>
      <c r="E1192">
        <v>14</v>
      </c>
    </row>
    <row r="1193" spans="1:5">
      <c r="A1193" t="s">
        <v>8218</v>
      </c>
      <c r="B1193">
        <v>70</v>
      </c>
      <c r="D1193" t="s">
        <v>8220</v>
      </c>
      <c r="E1193">
        <v>14</v>
      </c>
    </row>
    <row r="1194" spans="1:5">
      <c r="A1194" t="s">
        <v>8218</v>
      </c>
      <c r="B1194">
        <v>70</v>
      </c>
      <c r="D1194" t="s">
        <v>8220</v>
      </c>
      <c r="E1194">
        <v>14</v>
      </c>
    </row>
    <row r="1195" spans="1:5">
      <c r="A1195" t="s">
        <v>8218</v>
      </c>
      <c r="B1195">
        <v>70</v>
      </c>
      <c r="D1195" t="s">
        <v>8220</v>
      </c>
      <c r="E1195">
        <v>14</v>
      </c>
    </row>
    <row r="1196" spans="1:5">
      <c r="A1196" t="s">
        <v>8218</v>
      </c>
      <c r="B1196">
        <v>70</v>
      </c>
      <c r="D1196" t="s">
        <v>8220</v>
      </c>
      <c r="E1196">
        <v>14</v>
      </c>
    </row>
    <row r="1197" spans="1:5">
      <c r="A1197" t="s">
        <v>8218</v>
      </c>
      <c r="B1197">
        <v>70</v>
      </c>
      <c r="D1197" t="s">
        <v>8220</v>
      </c>
      <c r="E1197">
        <v>14</v>
      </c>
    </row>
    <row r="1198" spans="1:5">
      <c r="A1198" t="s">
        <v>8218</v>
      </c>
      <c r="B1198">
        <v>70</v>
      </c>
      <c r="D1198" t="s">
        <v>8220</v>
      </c>
      <c r="E1198">
        <v>14</v>
      </c>
    </row>
    <row r="1199" spans="1:5">
      <c r="A1199" t="s">
        <v>8218</v>
      </c>
      <c r="B1199">
        <v>70</v>
      </c>
      <c r="D1199" t="s">
        <v>8220</v>
      </c>
      <c r="E1199">
        <v>14</v>
      </c>
    </row>
    <row r="1200" spans="1:5">
      <c r="A1200" t="s">
        <v>8218</v>
      </c>
      <c r="B1200">
        <v>70</v>
      </c>
      <c r="D1200" t="s">
        <v>8220</v>
      </c>
      <c r="E1200">
        <v>14</v>
      </c>
    </row>
    <row r="1201" spans="1:5">
      <c r="A1201" t="s">
        <v>8218</v>
      </c>
      <c r="B1201">
        <v>71</v>
      </c>
      <c r="D1201" t="s">
        <v>8220</v>
      </c>
      <c r="E1201">
        <v>14</v>
      </c>
    </row>
    <row r="1202" spans="1:5">
      <c r="A1202" t="s">
        <v>8218</v>
      </c>
      <c r="B1202">
        <v>71</v>
      </c>
      <c r="D1202" t="s">
        <v>8220</v>
      </c>
      <c r="E1202">
        <v>14</v>
      </c>
    </row>
    <row r="1203" spans="1:5">
      <c r="A1203" t="s">
        <v>8218</v>
      </c>
      <c r="B1203">
        <v>71</v>
      </c>
      <c r="D1203" t="s">
        <v>8220</v>
      </c>
      <c r="E1203">
        <v>14</v>
      </c>
    </row>
    <row r="1204" spans="1:5">
      <c r="A1204" t="s">
        <v>8218</v>
      </c>
      <c r="B1204">
        <v>71</v>
      </c>
      <c r="D1204" t="s">
        <v>8220</v>
      </c>
      <c r="E1204">
        <v>15</v>
      </c>
    </row>
    <row r="1205" spans="1:5">
      <c r="A1205" t="s">
        <v>8218</v>
      </c>
      <c r="B1205">
        <v>71</v>
      </c>
      <c r="D1205" t="s">
        <v>8220</v>
      </c>
      <c r="E1205">
        <v>15</v>
      </c>
    </row>
    <row r="1206" spans="1:5">
      <c r="A1206" t="s">
        <v>8218</v>
      </c>
      <c r="B1206">
        <v>71</v>
      </c>
      <c r="D1206" t="s">
        <v>8220</v>
      </c>
      <c r="E1206">
        <v>15</v>
      </c>
    </row>
    <row r="1207" spans="1:5">
      <c r="A1207" t="s">
        <v>8218</v>
      </c>
      <c r="B1207">
        <v>71</v>
      </c>
      <c r="D1207" t="s">
        <v>8220</v>
      </c>
      <c r="E1207">
        <v>15</v>
      </c>
    </row>
    <row r="1208" spans="1:5">
      <c r="A1208" t="s">
        <v>8218</v>
      </c>
      <c r="B1208">
        <v>71</v>
      </c>
      <c r="D1208" t="s">
        <v>8220</v>
      </c>
      <c r="E1208">
        <v>15</v>
      </c>
    </row>
    <row r="1209" spans="1:5">
      <c r="A1209" t="s">
        <v>8218</v>
      </c>
      <c r="B1209">
        <v>71</v>
      </c>
      <c r="D1209" t="s">
        <v>8220</v>
      </c>
      <c r="E1209">
        <v>15</v>
      </c>
    </row>
    <row r="1210" spans="1:5">
      <c r="A1210" t="s">
        <v>8218</v>
      </c>
      <c r="B1210">
        <v>71</v>
      </c>
      <c r="D1210" t="s">
        <v>8220</v>
      </c>
      <c r="E1210">
        <v>15</v>
      </c>
    </row>
    <row r="1211" spans="1:5">
      <c r="A1211" t="s">
        <v>8218</v>
      </c>
      <c r="B1211">
        <v>71</v>
      </c>
      <c r="D1211" t="s">
        <v>8220</v>
      </c>
      <c r="E1211">
        <v>15</v>
      </c>
    </row>
    <row r="1212" spans="1:5">
      <c r="A1212" t="s">
        <v>8218</v>
      </c>
      <c r="B1212">
        <v>71</v>
      </c>
      <c r="D1212" t="s">
        <v>8220</v>
      </c>
      <c r="E1212">
        <v>15</v>
      </c>
    </row>
    <row r="1213" spans="1:5">
      <c r="A1213" t="s">
        <v>8218</v>
      </c>
      <c r="B1213">
        <v>71</v>
      </c>
      <c r="D1213" t="s">
        <v>8220</v>
      </c>
      <c r="E1213">
        <v>15</v>
      </c>
    </row>
    <row r="1214" spans="1:5">
      <c r="A1214" t="s">
        <v>8218</v>
      </c>
      <c r="B1214">
        <v>71</v>
      </c>
      <c r="D1214" t="s">
        <v>8220</v>
      </c>
      <c r="E1214">
        <v>15</v>
      </c>
    </row>
    <row r="1215" spans="1:5">
      <c r="A1215" t="s">
        <v>8218</v>
      </c>
      <c r="B1215">
        <v>71</v>
      </c>
      <c r="D1215" t="s">
        <v>8220</v>
      </c>
      <c r="E1215">
        <v>15</v>
      </c>
    </row>
    <row r="1216" spans="1:5">
      <c r="A1216" t="s">
        <v>8218</v>
      </c>
      <c r="B1216">
        <v>71</v>
      </c>
      <c r="D1216" t="s">
        <v>8220</v>
      </c>
      <c r="E1216">
        <v>15</v>
      </c>
    </row>
    <row r="1217" spans="1:5">
      <c r="A1217" t="s">
        <v>8218</v>
      </c>
      <c r="B1217">
        <v>72</v>
      </c>
      <c r="D1217" t="s">
        <v>8220</v>
      </c>
      <c r="E1217">
        <v>16</v>
      </c>
    </row>
    <row r="1218" spans="1:5">
      <c r="A1218" t="s">
        <v>8218</v>
      </c>
      <c r="B1218">
        <v>72</v>
      </c>
      <c r="D1218" t="s">
        <v>8220</v>
      </c>
      <c r="E1218">
        <v>16</v>
      </c>
    </row>
    <row r="1219" spans="1:5">
      <c r="A1219" t="s">
        <v>8218</v>
      </c>
      <c r="B1219">
        <v>72</v>
      </c>
      <c r="D1219" t="s">
        <v>8220</v>
      </c>
      <c r="E1219">
        <v>16</v>
      </c>
    </row>
    <row r="1220" spans="1:5">
      <c r="A1220" t="s">
        <v>8218</v>
      </c>
      <c r="B1220">
        <v>72</v>
      </c>
      <c r="D1220" t="s">
        <v>8220</v>
      </c>
      <c r="E1220">
        <v>16</v>
      </c>
    </row>
    <row r="1221" spans="1:5">
      <c r="A1221" t="s">
        <v>8218</v>
      </c>
      <c r="B1221">
        <v>72</v>
      </c>
      <c r="D1221" t="s">
        <v>8220</v>
      </c>
      <c r="E1221">
        <v>16</v>
      </c>
    </row>
    <row r="1222" spans="1:5">
      <c r="A1222" t="s">
        <v>8218</v>
      </c>
      <c r="B1222">
        <v>72</v>
      </c>
      <c r="D1222" t="s">
        <v>8220</v>
      </c>
      <c r="E1222">
        <v>16</v>
      </c>
    </row>
    <row r="1223" spans="1:5">
      <c r="A1223" t="s">
        <v>8218</v>
      </c>
      <c r="B1223">
        <v>72</v>
      </c>
      <c r="D1223" t="s">
        <v>8220</v>
      </c>
      <c r="E1223">
        <v>16</v>
      </c>
    </row>
    <row r="1224" spans="1:5">
      <c r="A1224" t="s">
        <v>8218</v>
      </c>
      <c r="B1224">
        <v>72</v>
      </c>
      <c r="D1224" t="s">
        <v>8220</v>
      </c>
      <c r="E1224">
        <v>16</v>
      </c>
    </row>
    <row r="1225" spans="1:5">
      <c r="A1225" t="s">
        <v>8218</v>
      </c>
      <c r="B1225">
        <v>72</v>
      </c>
      <c r="D1225" t="s">
        <v>8220</v>
      </c>
      <c r="E1225">
        <v>16</v>
      </c>
    </row>
    <row r="1226" spans="1:5">
      <c r="A1226" t="s">
        <v>8218</v>
      </c>
      <c r="B1226">
        <v>72</v>
      </c>
      <c r="D1226" t="s">
        <v>8220</v>
      </c>
      <c r="E1226">
        <v>16</v>
      </c>
    </row>
    <row r="1227" spans="1:5">
      <c r="A1227" t="s">
        <v>8218</v>
      </c>
      <c r="B1227">
        <v>72</v>
      </c>
      <c r="D1227" t="s">
        <v>8220</v>
      </c>
      <c r="E1227">
        <v>16</v>
      </c>
    </row>
    <row r="1228" spans="1:5">
      <c r="A1228" t="s">
        <v>8218</v>
      </c>
      <c r="B1228">
        <v>72</v>
      </c>
      <c r="D1228" t="s">
        <v>8220</v>
      </c>
      <c r="E1228">
        <v>16</v>
      </c>
    </row>
    <row r="1229" spans="1:5">
      <c r="A1229" t="s">
        <v>8218</v>
      </c>
      <c r="B1229">
        <v>72</v>
      </c>
      <c r="D1229" t="s">
        <v>8220</v>
      </c>
      <c r="E1229">
        <v>16</v>
      </c>
    </row>
    <row r="1230" spans="1:5">
      <c r="A1230" t="s">
        <v>8218</v>
      </c>
      <c r="B1230">
        <v>73</v>
      </c>
      <c r="D1230" t="s">
        <v>8220</v>
      </c>
      <c r="E1230">
        <v>16</v>
      </c>
    </row>
    <row r="1231" spans="1:5">
      <c r="A1231" t="s">
        <v>8218</v>
      </c>
      <c r="B1231">
        <v>73</v>
      </c>
      <c r="D1231" t="s">
        <v>8220</v>
      </c>
      <c r="E1231">
        <v>16</v>
      </c>
    </row>
    <row r="1232" spans="1:5">
      <c r="A1232" t="s">
        <v>8218</v>
      </c>
      <c r="B1232">
        <v>73</v>
      </c>
      <c r="D1232" t="s">
        <v>8220</v>
      </c>
      <c r="E1232">
        <v>16</v>
      </c>
    </row>
    <row r="1233" spans="1:5">
      <c r="A1233" t="s">
        <v>8218</v>
      </c>
      <c r="B1233">
        <v>73</v>
      </c>
      <c r="D1233" t="s">
        <v>8220</v>
      </c>
      <c r="E1233">
        <v>17</v>
      </c>
    </row>
    <row r="1234" spans="1:5">
      <c r="A1234" t="s">
        <v>8218</v>
      </c>
      <c r="B1234">
        <v>73</v>
      </c>
      <c r="D1234" t="s">
        <v>8220</v>
      </c>
      <c r="E1234">
        <v>17</v>
      </c>
    </row>
    <row r="1235" spans="1:5">
      <c r="A1235" t="s">
        <v>8218</v>
      </c>
      <c r="B1235">
        <v>73</v>
      </c>
      <c r="D1235" t="s">
        <v>8220</v>
      </c>
      <c r="E1235">
        <v>17</v>
      </c>
    </row>
    <row r="1236" spans="1:5">
      <c r="A1236" t="s">
        <v>8218</v>
      </c>
      <c r="B1236">
        <v>73</v>
      </c>
      <c r="D1236" t="s">
        <v>8220</v>
      </c>
      <c r="E1236">
        <v>17</v>
      </c>
    </row>
    <row r="1237" spans="1:5">
      <c r="A1237" t="s">
        <v>8218</v>
      </c>
      <c r="B1237">
        <v>73</v>
      </c>
      <c r="D1237" t="s">
        <v>8220</v>
      </c>
      <c r="E1237">
        <v>17</v>
      </c>
    </row>
    <row r="1238" spans="1:5">
      <c r="A1238" t="s">
        <v>8218</v>
      </c>
      <c r="B1238">
        <v>73</v>
      </c>
      <c r="D1238" t="s">
        <v>8220</v>
      </c>
      <c r="E1238">
        <v>17</v>
      </c>
    </row>
    <row r="1239" spans="1:5">
      <c r="A1239" t="s">
        <v>8218</v>
      </c>
      <c r="B1239">
        <v>73</v>
      </c>
      <c r="D1239" t="s">
        <v>8220</v>
      </c>
      <c r="E1239">
        <v>17</v>
      </c>
    </row>
    <row r="1240" spans="1:5">
      <c r="A1240" t="s">
        <v>8218</v>
      </c>
      <c r="B1240">
        <v>73</v>
      </c>
      <c r="D1240" t="s">
        <v>8220</v>
      </c>
      <c r="E1240">
        <v>17</v>
      </c>
    </row>
    <row r="1241" spans="1:5">
      <c r="A1241" t="s">
        <v>8218</v>
      </c>
      <c r="B1241">
        <v>73</v>
      </c>
      <c r="D1241" t="s">
        <v>8220</v>
      </c>
      <c r="E1241">
        <v>17</v>
      </c>
    </row>
    <row r="1242" spans="1:5">
      <c r="A1242" t="s">
        <v>8218</v>
      </c>
      <c r="B1242">
        <v>74</v>
      </c>
      <c r="D1242" t="s">
        <v>8220</v>
      </c>
      <c r="E1242">
        <v>17</v>
      </c>
    </row>
    <row r="1243" spans="1:5">
      <c r="A1243" t="s">
        <v>8218</v>
      </c>
      <c r="B1243">
        <v>74</v>
      </c>
      <c r="D1243" t="s">
        <v>8220</v>
      </c>
      <c r="E1243">
        <v>17</v>
      </c>
    </row>
    <row r="1244" spans="1:5">
      <c r="A1244" t="s">
        <v>8218</v>
      </c>
      <c r="B1244">
        <v>74</v>
      </c>
      <c r="D1244" t="s">
        <v>8220</v>
      </c>
      <c r="E1244">
        <v>17</v>
      </c>
    </row>
    <row r="1245" spans="1:5">
      <c r="A1245" t="s">
        <v>8218</v>
      </c>
      <c r="B1245">
        <v>74</v>
      </c>
      <c r="D1245" t="s">
        <v>8220</v>
      </c>
      <c r="E1245">
        <v>17</v>
      </c>
    </row>
    <row r="1246" spans="1:5">
      <c r="A1246" t="s">
        <v>8218</v>
      </c>
      <c r="B1246">
        <v>74</v>
      </c>
      <c r="D1246" t="s">
        <v>8220</v>
      </c>
      <c r="E1246">
        <v>17</v>
      </c>
    </row>
    <row r="1247" spans="1:5">
      <c r="A1247" t="s">
        <v>8218</v>
      </c>
      <c r="B1247">
        <v>74</v>
      </c>
      <c r="D1247" t="s">
        <v>8220</v>
      </c>
      <c r="E1247">
        <v>17</v>
      </c>
    </row>
    <row r="1248" spans="1:5">
      <c r="A1248" t="s">
        <v>8218</v>
      </c>
      <c r="B1248">
        <v>74</v>
      </c>
      <c r="D1248" t="s">
        <v>8220</v>
      </c>
      <c r="E1248">
        <v>17</v>
      </c>
    </row>
    <row r="1249" spans="1:5">
      <c r="A1249" t="s">
        <v>8218</v>
      </c>
      <c r="B1249">
        <v>74</v>
      </c>
      <c r="D1249" t="s">
        <v>8220</v>
      </c>
      <c r="E1249">
        <v>18</v>
      </c>
    </row>
    <row r="1250" spans="1:5">
      <c r="A1250" t="s">
        <v>8218</v>
      </c>
      <c r="B1250">
        <v>74</v>
      </c>
      <c r="D1250" t="s">
        <v>8220</v>
      </c>
      <c r="E1250">
        <v>18</v>
      </c>
    </row>
    <row r="1251" spans="1:5">
      <c r="A1251" t="s">
        <v>8218</v>
      </c>
      <c r="B1251">
        <v>74</v>
      </c>
      <c r="D1251" t="s">
        <v>8220</v>
      </c>
      <c r="E1251">
        <v>18</v>
      </c>
    </row>
    <row r="1252" spans="1:5">
      <c r="A1252" t="s">
        <v>8218</v>
      </c>
      <c r="B1252">
        <v>74</v>
      </c>
      <c r="D1252" t="s">
        <v>8220</v>
      </c>
      <c r="E1252">
        <v>18</v>
      </c>
    </row>
    <row r="1253" spans="1:5">
      <c r="A1253" t="s">
        <v>8218</v>
      </c>
      <c r="B1253">
        <v>74</v>
      </c>
      <c r="D1253" t="s">
        <v>8220</v>
      </c>
      <c r="E1253">
        <v>18</v>
      </c>
    </row>
    <row r="1254" spans="1:5">
      <c r="A1254" t="s">
        <v>8218</v>
      </c>
      <c r="B1254">
        <v>74</v>
      </c>
      <c r="D1254" t="s">
        <v>8220</v>
      </c>
      <c r="E1254">
        <v>18</v>
      </c>
    </row>
    <row r="1255" spans="1:5">
      <c r="A1255" t="s">
        <v>8218</v>
      </c>
      <c r="B1255">
        <v>75</v>
      </c>
      <c r="D1255" t="s">
        <v>8220</v>
      </c>
      <c r="E1255">
        <v>18</v>
      </c>
    </row>
    <row r="1256" spans="1:5">
      <c r="A1256" t="s">
        <v>8218</v>
      </c>
      <c r="B1256">
        <v>75</v>
      </c>
      <c r="D1256" t="s">
        <v>8220</v>
      </c>
      <c r="E1256">
        <v>18</v>
      </c>
    </row>
    <row r="1257" spans="1:5">
      <c r="A1257" t="s">
        <v>8218</v>
      </c>
      <c r="B1257">
        <v>75</v>
      </c>
      <c r="D1257" t="s">
        <v>8220</v>
      </c>
      <c r="E1257">
        <v>19</v>
      </c>
    </row>
    <row r="1258" spans="1:5">
      <c r="A1258" t="s">
        <v>8218</v>
      </c>
      <c r="B1258">
        <v>75</v>
      </c>
      <c r="D1258" t="s">
        <v>8220</v>
      </c>
      <c r="E1258">
        <v>19</v>
      </c>
    </row>
    <row r="1259" spans="1:5">
      <c r="A1259" t="s">
        <v>8218</v>
      </c>
      <c r="B1259">
        <v>75</v>
      </c>
      <c r="D1259" t="s">
        <v>8220</v>
      </c>
      <c r="E1259">
        <v>19</v>
      </c>
    </row>
    <row r="1260" spans="1:5">
      <c r="A1260" t="s">
        <v>8218</v>
      </c>
      <c r="B1260">
        <v>75</v>
      </c>
      <c r="D1260" t="s">
        <v>8220</v>
      </c>
      <c r="E1260">
        <v>19</v>
      </c>
    </row>
    <row r="1261" spans="1:5">
      <c r="A1261" t="s">
        <v>8218</v>
      </c>
      <c r="B1261">
        <v>75</v>
      </c>
      <c r="D1261" t="s">
        <v>8220</v>
      </c>
      <c r="E1261">
        <v>19</v>
      </c>
    </row>
    <row r="1262" spans="1:5">
      <c r="A1262" t="s">
        <v>8218</v>
      </c>
      <c r="B1262">
        <v>75</v>
      </c>
      <c r="D1262" t="s">
        <v>8220</v>
      </c>
      <c r="E1262">
        <v>19</v>
      </c>
    </row>
    <row r="1263" spans="1:5">
      <c r="A1263" t="s">
        <v>8218</v>
      </c>
      <c r="B1263">
        <v>75</v>
      </c>
      <c r="D1263" t="s">
        <v>8220</v>
      </c>
      <c r="E1263">
        <v>19</v>
      </c>
    </row>
    <row r="1264" spans="1:5">
      <c r="A1264" t="s">
        <v>8218</v>
      </c>
      <c r="B1264">
        <v>75</v>
      </c>
      <c r="D1264" t="s">
        <v>8220</v>
      </c>
      <c r="E1264">
        <v>19</v>
      </c>
    </row>
    <row r="1265" spans="1:5">
      <c r="A1265" t="s">
        <v>8218</v>
      </c>
      <c r="B1265">
        <v>75</v>
      </c>
      <c r="D1265" t="s">
        <v>8220</v>
      </c>
      <c r="E1265">
        <v>19</v>
      </c>
    </row>
    <row r="1266" spans="1:5">
      <c r="A1266" t="s">
        <v>8218</v>
      </c>
      <c r="B1266">
        <v>75</v>
      </c>
      <c r="D1266" t="s">
        <v>8220</v>
      </c>
      <c r="E1266">
        <v>19</v>
      </c>
    </row>
    <row r="1267" spans="1:5">
      <c r="A1267" t="s">
        <v>8218</v>
      </c>
      <c r="B1267">
        <v>76</v>
      </c>
      <c r="D1267" t="s">
        <v>8220</v>
      </c>
      <c r="E1267">
        <v>19</v>
      </c>
    </row>
    <row r="1268" spans="1:5">
      <c r="A1268" t="s">
        <v>8218</v>
      </c>
      <c r="B1268">
        <v>76</v>
      </c>
      <c r="D1268" t="s">
        <v>8220</v>
      </c>
      <c r="E1268">
        <v>20</v>
      </c>
    </row>
    <row r="1269" spans="1:5">
      <c r="A1269" t="s">
        <v>8218</v>
      </c>
      <c r="B1269">
        <v>76</v>
      </c>
      <c r="D1269" t="s">
        <v>8220</v>
      </c>
      <c r="E1269">
        <v>20</v>
      </c>
    </row>
    <row r="1270" spans="1:5">
      <c r="A1270" t="s">
        <v>8218</v>
      </c>
      <c r="B1270">
        <v>76</v>
      </c>
      <c r="D1270" t="s">
        <v>8220</v>
      </c>
      <c r="E1270">
        <v>20</v>
      </c>
    </row>
    <row r="1271" spans="1:5">
      <c r="A1271" t="s">
        <v>8218</v>
      </c>
      <c r="B1271">
        <v>76</v>
      </c>
      <c r="D1271" t="s">
        <v>8220</v>
      </c>
      <c r="E1271">
        <v>20</v>
      </c>
    </row>
    <row r="1272" spans="1:5">
      <c r="A1272" t="s">
        <v>8218</v>
      </c>
      <c r="B1272">
        <v>76</v>
      </c>
      <c r="D1272" t="s">
        <v>8220</v>
      </c>
      <c r="E1272">
        <v>20</v>
      </c>
    </row>
    <row r="1273" spans="1:5">
      <c r="A1273" t="s">
        <v>8218</v>
      </c>
      <c r="B1273">
        <v>76</v>
      </c>
      <c r="D1273" t="s">
        <v>8220</v>
      </c>
      <c r="E1273">
        <v>20</v>
      </c>
    </row>
    <row r="1274" spans="1:5">
      <c r="A1274" t="s">
        <v>8218</v>
      </c>
      <c r="B1274">
        <v>76</v>
      </c>
      <c r="D1274" t="s">
        <v>8220</v>
      </c>
      <c r="E1274">
        <v>20</v>
      </c>
    </row>
    <row r="1275" spans="1:5">
      <c r="A1275" t="s">
        <v>8218</v>
      </c>
      <c r="B1275">
        <v>76</v>
      </c>
      <c r="D1275" t="s">
        <v>8220</v>
      </c>
      <c r="E1275">
        <v>20</v>
      </c>
    </row>
    <row r="1276" spans="1:5">
      <c r="A1276" t="s">
        <v>8218</v>
      </c>
      <c r="B1276">
        <v>76</v>
      </c>
      <c r="D1276" t="s">
        <v>8220</v>
      </c>
      <c r="E1276">
        <v>21</v>
      </c>
    </row>
    <row r="1277" spans="1:5">
      <c r="A1277" t="s">
        <v>8218</v>
      </c>
      <c r="B1277">
        <v>77</v>
      </c>
      <c r="D1277" t="s">
        <v>8220</v>
      </c>
      <c r="E1277">
        <v>21</v>
      </c>
    </row>
    <row r="1278" spans="1:5">
      <c r="A1278" t="s">
        <v>8218</v>
      </c>
      <c r="B1278">
        <v>77</v>
      </c>
      <c r="D1278" t="s">
        <v>8220</v>
      </c>
      <c r="E1278">
        <v>21</v>
      </c>
    </row>
    <row r="1279" spans="1:5">
      <c r="A1279" t="s">
        <v>8218</v>
      </c>
      <c r="B1279">
        <v>77</v>
      </c>
      <c r="D1279" t="s">
        <v>8220</v>
      </c>
      <c r="E1279">
        <v>21</v>
      </c>
    </row>
    <row r="1280" spans="1:5">
      <c r="A1280" t="s">
        <v>8218</v>
      </c>
      <c r="B1280">
        <v>77</v>
      </c>
      <c r="D1280" t="s">
        <v>8220</v>
      </c>
      <c r="E1280">
        <v>21</v>
      </c>
    </row>
    <row r="1281" spans="1:5">
      <c r="A1281" t="s">
        <v>8218</v>
      </c>
      <c r="B1281">
        <v>77</v>
      </c>
      <c r="D1281" t="s">
        <v>8220</v>
      </c>
      <c r="E1281">
        <v>21</v>
      </c>
    </row>
    <row r="1282" spans="1:5">
      <c r="A1282" t="s">
        <v>8218</v>
      </c>
      <c r="B1282">
        <v>77</v>
      </c>
      <c r="D1282" t="s">
        <v>8220</v>
      </c>
      <c r="E1282">
        <v>21</v>
      </c>
    </row>
    <row r="1283" spans="1:5">
      <c r="A1283" t="s">
        <v>8218</v>
      </c>
      <c r="B1283">
        <v>77</v>
      </c>
      <c r="D1283" t="s">
        <v>8220</v>
      </c>
      <c r="E1283">
        <v>21</v>
      </c>
    </row>
    <row r="1284" spans="1:5">
      <c r="A1284" t="s">
        <v>8218</v>
      </c>
      <c r="B1284">
        <v>77</v>
      </c>
      <c r="D1284" t="s">
        <v>8220</v>
      </c>
      <c r="E1284">
        <v>21</v>
      </c>
    </row>
    <row r="1285" spans="1:5">
      <c r="A1285" t="s">
        <v>8218</v>
      </c>
      <c r="B1285">
        <v>78</v>
      </c>
      <c r="D1285" t="s">
        <v>8220</v>
      </c>
      <c r="E1285">
        <v>22</v>
      </c>
    </row>
    <row r="1286" spans="1:5">
      <c r="A1286" t="s">
        <v>8218</v>
      </c>
      <c r="B1286">
        <v>78</v>
      </c>
      <c r="D1286" t="s">
        <v>8220</v>
      </c>
      <c r="E1286">
        <v>22</v>
      </c>
    </row>
    <row r="1287" spans="1:5">
      <c r="A1287" t="s">
        <v>8218</v>
      </c>
      <c r="B1287">
        <v>78</v>
      </c>
      <c r="D1287" t="s">
        <v>8220</v>
      </c>
      <c r="E1287">
        <v>22</v>
      </c>
    </row>
    <row r="1288" spans="1:5">
      <c r="A1288" t="s">
        <v>8218</v>
      </c>
      <c r="B1288">
        <v>78</v>
      </c>
      <c r="D1288" t="s">
        <v>8220</v>
      </c>
      <c r="E1288">
        <v>22</v>
      </c>
    </row>
    <row r="1289" spans="1:5">
      <c r="A1289" t="s">
        <v>8218</v>
      </c>
      <c r="B1289">
        <v>78</v>
      </c>
      <c r="D1289" t="s">
        <v>8220</v>
      </c>
      <c r="E1289">
        <v>22</v>
      </c>
    </row>
    <row r="1290" spans="1:5">
      <c r="A1290" t="s">
        <v>8218</v>
      </c>
      <c r="B1290">
        <v>78</v>
      </c>
      <c r="D1290" t="s">
        <v>8220</v>
      </c>
      <c r="E1290">
        <v>22</v>
      </c>
    </row>
    <row r="1291" spans="1:5">
      <c r="A1291" t="s">
        <v>8218</v>
      </c>
      <c r="B1291">
        <v>78</v>
      </c>
      <c r="D1291" t="s">
        <v>8220</v>
      </c>
      <c r="E1291">
        <v>22</v>
      </c>
    </row>
    <row r="1292" spans="1:5">
      <c r="A1292" t="s">
        <v>8218</v>
      </c>
      <c r="B1292">
        <v>78</v>
      </c>
      <c r="D1292" t="s">
        <v>8220</v>
      </c>
      <c r="E1292">
        <v>23</v>
      </c>
    </row>
    <row r="1293" spans="1:5">
      <c r="A1293" t="s">
        <v>8218</v>
      </c>
      <c r="B1293">
        <v>78</v>
      </c>
      <c r="D1293" t="s">
        <v>8220</v>
      </c>
      <c r="E1293">
        <v>23</v>
      </c>
    </row>
    <row r="1294" spans="1:5">
      <c r="A1294" t="s">
        <v>8218</v>
      </c>
      <c r="B1294">
        <v>78</v>
      </c>
      <c r="D1294" t="s">
        <v>8220</v>
      </c>
      <c r="E1294">
        <v>23</v>
      </c>
    </row>
    <row r="1295" spans="1:5">
      <c r="A1295" t="s">
        <v>8218</v>
      </c>
      <c r="B1295">
        <v>78</v>
      </c>
      <c r="D1295" t="s">
        <v>8220</v>
      </c>
      <c r="E1295">
        <v>23</v>
      </c>
    </row>
    <row r="1296" spans="1:5">
      <c r="A1296" t="s">
        <v>8218</v>
      </c>
      <c r="B1296">
        <v>78</v>
      </c>
      <c r="D1296" t="s">
        <v>8220</v>
      </c>
      <c r="E1296">
        <v>23</v>
      </c>
    </row>
    <row r="1297" spans="1:5">
      <c r="A1297" t="s">
        <v>8218</v>
      </c>
      <c r="B1297">
        <v>78</v>
      </c>
      <c r="D1297" t="s">
        <v>8220</v>
      </c>
      <c r="E1297">
        <v>23</v>
      </c>
    </row>
    <row r="1298" spans="1:5">
      <c r="A1298" t="s">
        <v>8218</v>
      </c>
      <c r="B1298">
        <v>79</v>
      </c>
      <c r="D1298" t="s">
        <v>8220</v>
      </c>
      <c r="E1298">
        <v>23</v>
      </c>
    </row>
    <row r="1299" spans="1:5">
      <c r="A1299" t="s">
        <v>8218</v>
      </c>
      <c r="B1299">
        <v>79</v>
      </c>
      <c r="D1299" t="s">
        <v>8220</v>
      </c>
      <c r="E1299">
        <v>24</v>
      </c>
    </row>
    <row r="1300" spans="1:5">
      <c r="A1300" t="s">
        <v>8218</v>
      </c>
      <c r="B1300">
        <v>79</v>
      </c>
      <c r="D1300" t="s">
        <v>8220</v>
      </c>
      <c r="E1300">
        <v>24</v>
      </c>
    </row>
    <row r="1301" spans="1:5">
      <c r="A1301" t="s">
        <v>8218</v>
      </c>
      <c r="B1301">
        <v>79</v>
      </c>
      <c r="D1301" t="s">
        <v>8220</v>
      </c>
      <c r="E1301">
        <v>24</v>
      </c>
    </row>
    <row r="1302" spans="1:5">
      <c r="A1302" t="s">
        <v>8218</v>
      </c>
      <c r="B1302">
        <v>79</v>
      </c>
      <c r="D1302" t="s">
        <v>8220</v>
      </c>
      <c r="E1302">
        <v>24</v>
      </c>
    </row>
    <row r="1303" spans="1:5">
      <c r="A1303" t="s">
        <v>8218</v>
      </c>
      <c r="B1303">
        <v>79</v>
      </c>
      <c r="D1303" t="s">
        <v>8220</v>
      </c>
      <c r="E1303">
        <v>24</v>
      </c>
    </row>
    <row r="1304" spans="1:5">
      <c r="A1304" t="s">
        <v>8218</v>
      </c>
      <c r="B1304">
        <v>79</v>
      </c>
      <c r="D1304" t="s">
        <v>8220</v>
      </c>
      <c r="E1304">
        <v>24</v>
      </c>
    </row>
    <row r="1305" spans="1:5">
      <c r="A1305" t="s">
        <v>8218</v>
      </c>
      <c r="B1305">
        <v>79</v>
      </c>
      <c r="D1305" t="s">
        <v>8220</v>
      </c>
      <c r="E1305">
        <v>24</v>
      </c>
    </row>
    <row r="1306" spans="1:5">
      <c r="A1306" t="s">
        <v>8218</v>
      </c>
      <c r="B1306">
        <v>79</v>
      </c>
      <c r="D1306" t="s">
        <v>8220</v>
      </c>
      <c r="E1306">
        <v>24</v>
      </c>
    </row>
    <row r="1307" spans="1:5">
      <c r="A1307" t="s">
        <v>8218</v>
      </c>
      <c r="B1307">
        <v>79</v>
      </c>
      <c r="D1307" t="s">
        <v>8220</v>
      </c>
      <c r="E1307">
        <v>24</v>
      </c>
    </row>
    <row r="1308" spans="1:5">
      <c r="A1308" t="s">
        <v>8218</v>
      </c>
      <c r="B1308">
        <v>79</v>
      </c>
      <c r="D1308" t="s">
        <v>8220</v>
      </c>
      <c r="E1308">
        <v>24</v>
      </c>
    </row>
    <row r="1309" spans="1:5">
      <c r="A1309" t="s">
        <v>8218</v>
      </c>
      <c r="B1309">
        <v>80</v>
      </c>
      <c r="D1309" t="s">
        <v>8220</v>
      </c>
      <c r="E1309">
        <v>24</v>
      </c>
    </row>
    <row r="1310" spans="1:5">
      <c r="A1310" t="s">
        <v>8218</v>
      </c>
      <c r="B1310">
        <v>80</v>
      </c>
      <c r="D1310" t="s">
        <v>8220</v>
      </c>
      <c r="E1310">
        <v>24</v>
      </c>
    </row>
    <row r="1311" spans="1:5">
      <c r="A1311" t="s">
        <v>8218</v>
      </c>
      <c r="B1311">
        <v>80</v>
      </c>
      <c r="D1311" t="s">
        <v>8220</v>
      </c>
      <c r="E1311">
        <v>24</v>
      </c>
    </row>
    <row r="1312" spans="1:5">
      <c r="A1312" t="s">
        <v>8218</v>
      </c>
      <c r="B1312">
        <v>80</v>
      </c>
      <c r="D1312" t="s">
        <v>8220</v>
      </c>
      <c r="E1312">
        <v>25</v>
      </c>
    </row>
    <row r="1313" spans="1:5">
      <c r="A1313" t="s">
        <v>8218</v>
      </c>
      <c r="B1313">
        <v>80</v>
      </c>
      <c r="D1313" t="s">
        <v>8220</v>
      </c>
      <c r="E1313">
        <v>25</v>
      </c>
    </row>
    <row r="1314" spans="1:5">
      <c r="A1314" t="s">
        <v>8218</v>
      </c>
      <c r="B1314">
        <v>80</v>
      </c>
      <c r="D1314" t="s">
        <v>8220</v>
      </c>
      <c r="E1314">
        <v>25</v>
      </c>
    </row>
    <row r="1315" spans="1:5">
      <c r="A1315" t="s">
        <v>8218</v>
      </c>
      <c r="B1315">
        <v>80</v>
      </c>
      <c r="D1315" t="s">
        <v>8220</v>
      </c>
      <c r="E1315">
        <v>25</v>
      </c>
    </row>
    <row r="1316" spans="1:5">
      <c r="A1316" t="s">
        <v>8218</v>
      </c>
      <c r="B1316">
        <v>80</v>
      </c>
      <c r="D1316" t="s">
        <v>8220</v>
      </c>
      <c r="E1316">
        <v>25</v>
      </c>
    </row>
    <row r="1317" spans="1:5">
      <c r="A1317" t="s">
        <v>8218</v>
      </c>
      <c r="B1317">
        <v>81</v>
      </c>
      <c r="D1317" t="s">
        <v>8220</v>
      </c>
      <c r="E1317">
        <v>25</v>
      </c>
    </row>
    <row r="1318" spans="1:5">
      <c r="A1318" t="s">
        <v>8218</v>
      </c>
      <c r="B1318">
        <v>81</v>
      </c>
      <c r="D1318" t="s">
        <v>8220</v>
      </c>
      <c r="E1318">
        <v>25</v>
      </c>
    </row>
    <row r="1319" spans="1:5">
      <c r="A1319" t="s">
        <v>8218</v>
      </c>
      <c r="B1319">
        <v>81</v>
      </c>
      <c r="D1319" t="s">
        <v>8220</v>
      </c>
      <c r="E1319">
        <v>26</v>
      </c>
    </row>
    <row r="1320" spans="1:5">
      <c r="A1320" t="s">
        <v>8218</v>
      </c>
      <c r="B1320">
        <v>81</v>
      </c>
      <c r="D1320" t="s">
        <v>8220</v>
      </c>
      <c r="E1320">
        <v>26</v>
      </c>
    </row>
    <row r="1321" spans="1:5">
      <c r="A1321" t="s">
        <v>8218</v>
      </c>
      <c r="B1321">
        <v>81</v>
      </c>
      <c r="D1321" t="s">
        <v>8220</v>
      </c>
      <c r="E1321">
        <v>26</v>
      </c>
    </row>
    <row r="1322" spans="1:5">
      <c r="A1322" t="s">
        <v>8218</v>
      </c>
      <c r="B1322">
        <v>81</v>
      </c>
      <c r="D1322" t="s">
        <v>8220</v>
      </c>
      <c r="E1322">
        <v>26</v>
      </c>
    </row>
    <row r="1323" spans="1:5">
      <c r="A1323" t="s">
        <v>8218</v>
      </c>
      <c r="B1323">
        <v>81</v>
      </c>
      <c r="D1323" t="s">
        <v>8220</v>
      </c>
      <c r="E1323">
        <v>26</v>
      </c>
    </row>
    <row r="1324" spans="1:5">
      <c r="A1324" t="s">
        <v>8218</v>
      </c>
      <c r="B1324">
        <v>81</v>
      </c>
      <c r="D1324" t="s">
        <v>8220</v>
      </c>
      <c r="E1324">
        <v>26</v>
      </c>
    </row>
    <row r="1325" spans="1:5">
      <c r="A1325" t="s">
        <v>8218</v>
      </c>
      <c r="B1325">
        <v>81</v>
      </c>
      <c r="D1325" t="s">
        <v>8220</v>
      </c>
      <c r="E1325">
        <v>27</v>
      </c>
    </row>
    <row r="1326" spans="1:5">
      <c r="A1326" t="s">
        <v>8218</v>
      </c>
      <c r="B1326">
        <v>81</v>
      </c>
      <c r="D1326" t="s">
        <v>8220</v>
      </c>
      <c r="E1326">
        <v>27</v>
      </c>
    </row>
    <row r="1327" spans="1:5">
      <c r="A1327" t="s">
        <v>8218</v>
      </c>
      <c r="B1327">
        <v>82</v>
      </c>
      <c r="D1327" t="s">
        <v>8220</v>
      </c>
      <c r="E1327">
        <v>27</v>
      </c>
    </row>
    <row r="1328" spans="1:5">
      <c r="A1328" t="s">
        <v>8218</v>
      </c>
      <c r="B1328">
        <v>82</v>
      </c>
      <c r="D1328" t="s">
        <v>8220</v>
      </c>
      <c r="E1328">
        <v>27</v>
      </c>
    </row>
    <row r="1329" spans="1:5">
      <c r="A1329" t="s">
        <v>8218</v>
      </c>
      <c r="B1329">
        <v>82</v>
      </c>
      <c r="D1329" t="s">
        <v>8220</v>
      </c>
      <c r="E1329">
        <v>27</v>
      </c>
    </row>
    <row r="1330" spans="1:5">
      <c r="A1330" t="s">
        <v>8218</v>
      </c>
      <c r="B1330">
        <v>82</v>
      </c>
      <c r="D1330" t="s">
        <v>8220</v>
      </c>
      <c r="E1330">
        <v>27</v>
      </c>
    </row>
    <row r="1331" spans="1:5">
      <c r="A1331" t="s">
        <v>8218</v>
      </c>
      <c r="B1331">
        <v>82</v>
      </c>
      <c r="D1331" t="s">
        <v>8220</v>
      </c>
      <c r="E1331">
        <v>27</v>
      </c>
    </row>
    <row r="1332" spans="1:5">
      <c r="A1332" t="s">
        <v>8218</v>
      </c>
      <c r="B1332">
        <v>82</v>
      </c>
      <c r="D1332" t="s">
        <v>8220</v>
      </c>
      <c r="E1332">
        <v>28</v>
      </c>
    </row>
    <row r="1333" spans="1:5">
      <c r="A1333" t="s">
        <v>8218</v>
      </c>
      <c r="B1333">
        <v>82</v>
      </c>
      <c r="D1333" t="s">
        <v>8220</v>
      </c>
      <c r="E1333">
        <v>28</v>
      </c>
    </row>
    <row r="1334" spans="1:5">
      <c r="A1334" t="s">
        <v>8218</v>
      </c>
      <c r="B1334">
        <v>82</v>
      </c>
      <c r="D1334" t="s">
        <v>8220</v>
      </c>
      <c r="E1334">
        <v>28</v>
      </c>
    </row>
    <row r="1335" spans="1:5">
      <c r="A1335" t="s">
        <v>8218</v>
      </c>
      <c r="B1335">
        <v>82</v>
      </c>
      <c r="D1335" t="s">
        <v>8220</v>
      </c>
      <c r="E1335">
        <v>28</v>
      </c>
    </row>
    <row r="1336" spans="1:5">
      <c r="A1336" t="s">
        <v>8218</v>
      </c>
      <c r="B1336">
        <v>83</v>
      </c>
      <c r="D1336" t="s">
        <v>8220</v>
      </c>
      <c r="E1336">
        <v>28</v>
      </c>
    </row>
    <row r="1337" spans="1:5">
      <c r="A1337" t="s">
        <v>8218</v>
      </c>
      <c r="B1337">
        <v>83</v>
      </c>
      <c r="D1337" t="s">
        <v>8220</v>
      </c>
      <c r="E1337">
        <v>28</v>
      </c>
    </row>
    <row r="1338" spans="1:5">
      <c r="A1338" t="s">
        <v>8218</v>
      </c>
      <c r="B1338">
        <v>83</v>
      </c>
      <c r="D1338" t="s">
        <v>8220</v>
      </c>
      <c r="E1338">
        <v>28</v>
      </c>
    </row>
    <row r="1339" spans="1:5">
      <c r="A1339" t="s">
        <v>8218</v>
      </c>
      <c r="B1339">
        <v>83</v>
      </c>
      <c r="D1339" t="s">
        <v>8220</v>
      </c>
      <c r="E1339">
        <v>28</v>
      </c>
    </row>
    <row r="1340" spans="1:5">
      <c r="A1340" t="s">
        <v>8218</v>
      </c>
      <c r="B1340">
        <v>83</v>
      </c>
      <c r="D1340" t="s">
        <v>8220</v>
      </c>
      <c r="E1340">
        <v>29</v>
      </c>
    </row>
    <row r="1341" spans="1:5">
      <c r="A1341" t="s">
        <v>8218</v>
      </c>
      <c r="B1341">
        <v>83</v>
      </c>
      <c r="D1341" t="s">
        <v>8220</v>
      </c>
      <c r="E1341">
        <v>29</v>
      </c>
    </row>
    <row r="1342" spans="1:5">
      <c r="A1342" t="s">
        <v>8218</v>
      </c>
      <c r="B1342">
        <v>83</v>
      </c>
      <c r="D1342" t="s">
        <v>8220</v>
      </c>
      <c r="E1342">
        <v>29</v>
      </c>
    </row>
    <row r="1343" spans="1:5">
      <c r="A1343" t="s">
        <v>8218</v>
      </c>
      <c r="B1343">
        <v>83</v>
      </c>
      <c r="D1343" t="s">
        <v>8220</v>
      </c>
      <c r="E1343">
        <v>29</v>
      </c>
    </row>
    <row r="1344" spans="1:5">
      <c r="A1344" t="s">
        <v>8218</v>
      </c>
      <c r="B1344">
        <v>84</v>
      </c>
      <c r="D1344" t="s">
        <v>8220</v>
      </c>
      <c r="E1344">
        <v>29</v>
      </c>
    </row>
    <row r="1345" spans="1:5">
      <c r="A1345" t="s">
        <v>8218</v>
      </c>
      <c r="B1345">
        <v>84</v>
      </c>
      <c r="D1345" t="s">
        <v>8220</v>
      </c>
      <c r="E1345">
        <v>29</v>
      </c>
    </row>
    <row r="1346" spans="1:5">
      <c r="A1346" t="s">
        <v>8218</v>
      </c>
      <c r="B1346">
        <v>84</v>
      </c>
      <c r="D1346" t="s">
        <v>8220</v>
      </c>
      <c r="E1346">
        <v>29</v>
      </c>
    </row>
    <row r="1347" spans="1:5">
      <c r="A1347" t="s">
        <v>8218</v>
      </c>
      <c r="B1347">
        <v>84</v>
      </c>
      <c r="D1347" t="s">
        <v>8220</v>
      </c>
      <c r="E1347">
        <v>29</v>
      </c>
    </row>
    <row r="1348" spans="1:5">
      <c r="A1348" t="s">
        <v>8218</v>
      </c>
      <c r="B1348">
        <v>84</v>
      </c>
      <c r="D1348" t="s">
        <v>8220</v>
      </c>
      <c r="E1348">
        <v>29</v>
      </c>
    </row>
    <row r="1349" spans="1:5">
      <c r="A1349" t="s">
        <v>8218</v>
      </c>
      <c r="B1349">
        <v>84</v>
      </c>
      <c r="D1349" t="s">
        <v>8220</v>
      </c>
      <c r="E1349">
        <v>30</v>
      </c>
    </row>
    <row r="1350" spans="1:5">
      <c r="A1350" t="s">
        <v>8218</v>
      </c>
      <c r="B1350">
        <v>85</v>
      </c>
      <c r="D1350" t="s">
        <v>8220</v>
      </c>
      <c r="E1350">
        <v>30</v>
      </c>
    </row>
    <row r="1351" spans="1:5">
      <c r="A1351" t="s">
        <v>8218</v>
      </c>
      <c r="B1351">
        <v>85</v>
      </c>
      <c r="D1351" t="s">
        <v>8220</v>
      </c>
      <c r="E1351">
        <v>30</v>
      </c>
    </row>
    <row r="1352" spans="1:5">
      <c r="A1352" t="s">
        <v>8218</v>
      </c>
      <c r="B1352">
        <v>85</v>
      </c>
      <c r="D1352" t="s">
        <v>8220</v>
      </c>
      <c r="E1352">
        <v>30</v>
      </c>
    </row>
    <row r="1353" spans="1:5">
      <c r="A1353" t="s">
        <v>8218</v>
      </c>
      <c r="B1353">
        <v>85</v>
      </c>
      <c r="D1353" t="s">
        <v>8220</v>
      </c>
      <c r="E1353">
        <v>30</v>
      </c>
    </row>
    <row r="1354" spans="1:5">
      <c r="A1354" t="s">
        <v>8218</v>
      </c>
      <c r="B1354">
        <v>86</v>
      </c>
      <c r="D1354" t="s">
        <v>8220</v>
      </c>
      <c r="E1354">
        <v>30</v>
      </c>
    </row>
    <row r="1355" spans="1:5">
      <c r="A1355" t="s">
        <v>8218</v>
      </c>
      <c r="B1355">
        <v>86</v>
      </c>
      <c r="D1355" t="s">
        <v>8220</v>
      </c>
      <c r="E1355">
        <v>30</v>
      </c>
    </row>
    <row r="1356" spans="1:5">
      <c r="A1356" t="s">
        <v>8218</v>
      </c>
      <c r="B1356">
        <v>86</v>
      </c>
      <c r="D1356" t="s">
        <v>8220</v>
      </c>
      <c r="E1356">
        <v>31</v>
      </c>
    </row>
    <row r="1357" spans="1:5">
      <c r="A1357" t="s">
        <v>8218</v>
      </c>
      <c r="B1357">
        <v>86</v>
      </c>
      <c r="D1357" t="s">
        <v>8220</v>
      </c>
      <c r="E1357">
        <v>31</v>
      </c>
    </row>
    <row r="1358" spans="1:5">
      <c r="A1358" t="s">
        <v>8218</v>
      </c>
      <c r="B1358">
        <v>86</v>
      </c>
      <c r="D1358" t="s">
        <v>8220</v>
      </c>
      <c r="E1358">
        <v>31</v>
      </c>
    </row>
    <row r="1359" spans="1:5">
      <c r="A1359" t="s">
        <v>8218</v>
      </c>
      <c r="B1359">
        <v>86</v>
      </c>
      <c r="D1359" t="s">
        <v>8220</v>
      </c>
      <c r="E1359">
        <v>31</v>
      </c>
    </row>
    <row r="1360" spans="1:5">
      <c r="A1360" t="s">
        <v>8218</v>
      </c>
      <c r="B1360">
        <v>87</v>
      </c>
      <c r="D1360" t="s">
        <v>8220</v>
      </c>
      <c r="E1360">
        <v>31</v>
      </c>
    </row>
    <row r="1361" spans="1:5">
      <c r="A1361" t="s">
        <v>8218</v>
      </c>
      <c r="B1361">
        <v>87</v>
      </c>
      <c r="D1361" t="s">
        <v>8220</v>
      </c>
      <c r="E1361">
        <v>31</v>
      </c>
    </row>
    <row r="1362" spans="1:5">
      <c r="A1362" t="s">
        <v>8218</v>
      </c>
      <c r="B1362">
        <v>87</v>
      </c>
      <c r="D1362" t="s">
        <v>8220</v>
      </c>
      <c r="E1362">
        <v>31</v>
      </c>
    </row>
    <row r="1363" spans="1:5">
      <c r="A1363" t="s">
        <v>8218</v>
      </c>
      <c r="B1363">
        <v>87</v>
      </c>
      <c r="D1363" t="s">
        <v>8220</v>
      </c>
      <c r="E1363">
        <v>32</v>
      </c>
    </row>
    <row r="1364" spans="1:5">
      <c r="A1364" t="s">
        <v>8218</v>
      </c>
      <c r="B1364">
        <v>87</v>
      </c>
      <c r="D1364" t="s">
        <v>8220</v>
      </c>
      <c r="E1364">
        <v>32</v>
      </c>
    </row>
    <row r="1365" spans="1:5">
      <c r="A1365" t="s">
        <v>8218</v>
      </c>
      <c r="B1365">
        <v>87</v>
      </c>
      <c r="D1365" t="s">
        <v>8220</v>
      </c>
      <c r="E1365">
        <v>32</v>
      </c>
    </row>
    <row r="1366" spans="1:5">
      <c r="A1366" t="s">
        <v>8218</v>
      </c>
      <c r="B1366">
        <v>87</v>
      </c>
      <c r="D1366" t="s">
        <v>8220</v>
      </c>
      <c r="E1366">
        <v>33</v>
      </c>
    </row>
    <row r="1367" spans="1:5">
      <c r="A1367" t="s">
        <v>8218</v>
      </c>
      <c r="B1367">
        <v>87</v>
      </c>
      <c r="D1367" t="s">
        <v>8220</v>
      </c>
      <c r="E1367">
        <v>33</v>
      </c>
    </row>
    <row r="1368" spans="1:5">
      <c r="A1368" t="s">
        <v>8218</v>
      </c>
      <c r="B1368">
        <v>87</v>
      </c>
      <c r="D1368" t="s">
        <v>8220</v>
      </c>
      <c r="E1368">
        <v>33</v>
      </c>
    </row>
    <row r="1369" spans="1:5">
      <c r="A1369" t="s">
        <v>8218</v>
      </c>
      <c r="B1369">
        <v>88</v>
      </c>
      <c r="D1369" t="s">
        <v>8220</v>
      </c>
      <c r="E1369">
        <v>33</v>
      </c>
    </row>
    <row r="1370" spans="1:5">
      <c r="A1370" t="s">
        <v>8218</v>
      </c>
      <c r="B1370">
        <v>88</v>
      </c>
      <c r="D1370" t="s">
        <v>8220</v>
      </c>
      <c r="E1370">
        <v>33</v>
      </c>
    </row>
    <row r="1371" spans="1:5">
      <c r="A1371" t="s">
        <v>8218</v>
      </c>
      <c r="B1371">
        <v>88</v>
      </c>
      <c r="D1371" t="s">
        <v>8220</v>
      </c>
      <c r="E1371">
        <v>33</v>
      </c>
    </row>
    <row r="1372" spans="1:5">
      <c r="A1372" t="s">
        <v>8218</v>
      </c>
      <c r="B1372">
        <v>88</v>
      </c>
      <c r="D1372" t="s">
        <v>8220</v>
      </c>
      <c r="E1372">
        <v>33</v>
      </c>
    </row>
    <row r="1373" spans="1:5">
      <c r="A1373" t="s">
        <v>8218</v>
      </c>
      <c r="B1373">
        <v>88</v>
      </c>
      <c r="D1373" t="s">
        <v>8220</v>
      </c>
      <c r="E1373">
        <v>34</v>
      </c>
    </row>
    <row r="1374" spans="1:5">
      <c r="A1374" t="s">
        <v>8218</v>
      </c>
      <c r="B1374">
        <v>88</v>
      </c>
      <c r="D1374" t="s">
        <v>8220</v>
      </c>
      <c r="E1374">
        <v>34</v>
      </c>
    </row>
    <row r="1375" spans="1:5">
      <c r="A1375" t="s">
        <v>8218</v>
      </c>
      <c r="B1375">
        <v>89</v>
      </c>
      <c r="D1375" t="s">
        <v>8220</v>
      </c>
      <c r="E1375">
        <v>34</v>
      </c>
    </row>
    <row r="1376" spans="1:5">
      <c r="A1376" t="s">
        <v>8218</v>
      </c>
      <c r="B1376">
        <v>89</v>
      </c>
      <c r="D1376" t="s">
        <v>8220</v>
      </c>
      <c r="E1376">
        <v>34</v>
      </c>
    </row>
    <row r="1377" spans="1:5">
      <c r="A1377" t="s">
        <v>8218</v>
      </c>
      <c r="B1377">
        <v>89</v>
      </c>
      <c r="D1377" t="s">
        <v>8220</v>
      </c>
      <c r="E1377">
        <v>34</v>
      </c>
    </row>
    <row r="1378" spans="1:5">
      <c r="A1378" t="s">
        <v>8218</v>
      </c>
      <c r="B1378">
        <v>89</v>
      </c>
      <c r="D1378" t="s">
        <v>8220</v>
      </c>
      <c r="E1378">
        <v>35</v>
      </c>
    </row>
    <row r="1379" spans="1:5">
      <c r="A1379" t="s">
        <v>8218</v>
      </c>
      <c r="B1379">
        <v>89</v>
      </c>
      <c r="D1379" t="s">
        <v>8220</v>
      </c>
      <c r="E1379">
        <v>36</v>
      </c>
    </row>
    <row r="1380" spans="1:5">
      <c r="A1380" t="s">
        <v>8218</v>
      </c>
      <c r="B1380">
        <v>89</v>
      </c>
      <c r="D1380" t="s">
        <v>8220</v>
      </c>
      <c r="E1380">
        <v>36</v>
      </c>
    </row>
    <row r="1381" spans="1:5">
      <c r="A1381" t="s">
        <v>8218</v>
      </c>
      <c r="B1381">
        <v>89</v>
      </c>
      <c r="D1381" t="s">
        <v>8220</v>
      </c>
      <c r="E1381">
        <v>36</v>
      </c>
    </row>
    <row r="1382" spans="1:5">
      <c r="A1382" t="s">
        <v>8218</v>
      </c>
      <c r="B1382">
        <v>89</v>
      </c>
      <c r="D1382" t="s">
        <v>8220</v>
      </c>
      <c r="E1382">
        <v>36</v>
      </c>
    </row>
    <row r="1383" spans="1:5">
      <c r="A1383" t="s">
        <v>8218</v>
      </c>
      <c r="B1383">
        <v>89</v>
      </c>
      <c r="D1383" t="s">
        <v>8220</v>
      </c>
      <c r="E1383">
        <v>36</v>
      </c>
    </row>
    <row r="1384" spans="1:5">
      <c r="A1384" t="s">
        <v>8218</v>
      </c>
      <c r="B1384">
        <v>89</v>
      </c>
      <c r="D1384" t="s">
        <v>8220</v>
      </c>
      <c r="E1384">
        <v>37</v>
      </c>
    </row>
    <row r="1385" spans="1:5">
      <c r="A1385" t="s">
        <v>8218</v>
      </c>
      <c r="B1385">
        <v>89</v>
      </c>
      <c r="D1385" t="s">
        <v>8220</v>
      </c>
      <c r="E1385">
        <v>37</v>
      </c>
    </row>
    <row r="1386" spans="1:5">
      <c r="A1386" t="s">
        <v>8218</v>
      </c>
      <c r="B1386">
        <v>90</v>
      </c>
      <c r="D1386" t="s">
        <v>8220</v>
      </c>
      <c r="E1386">
        <v>37</v>
      </c>
    </row>
    <row r="1387" spans="1:5">
      <c r="A1387" t="s">
        <v>8218</v>
      </c>
      <c r="B1387">
        <v>90</v>
      </c>
      <c r="D1387" t="s">
        <v>8220</v>
      </c>
      <c r="E1387">
        <v>37</v>
      </c>
    </row>
    <row r="1388" spans="1:5">
      <c r="A1388" t="s">
        <v>8218</v>
      </c>
      <c r="B1388">
        <v>90</v>
      </c>
      <c r="D1388" t="s">
        <v>8220</v>
      </c>
      <c r="E1388">
        <v>37</v>
      </c>
    </row>
    <row r="1389" spans="1:5">
      <c r="A1389" t="s">
        <v>8218</v>
      </c>
      <c r="B1389">
        <v>90</v>
      </c>
      <c r="D1389" t="s">
        <v>8220</v>
      </c>
      <c r="E1389">
        <v>37</v>
      </c>
    </row>
    <row r="1390" spans="1:5">
      <c r="A1390" t="s">
        <v>8218</v>
      </c>
      <c r="B1390">
        <v>90</v>
      </c>
      <c r="D1390" t="s">
        <v>8220</v>
      </c>
      <c r="E1390">
        <v>37</v>
      </c>
    </row>
    <row r="1391" spans="1:5">
      <c r="A1391" t="s">
        <v>8218</v>
      </c>
      <c r="B1391">
        <v>90</v>
      </c>
      <c r="D1391" t="s">
        <v>8220</v>
      </c>
      <c r="E1391">
        <v>37</v>
      </c>
    </row>
    <row r="1392" spans="1:5">
      <c r="A1392" t="s">
        <v>8218</v>
      </c>
      <c r="B1392">
        <v>90</v>
      </c>
      <c r="D1392" t="s">
        <v>8220</v>
      </c>
      <c r="E1392">
        <v>38</v>
      </c>
    </row>
    <row r="1393" spans="1:5">
      <c r="A1393" t="s">
        <v>8218</v>
      </c>
      <c r="B1393">
        <v>90</v>
      </c>
      <c r="D1393" t="s">
        <v>8220</v>
      </c>
      <c r="E1393">
        <v>38</v>
      </c>
    </row>
    <row r="1394" spans="1:5">
      <c r="A1394" t="s">
        <v>8218</v>
      </c>
      <c r="B1394">
        <v>90</v>
      </c>
      <c r="D1394" t="s">
        <v>8220</v>
      </c>
      <c r="E1394">
        <v>38</v>
      </c>
    </row>
    <row r="1395" spans="1:5">
      <c r="A1395" t="s">
        <v>8218</v>
      </c>
      <c r="B1395">
        <v>91</v>
      </c>
      <c r="D1395" t="s">
        <v>8220</v>
      </c>
      <c r="E1395">
        <v>38</v>
      </c>
    </row>
    <row r="1396" spans="1:5">
      <c r="A1396" t="s">
        <v>8218</v>
      </c>
      <c r="B1396">
        <v>91</v>
      </c>
      <c r="D1396" t="s">
        <v>8220</v>
      </c>
      <c r="E1396">
        <v>38</v>
      </c>
    </row>
    <row r="1397" spans="1:5">
      <c r="A1397" t="s">
        <v>8218</v>
      </c>
      <c r="B1397">
        <v>91</v>
      </c>
      <c r="D1397" t="s">
        <v>8220</v>
      </c>
      <c r="E1397">
        <v>39</v>
      </c>
    </row>
    <row r="1398" spans="1:5">
      <c r="A1398" t="s">
        <v>8218</v>
      </c>
      <c r="B1398">
        <v>91</v>
      </c>
      <c r="D1398" t="s">
        <v>8220</v>
      </c>
      <c r="E1398">
        <v>39</v>
      </c>
    </row>
    <row r="1399" spans="1:5">
      <c r="A1399" t="s">
        <v>8218</v>
      </c>
      <c r="B1399">
        <v>91</v>
      </c>
      <c r="D1399" t="s">
        <v>8220</v>
      </c>
      <c r="E1399">
        <v>39</v>
      </c>
    </row>
    <row r="1400" spans="1:5">
      <c r="A1400" t="s">
        <v>8218</v>
      </c>
      <c r="B1400">
        <v>92</v>
      </c>
      <c r="D1400" t="s">
        <v>8220</v>
      </c>
      <c r="E1400">
        <v>39</v>
      </c>
    </row>
    <row r="1401" spans="1:5">
      <c r="A1401" t="s">
        <v>8218</v>
      </c>
      <c r="B1401">
        <v>92</v>
      </c>
      <c r="D1401" t="s">
        <v>8220</v>
      </c>
      <c r="E1401">
        <v>39</v>
      </c>
    </row>
    <row r="1402" spans="1:5">
      <c r="A1402" t="s">
        <v>8218</v>
      </c>
      <c r="B1402">
        <v>92</v>
      </c>
      <c r="D1402" t="s">
        <v>8220</v>
      </c>
      <c r="E1402">
        <v>39</v>
      </c>
    </row>
    <row r="1403" spans="1:5">
      <c r="A1403" t="s">
        <v>8218</v>
      </c>
      <c r="B1403">
        <v>93</v>
      </c>
      <c r="D1403" t="s">
        <v>8220</v>
      </c>
      <c r="E1403">
        <v>40</v>
      </c>
    </row>
    <row r="1404" spans="1:5">
      <c r="A1404" t="s">
        <v>8218</v>
      </c>
      <c r="B1404">
        <v>93</v>
      </c>
      <c r="D1404" t="s">
        <v>8220</v>
      </c>
      <c r="E1404">
        <v>40</v>
      </c>
    </row>
    <row r="1405" spans="1:5">
      <c r="A1405" t="s">
        <v>8218</v>
      </c>
      <c r="B1405">
        <v>93</v>
      </c>
      <c r="D1405" t="s">
        <v>8220</v>
      </c>
      <c r="E1405">
        <v>40</v>
      </c>
    </row>
    <row r="1406" spans="1:5">
      <c r="A1406" t="s">
        <v>8218</v>
      </c>
      <c r="B1406">
        <v>93</v>
      </c>
      <c r="D1406" t="s">
        <v>8220</v>
      </c>
      <c r="E1406">
        <v>41</v>
      </c>
    </row>
    <row r="1407" spans="1:5">
      <c r="A1407" t="s">
        <v>8218</v>
      </c>
      <c r="B1407">
        <v>93</v>
      </c>
      <c r="D1407" t="s">
        <v>8220</v>
      </c>
      <c r="E1407">
        <v>41</v>
      </c>
    </row>
    <row r="1408" spans="1:5">
      <c r="A1408" t="s">
        <v>8218</v>
      </c>
      <c r="B1408">
        <v>93</v>
      </c>
      <c r="D1408" t="s">
        <v>8220</v>
      </c>
      <c r="E1408">
        <v>41</v>
      </c>
    </row>
    <row r="1409" spans="1:5">
      <c r="A1409" t="s">
        <v>8218</v>
      </c>
      <c r="B1409">
        <v>94</v>
      </c>
      <c r="D1409" t="s">
        <v>8220</v>
      </c>
      <c r="E1409">
        <v>42</v>
      </c>
    </row>
    <row r="1410" spans="1:5">
      <c r="A1410" t="s">
        <v>8218</v>
      </c>
      <c r="B1410">
        <v>94</v>
      </c>
      <c r="D1410" t="s">
        <v>8220</v>
      </c>
      <c r="E1410">
        <v>42</v>
      </c>
    </row>
    <row r="1411" spans="1:5">
      <c r="A1411" t="s">
        <v>8218</v>
      </c>
      <c r="B1411">
        <v>94</v>
      </c>
      <c r="D1411" t="s">
        <v>8220</v>
      </c>
      <c r="E1411">
        <v>43</v>
      </c>
    </row>
    <row r="1412" spans="1:5">
      <c r="A1412" t="s">
        <v>8218</v>
      </c>
      <c r="B1412">
        <v>94</v>
      </c>
      <c r="D1412" t="s">
        <v>8220</v>
      </c>
      <c r="E1412">
        <v>44</v>
      </c>
    </row>
    <row r="1413" spans="1:5">
      <c r="A1413" t="s">
        <v>8218</v>
      </c>
      <c r="B1413">
        <v>94</v>
      </c>
      <c r="D1413" t="s">
        <v>8220</v>
      </c>
      <c r="E1413">
        <v>45</v>
      </c>
    </row>
    <row r="1414" spans="1:5">
      <c r="A1414" t="s">
        <v>8218</v>
      </c>
      <c r="B1414">
        <v>94</v>
      </c>
      <c r="D1414" t="s">
        <v>8220</v>
      </c>
      <c r="E1414">
        <v>45</v>
      </c>
    </row>
    <row r="1415" spans="1:5">
      <c r="A1415" t="s">
        <v>8218</v>
      </c>
      <c r="B1415">
        <v>94</v>
      </c>
      <c r="D1415" t="s">
        <v>8220</v>
      </c>
      <c r="E1415">
        <v>45</v>
      </c>
    </row>
    <row r="1416" spans="1:5">
      <c r="A1416" t="s">
        <v>8218</v>
      </c>
      <c r="B1416">
        <v>94</v>
      </c>
      <c r="D1416" t="s">
        <v>8220</v>
      </c>
      <c r="E1416">
        <v>46</v>
      </c>
    </row>
    <row r="1417" spans="1:5">
      <c r="A1417" t="s">
        <v>8218</v>
      </c>
      <c r="B1417">
        <v>95</v>
      </c>
      <c r="D1417" t="s">
        <v>8220</v>
      </c>
      <c r="E1417">
        <v>47</v>
      </c>
    </row>
    <row r="1418" spans="1:5">
      <c r="A1418" t="s">
        <v>8218</v>
      </c>
      <c r="B1418">
        <v>95</v>
      </c>
      <c r="D1418" t="s">
        <v>8220</v>
      </c>
      <c r="E1418">
        <v>47</v>
      </c>
    </row>
    <row r="1419" spans="1:5">
      <c r="A1419" t="s">
        <v>8218</v>
      </c>
      <c r="B1419">
        <v>95</v>
      </c>
      <c r="D1419" t="s">
        <v>8220</v>
      </c>
      <c r="E1419">
        <v>48</v>
      </c>
    </row>
    <row r="1420" spans="1:5">
      <c r="A1420" t="s">
        <v>8218</v>
      </c>
      <c r="B1420">
        <v>95</v>
      </c>
      <c r="D1420" t="s">
        <v>8220</v>
      </c>
      <c r="E1420">
        <v>48</v>
      </c>
    </row>
    <row r="1421" spans="1:5">
      <c r="A1421" t="s">
        <v>8218</v>
      </c>
      <c r="B1421">
        <v>95</v>
      </c>
      <c r="D1421" t="s">
        <v>8220</v>
      </c>
      <c r="E1421">
        <v>49</v>
      </c>
    </row>
    <row r="1422" spans="1:5">
      <c r="A1422" t="s">
        <v>8218</v>
      </c>
      <c r="B1422">
        <v>95</v>
      </c>
      <c r="D1422" t="s">
        <v>8220</v>
      </c>
      <c r="E1422">
        <v>49</v>
      </c>
    </row>
    <row r="1423" spans="1:5">
      <c r="A1423" t="s">
        <v>8218</v>
      </c>
      <c r="B1423">
        <v>95</v>
      </c>
      <c r="D1423" t="s">
        <v>8220</v>
      </c>
      <c r="E1423">
        <v>49</v>
      </c>
    </row>
    <row r="1424" spans="1:5">
      <c r="A1424" t="s">
        <v>8218</v>
      </c>
      <c r="B1424">
        <v>96</v>
      </c>
      <c r="D1424" t="s">
        <v>8220</v>
      </c>
      <c r="E1424">
        <v>50</v>
      </c>
    </row>
    <row r="1425" spans="1:5">
      <c r="A1425" t="s">
        <v>8218</v>
      </c>
      <c r="B1425">
        <v>96</v>
      </c>
      <c r="D1425" t="s">
        <v>8220</v>
      </c>
      <c r="E1425">
        <v>50</v>
      </c>
    </row>
    <row r="1426" spans="1:5">
      <c r="A1426" t="s">
        <v>8218</v>
      </c>
      <c r="B1426">
        <v>96</v>
      </c>
      <c r="D1426" t="s">
        <v>8220</v>
      </c>
      <c r="E1426">
        <v>52</v>
      </c>
    </row>
    <row r="1427" spans="1:5">
      <c r="A1427" t="s">
        <v>8218</v>
      </c>
      <c r="B1427">
        <v>96</v>
      </c>
      <c r="D1427" t="s">
        <v>8220</v>
      </c>
      <c r="E1427">
        <v>52</v>
      </c>
    </row>
    <row r="1428" spans="1:5">
      <c r="A1428" t="s">
        <v>8218</v>
      </c>
      <c r="B1428">
        <v>96</v>
      </c>
      <c r="D1428" t="s">
        <v>8220</v>
      </c>
      <c r="E1428">
        <v>52</v>
      </c>
    </row>
    <row r="1429" spans="1:5">
      <c r="A1429" t="s">
        <v>8218</v>
      </c>
      <c r="B1429">
        <v>96</v>
      </c>
      <c r="D1429" t="s">
        <v>8220</v>
      </c>
      <c r="E1429">
        <v>53</v>
      </c>
    </row>
    <row r="1430" spans="1:5">
      <c r="A1430" t="s">
        <v>8218</v>
      </c>
      <c r="B1430">
        <v>96</v>
      </c>
      <c r="D1430" t="s">
        <v>8220</v>
      </c>
      <c r="E1430">
        <v>53</v>
      </c>
    </row>
    <row r="1431" spans="1:5">
      <c r="A1431" t="s">
        <v>8218</v>
      </c>
      <c r="B1431">
        <v>96</v>
      </c>
      <c r="D1431" t="s">
        <v>8220</v>
      </c>
      <c r="E1431">
        <v>55</v>
      </c>
    </row>
    <row r="1432" spans="1:5">
      <c r="A1432" t="s">
        <v>8218</v>
      </c>
      <c r="B1432">
        <v>96</v>
      </c>
      <c r="D1432" t="s">
        <v>8220</v>
      </c>
      <c r="E1432">
        <v>55</v>
      </c>
    </row>
    <row r="1433" spans="1:5">
      <c r="A1433" t="s">
        <v>8218</v>
      </c>
      <c r="B1433">
        <v>96</v>
      </c>
      <c r="D1433" t="s">
        <v>8220</v>
      </c>
      <c r="E1433">
        <v>56</v>
      </c>
    </row>
    <row r="1434" spans="1:5">
      <c r="A1434" t="s">
        <v>8218</v>
      </c>
      <c r="B1434">
        <v>97</v>
      </c>
      <c r="D1434" t="s">
        <v>8220</v>
      </c>
      <c r="E1434">
        <v>57</v>
      </c>
    </row>
    <row r="1435" spans="1:5">
      <c r="A1435" t="s">
        <v>8218</v>
      </c>
      <c r="B1435">
        <v>97</v>
      </c>
      <c r="D1435" t="s">
        <v>8220</v>
      </c>
      <c r="E1435">
        <v>57</v>
      </c>
    </row>
    <row r="1436" spans="1:5">
      <c r="A1436" t="s">
        <v>8218</v>
      </c>
      <c r="B1436">
        <v>97</v>
      </c>
      <c r="D1436" t="s">
        <v>8220</v>
      </c>
      <c r="E1436">
        <v>59</v>
      </c>
    </row>
    <row r="1437" spans="1:5">
      <c r="A1437" t="s">
        <v>8218</v>
      </c>
      <c r="B1437">
        <v>97</v>
      </c>
      <c r="D1437" t="s">
        <v>8220</v>
      </c>
      <c r="E1437">
        <v>60</v>
      </c>
    </row>
    <row r="1438" spans="1:5">
      <c r="A1438" t="s">
        <v>8218</v>
      </c>
      <c r="B1438">
        <v>97</v>
      </c>
      <c r="D1438" t="s">
        <v>8220</v>
      </c>
      <c r="E1438">
        <v>60</v>
      </c>
    </row>
    <row r="1439" spans="1:5">
      <c r="A1439" t="s">
        <v>8218</v>
      </c>
      <c r="B1439">
        <v>97</v>
      </c>
      <c r="D1439" t="s">
        <v>8220</v>
      </c>
      <c r="E1439">
        <v>66</v>
      </c>
    </row>
    <row r="1440" spans="1:5">
      <c r="A1440" t="s">
        <v>8218</v>
      </c>
      <c r="B1440">
        <v>97</v>
      </c>
      <c r="D1440" t="s">
        <v>8220</v>
      </c>
      <c r="E1440">
        <v>67</v>
      </c>
    </row>
    <row r="1441" spans="1:5">
      <c r="A1441" t="s">
        <v>8218</v>
      </c>
      <c r="B1441">
        <v>98</v>
      </c>
      <c r="D1441" t="s">
        <v>8220</v>
      </c>
      <c r="E1441">
        <v>68</v>
      </c>
    </row>
    <row r="1442" spans="1:5">
      <c r="A1442" t="s">
        <v>8218</v>
      </c>
      <c r="B1442">
        <v>98</v>
      </c>
      <c r="D1442" t="s">
        <v>8220</v>
      </c>
      <c r="E1442">
        <v>70</v>
      </c>
    </row>
    <row r="1443" spans="1:5">
      <c r="A1443" t="s">
        <v>8218</v>
      </c>
      <c r="B1443">
        <v>98</v>
      </c>
      <c r="D1443" t="s">
        <v>8220</v>
      </c>
      <c r="E1443">
        <v>70</v>
      </c>
    </row>
    <row r="1444" spans="1:5">
      <c r="A1444" t="s">
        <v>8218</v>
      </c>
      <c r="B1444">
        <v>98</v>
      </c>
      <c r="D1444" t="s">
        <v>8220</v>
      </c>
      <c r="E1444">
        <v>72</v>
      </c>
    </row>
    <row r="1445" spans="1:5">
      <c r="A1445" t="s">
        <v>8218</v>
      </c>
      <c r="B1445">
        <v>98</v>
      </c>
      <c r="D1445" t="s">
        <v>8220</v>
      </c>
      <c r="E1445">
        <v>72</v>
      </c>
    </row>
    <row r="1446" spans="1:5">
      <c r="A1446" t="s">
        <v>8218</v>
      </c>
      <c r="B1446">
        <v>98</v>
      </c>
      <c r="D1446" t="s">
        <v>8220</v>
      </c>
      <c r="E1446">
        <v>73</v>
      </c>
    </row>
    <row r="1447" spans="1:5">
      <c r="A1447" t="s">
        <v>8218</v>
      </c>
      <c r="B1447">
        <v>99</v>
      </c>
      <c r="D1447" t="s">
        <v>8220</v>
      </c>
      <c r="E1447">
        <v>75</v>
      </c>
    </row>
    <row r="1448" spans="1:5">
      <c r="A1448" t="s">
        <v>8218</v>
      </c>
      <c r="B1448">
        <v>99</v>
      </c>
      <c r="D1448" t="s">
        <v>8220</v>
      </c>
      <c r="E1448">
        <v>76</v>
      </c>
    </row>
    <row r="1449" spans="1:5">
      <c r="A1449" t="s">
        <v>8218</v>
      </c>
      <c r="B1449">
        <v>99</v>
      </c>
      <c r="D1449" t="s">
        <v>8220</v>
      </c>
      <c r="E1449">
        <v>76</v>
      </c>
    </row>
    <row r="1450" spans="1:5">
      <c r="A1450" t="s">
        <v>8218</v>
      </c>
      <c r="B1450">
        <v>99</v>
      </c>
      <c r="D1450" t="s">
        <v>8220</v>
      </c>
      <c r="E1450">
        <v>76</v>
      </c>
    </row>
    <row r="1451" spans="1:5">
      <c r="A1451" t="s">
        <v>8218</v>
      </c>
      <c r="B1451">
        <v>99</v>
      </c>
      <c r="D1451" t="s">
        <v>8220</v>
      </c>
      <c r="E1451">
        <v>79</v>
      </c>
    </row>
    <row r="1452" spans="1:5">
      <c r="A1452" t="s">
        <v>8218</v>
      </c>
      <c r="B1452">
        <v>99</v>
      </c>
      <c r="D1452" t="s">
        <v>8220</v>
      </c>
      <c r="E1452">
        <v>81</v>
      </c>
    </row>
    <row r="1453" spans="1:5">
      <c r="A1453" t="s">
        <v>8218</v>
      </c>
      <c r="B1453">
        <v>99</v>
      </c>
      <c r="D1453" t="s">
        <v>8220</v>
      </c>
      <c r="E1453">
        <v>81</v>
      </c>
    </row>
    <row r="1454" spans="1:5">
      <c r="A1454" t="s">
        <v>8218</v>
      </c>
      <c r="B1454">
        <v>100</v>
      </c>
      <c r="D1454" t="s">
        <v>8220</v>
      </c>
      <c r="E1454">
        <v>83</v>
      </c>
    </row>
    <row r="1455" spans="1:5">
      <c r="A1455" t="s">
        <v>8218</v>
      </c>
      <c r="B1455">
        <v>100</v>
      </c>
      <c r="D1455" t="s">
        <v>8220</v>
      </c>
      <c r="E1455">
        <v>84</v>
      </c>
    </row>
    <row r="1456" spans="1:5">
      <c r="A1456" t="s">
        <v>8218</v>
      </c>
      <c r="B1456">
        <v>100</v>
      </c>
      <c r="D1456" t="s">
        <v>8220</v>
      </c>
      <c r="E1456">
        <v>84</v>
      </c>
    </row>
    <row r="1457" spans="1:5">
      <c r="A1457" t="s">
        <v>8218</v>
      </c>
      <c r="B1457">
        <v>100</v>
      </c>
      <c r="D1457" t="s">
        <v>8220</v>
      </c>
      <c r="E1457">
        <v>84</v>
      </c>
    </row>
    <row r="1458" spans="1:5">
      <c r="A1458" t="s">
        <v>8218</v>
      </c>
      <c r="B1458">
        <v>100</v>
      </c>
      <c r="D1458" t="s">
        <v>8220</v>
      </c>
      <c r="E1458">
        <v>85</v>
      </c>
    </row>
    <row r="1459" spans="1:5">
      <c r="A1459" t="s">
        <v>8218</v>
      </c>
      <c r="B1459">
        <v>100</v>
      </c>
      <c r="D1459" t="s">
        <v>8220</v>
      </c>
      <c r="E1459">
        <v>86</v>
      </c>
    </row>
    <row r="1460" spans="1:5">
      <c r="A1460" t="s">
        <v>8218</v>
      </c>
      <c r="B1460">
        <v>100</v>
      </c>
      <c r="D1460" t="s">
        <v>8220</v>
      </c>
      <c r="E1460">
        <v>89</v>
      </c>
    </row>
    <row r="1461" spans="1:5">
      <c r="A1461" t="s">
        <v>8218</v>
      </c>
      <c r="B1461">
        <v>100</v>
      </c>
      <c r="D1461" t="s">
        <v>8220</v>
      </c>
      <c r="E1461">
        <v>90</v>
      </c>
    </row>
    <row r="1462" spans="1:5">
      <c r="A1462" t="s">
        <v>8218</v>
      </c>
      <c r="B1462">
        <v>101</v>
      </c>
      <c r="D1462" t="s">
        <v>8220</v>
      </c>
      <c r="E1462">
        <v>91</v>
      </c>
    </row>
    <row r="1463" spans="1:5">
      <c r="A1463" t="s">
        <v>8218</v>
      </c>
      <c r="B1463">
        <v>101</v>
      </c>
      <c r="D1463" t="s">
        <v>8220</v>
      </c>
      <c r="E1463">
        <v>92</v>
      </c>
    </row>
    <row r="1464" spans="1:5">
      <c r="A1464" t="s">
        <v>8218</v>
      </c>
      <c r="B1464">
        <v>101</v>
      </c>
      <c r="D1464" t="s">
        <v>8220</v>
      </c>
      <c r="E1464">
        <v>92</v>
      </c>
    </row>
    <row r="1465" spans="1:5">
      <c r="A1465" t="s">
        <v>8218</v>
      </c>
      <c r="B1465">
        <v>101</v>
      </c>
      <c r="D1465" t="s">
        <v>8220</v>
      </c>
      <c r="E1465">
        <v>93</v>
      </c>
    </row>
    <row r="1466" spans="1:5">
      <c r="A1466" t="s">
        <v>8218</v>
      </c>
      <c r="B1466">
        <v>102</v>
      </c>
      <c r="D1466" t="s">
        <v>8220</v>
      </c>
      <c r="E1466">
        <v>94</v>
      </c>
    </row>
    <row r="1467" spans="1:5">
      <c r="A1467" t="s">
        <v>8218</v>
      </c>
      <c r="B1467">
        <v>102</v>
      </c>
      <c r="D1467" t="s">
        <v>8220</v>
      </c>
      <c r="E1467">
        <v>94</v>
      </c>
    </row>
    <row r="1468" spans="1:5">
      <c r="A1468" t="s">
        <v>8218</v>
      </c>
      <c r="B1468">
        <v>102</v>
      </c>
      <c r="D1468" t="s">
        <v>8220</v>
      </c>
      <c r="E1468">
        <v>94</v>
      </c>
    </row>
    <row r="1469" spans="1:5">
      <c r="A1469" t="s">
        <v>8218</v>
      </c>
      <c r="B1469">
        <v>102</v>
      </c>
      <c r="D1469" t="s">
        <v>8220</v>
      </c>
      <c r="E1469">
        <v>95</v>
      </c>
    </row>
    <row r="1470" spans="1:5">
      <c r="A1470" t="s">
        <v>8218</v>
      </c>
      <c r="B1470">
        <v>102</v>
      </c>
      <c r="D1470" t="s">
        <v>8220</v>
      </c>
      <c r="E1470">
        <v>96</v>
      </c>
    </row>
    <row r="1471" spans="1:5">
      <c r="A1471" t="s">
        <v>8218</v>
      </c>
      <c r="B1471">
        <v>103</v>
      </c>
      <c r="D1471" t="s">
        <v>8220</v>
      </c>
      <c r="E1471">
        <v>96</v>
      </c>
    </row>
    <row r="1472" spans="1:5">
      <c r="A1472" t="s">
        <v>8218</v>
      </c>
      <c r="B1472">
        <v>103</v>
      </c>
      <c r="D1472" t="s">
        <v>8220</v>
      </c>
      <c r="E1472">
        <v>96</v>
      </c>
    </row>
    <row r="1473" spans="1:5">
      <c r="A1473" t="s">
        <v>8218</v>
      </c>
      <c r="B1473">
        <v>103</v>
      </c>
      <c r="D1473" t="s">
        <v>8220</v>
      </c>
      <c r="E1473">
        <v>96</v>
      </c>
    </row>
    <row r="1474" spans="1:5">
      <c r="A1474" t="s">
        <v>8218</v>
      </c>
      <c r="B1474">
        <v>103</v>
      </c>
      <c r="D1474" t="s">
        <v>8220</v>
      </c>
      <c r="E1474">
        <v>98</v>
      </c>
    </row>
    <row r="1475" spans="1:5">
      <c r="A1475" t="s">
        <v>8218</v>
      </c>
      <c r="B1475">
        <v>103</v>
      </c>
      <c r="D1475" t="s">
        <v>8220</v>
      </c>
      <c r="E1475">
        <v>99</v>
      </c>
    </row>
    <row r="1476" spans="1:5">
      <c r="A1476" t="s">
        <v>8218</v>
      </c>
      <c r="B1476">
        <v>103</v>
      </c>
      <c r="D1476" t="s">
        <v>8220</v>
      </c>
      <c r="E1476">
        <v>99</v>
      </c>
    </row>
    <row r="1477" spans="1:5">
      <c r="A1477" t="s">
        <v>8218</v>
      </c>
      <c r="B1477">
        <v>104</v>
      </c>
      <c r="D1477" t="s">
        <v>8220</v>
      </c>
      <c r="E1477">
        <v>100</v>
      </c>
    </row>
    <row r="1478" spans="1:5">
      <c r="A1478" t="s">
        <v>8218</v>
      </c>
      <c r="B1478">
        <v>104</v>
      </c>
      <c r="D1478" t="s">
        <v>8220</v>
      </c>
      <c r="E1478">
        <v>103</v>
      </c>
    </row>
    <row r="1479" spans="1:5">
      <c r="A1479" t="s">
        <v>8218</v>
      </c>
      <c r="B1479">
        <v>104</v>
      </c>
      <c r="D1479" t="s">
        <v>8220</v>
      </c>
      <c r="E1479">
        <v>105</v>
      </c>
    </row>
    <row r="1480" spans="1:5">
      <c r="A1480" t="s">
        <v>8218</v>
      </c>
      <c r="B1480">
        <v>104</v>
      </c>
      <c r="D1480" t="s">
        <v>8220</v>
      </c>
      <c r="E1480">
        <v>108</v>
      </c>
    </row>
    <row r="1481" spans="1:5">
      <c r="A1481" t="s">
        <v>8218</v>
      </c>
      <c r="B1481">
        <v>104</v>
      </c>
      <c r="D1481" t="s">
        <v>8220</v>
      </c>
      <c r="E1481">
        <v>110</v>
      </c>
    </row>
    <row r="1482" spans="1:5">
      <c r="A1482" t="s">
        <v>8218</v>
      </c>
      <c r="B1482">
        <v>104</v>
      </c>
      <c r="D1482" t="s">
        <v>8220</v>
      </c>
      <c r="E1482">
        <v>113</v>
      </c>
    </row>
    <row r="1483" spans="1:5">
      <c r="A1483" t="s">
        <v>8218</v>
      </c>
      <c r="B1483">
        <v>104</v>
      </c>
      <c r="D1483" t="s">
        <v>8220</v>
      </c>
      <c r="E1483">
        <v>114</v>
      </c>
    </row>
    <row r="1484" spans="1:5">
      <c r="A1484" t="s">
        <v>8218</v>
      </c>
      <c r="B1484">
        <v>104</v>
      </c>
      <c r="D1484" t="s">
        <v>8220</v>
      </c>
      <c r="E1484">
        <v>114</v>
      </c>
    </row>
    <row r="1485" spans="1:5">
      <c r="A1485" t="s">
        <v>8218</v>
      </c>
      <c r="B1485">
        <v>104</v>
      </c>
      <c r="D1485" t="s">
        <v>8220</v>
      </c>
      <c r="E1485">
        <v>117</v>
      </c>
    </row>
    <row r="1486" spans="1:5">
      <c r="A1486" t="s">
        <v>8218</v>
      </c>
      <c r="B1486">
        <v>104</v>
      </c>
      <c r="D1486" t="s">
        <v>8220</v>
      </c>
      <c r="E1486">
        <v>118</v>
      </c>
    </row>
    <row r="1487" spans="1:5">
      <c r="A1487" t="s">
        <v>8218</v>
      </c>
      <c r="B1487">
        <v>104</v>
      </c>
      <c r="D1487" t="s">
        <v>8220</v>
      </c>
      <c r="E1487">
        <v>121</v>
      </c>
    </row>
    <row r="1488" spans="1:5">
      <c r="A1488" t="s">
        <v>8218</v>
      </c>
      <c r="B1488">
        <v>104</v>
      </c>
      <c r="D1488" t="s">
        <v>8220</v>
      </c>
      <c r="E1488">
        <v>122</v>
      </c>
    </row>
    <row r="1489" spans="1:5">
      <c r="A1489" t="s">
        <v>8218</v>
      </c>
      <c r="B1489">
        <v>104</v>
      </c>
      <c r="D1489" t="s">
        <v>8220</v>
      </c>
      <c r="E1489">
        <v>123</v>
      </c>
    </row>
    <row r="1490" spans="1:5">
      <c r="A1490" t="s">
        <v>8218</v>
      </c>
      <c r="B1490">
        <v>104</v>
      </c>
      <c r="D1490" t="s">
        <v>8220</v>
      </c>
      <c r="E1490">
        <v>123</v>
      </c>
    </row>
    <row r="1491" spans="1:5">
      <c r="A1491" t="s">
        <v>8218</v>
      </c>
      <c r="B1491">
        <v>105</v>
      </c>
      <c r="D1491" t="s">
        <v>8220</v>
      </c>
      <c r="E1491">
        <v>124</v>
      </c>
    </row>
    <row r="1492" spans="1:5">
      <c r="A1492" t="s">
        <v>8218</v>
      </c>
      <c r="B1492">
        <v>105</v>
      </c>
      <c r="D1492" t="s">
        <v>8220</v>
      </c>
      <c r="E1492">
        <v>124</v>
      </c>
    </row>
    <row r="1493" spans="1:5">
      <c r="A1493" t="s">
        <v>8218</v>
      </c>
      <c r="B1493">
        <v>105</v>
      </c>
      <c r="D1493" t="s">
        <v>8220</v>
      </c>
      <c r="E1493">
        <v>125</v>
      </c>
    </row>
    <row r="1494" spans="1:5">
      <c r="A1494" t="s">
        <v>8218</v>
      </c>
      <c r="B1494">
        <v>105</v>
      </c>
      <c r="D1494" t="s">
        <v>8220</v>
      </c>
      <c r="E1494">
        <v>129</v>
      </c>
    </row>
    <row r="1495" spans="1:5">
      <c r="A1495" t="s">
        <v>8218</v>
      </c>
      <c r="B1495">
        <v>105</v>
      </c>
      <c r="D1495" t="s">
        <v>8220</v>
      </c>
      <c r="E1495">
        <v>135</v>
      </c>
    </row>
    <row r="1496" spans="1:5">
      <c r="A1496" t="s">
        <v>8218</v>
      </c>
      <c r="B1496">
        <v>106</v>
      </c>
      <c r="D1496" t="s">
        <v>8220</v>
      </c>
      <c r="E1496">
        <v>139</v>
      </c>
    </row>
    <row r="1497" spans="1:5">
      <c r="A1497" t="s">
        <v>8218</v>
      </c>
      <c r="B1497">
        <v>107</v>
      </c>
      <c r="D1497" t="s">
        <v>8220</v>
      </c>
      <c r="E1497">
        <v>140</v>
      </c>
    </row>
    <row r="1498" spans="1:5">
      <c r="A1498" t="s">
        <v>8218</v>
      </c>
      <c r="B1498">
        <v>107</v>
      </c>
      <c r="D1498" t="s">
        <v>8220</v>
      </c>
      <c r="E1498">
        <v>140</v>
      </c>
    </row>
    <row r="1499" spans="1:5">
      <c r="A1499" t="s">
        <v>8218</v>
      </c>
      <c r="B1499">
        <v>107</v>
      </c>
      <c r="D1499" t="s">
        <v>8220</v>
      </c>
      <c r="E1499">
        <v>140</v>
      </c>
    </row>
    <row r="1500" spans="1:5">
      <c r="A1500" t="s">
        <v>8218</v>
      </c>
      <c r="B1500">
        <v>107</v>
      </c>
      <c r="D1500" t="s">
        <v>8220</v>
      </c>
      <c r="E1500">
        <v>147</v>
      </c>
    </row>
    <row r="1501" spans="1:5">
      <c r="A1501" t="s">
        <v>8218</v>
      </c>
      <c r="B1501">
        <v>107</v>
      </c>
      <c r="D1501" t="s">
        <v>8220</v>
      </c>
      <c r="E1501">
        <v>147</v>
      </c>
    </row>
    <row r="1502" spans="1:5">
      <c r="A1502" t="s">
        <v>8218</v>
      </c>
      <c r="B1502">
        <v>107</v>
      </c>
      <c r="D1502" t="s">
        <v>8220</v>
      </c>
      <c r="E1502">
        <v>148</v>
      </c>
    </row>
    <row r="1503" spans="1:5">
      <c r="A1503" t="s">
        <v>8218</v>
      </c>
      <c r="B1503">
        <v>107</v>
      </c>
      <c r="D1503" t="s">
        <v>8220</v>
      </c>
      <c r="E1503">
        <v>152</v>
      </c>
    </row>
    <row r="1504" spans="1:5">
      <c r="A1504" t="s">
        <v>8218</v>
      </c>
      <c r="B1504">
        <v>108</v>
      </c>
      <c r="D1504" t="s">
        <v>8220</v>
      </c>
      <c r="E1504">
        <v>167</v>
      </c>
    </row>
    <row r="1505" spans="1:5">
      <c r="A1505" t="s">
        <v>8218</v>
      </c>
      <c r="B1505">
        <v>108</v>
      </c>
      <c r="D1505" t="s">
        <v>8220</v>
      </c>
      <c r="E1505">
        <v>170</v>
      </c>
    </row>
    <row r="1506" spans="1:5">
      <c r="A1506" t="s">
        <v>8218</v>
      </c>
      <c r="B1506">
        <v>108</v>
      </c>
      <c r="D1506" t="s">
        <v>8220</v>
      </c>
      <c r="E1506">
        <v>171</v>
      </c>
    </row>
    <row r="1507" spans="1:5">
      <c r="A1507" t="s">
        <v>8218</v>
      </c>
      <c r="B1507">
        <v>108</v>
      </c>
      <c r="D1507" t="s">
        <v>8220</v>
      </c>
      <c r="E1507">
        <v>171</v>
      </c>
    </row>
    <row r="1508" spans="1:5">
      <c r="A1508" t="s">
        <v>8218</v>
      </c>
      <c r="B1508">
        <v>108</v>
      </c>
      <c r="D1508" t="s">
        <v>8220</v>
      </c>
      <c r="E1508">
        <v>179</v>
      </c>
    </row>
    <row r="1509" spans="1:5">
      <c r="A1509" t="s">
        <v>8218</v>
      </c>
      <c r="B1509">
        <v>108</v>
      </c>
      <c r="D1509" t="s">
        <v>8220</v>
      </c>
      <c r="E1509">
        <v>185</v>
      </c>
    </row>
    <row r="1510" spans="1:5">
      <c r="A1510" t="s">
        <v>8218</v>
      </c>
      <c r="B1510">
        <v>108</v>
      </c>
      <c r="D1510" t="s">
        <v>8220</v>
      </c>
      <c r="E1510">
        <v>188</v>
      </c>
    </row>
    <row r="1511" spans="1:5">
      <c r="A1511" t="s">
        <v>8218</v>
      </c>
      <c r="B1511">
        <v>108</v>
      </c>
      <c r="D1511" t="s">
        <v>8220</v>
      </c>
      <c r="E1511">
        <v>196</v>
      </c>
    </row>
    <row r="1512" spans="1:5">
      <c r="A1512" t="s">
        <v>8218</v>
      </c>
      <c r="B1512">
        <v>108</v>
      </c>
      <c r="D1512" t="s">
        <v>8220</v>
      </c>
      <c r="E1512">
        <v>196</v>
      </c>
    </row>
    <row r="1513" spans="1:5">
      <c r="A1513" t="s">
        <v>8218</v>
      </c>
      <c r="B1513">
        <v>108</v>
      </c>
      <c r="D1513" t="s">
        <v>8220</v>
      </c>
      <c r="E1513">
        <v>197</v>
      </c>
    </row>
    <row r="1514" spans="1:5">
      <c r="A1514" t="s">
        <v>8218</v>
      </c>
      <c r="B1514">
        <v>108</v>
      </c>
      <c r="D1514" t="s">
        <v>8220</v>
      </c>
      <c r="E1514">
        <v>201</v>
      </c>
    </row>
    <row r="1515" spans="1:5">
      <c r="A1515" t="s">
        <v>8218</v>
      </c>
      <c r="B1515">
        <v>109</v>
      </c>
      <c r="D1515" t="s">
        <v>8220</v>
      </c>
      <c r="E1515">
        <v>202</v>
      </c>
    </row>
    <row r="1516" spans="1:5">
      <c r="A1516" t="s">
        <v>8218</v>
      </c>
      <c r="B1516">
        <v>109</v>
      </c>
      <c r="D1516" t="s">
        <v>8220</v>
      </c>
      <c r="E1516">
        <v>215</v>
      </c>
    </row>
    <row r="1517" spans="1:5">
      <c r="A1517" t="s">
        <v>8218</v>
      </c>
      <c r="B1517">
        <v>109</v>
      </c>
      <c r="D1517" t="s">
        <v>8220</v>
      </c>
      <c r="E1517">
        <v>229</v>
      </c>
    </row>
    <row r="1518" spans="1:5">
      <c r="A1518" t="s">
        <v>8218</v>
      </c>
      <c r="B1518">
        <v>110</v>
      </c>
      <c r="D1518" t="s">
        <v>8220</v>
      </c>
      <c r="E1518">
        <v>236</v>
      </c>
    </row>
    <row r="1519" spans="1:5">
      <c r="A1519" t="s">
        <v>8218</v>
      </c>
      <c r="B1519">
        <v>110</v>
      </c>
      <c r="D1519" t="s">
        <v>8220</v>
      </c>
      <c r="E1519">
        <v>285</v>
      </c>
    </row>
    <row r="1520" spans="1:5">
      <c r="A1520" t="s">
        <v>8218</v>
      </c>
      <c r="B1520">
        <v>110</v>
      </c>
      <c r="D1520" t="s">
        <v>8220</v>
      </c>
      <c r="E1520">
        <v>296</v>
      </c>
    </row>
    <row r="1521" spans="1:5">
      <c r="A1521" t="s">
        <v>8218</v>
      </c>
      <c r="B1521">
        <v>110</v>
      </c>
      <c r="D1521" t="s">
        <v>8220</v>
      </c>
      <c r="E1521">
        <v>310</v>
      </c>
    </row>
    <row r="1522" spans="1:5">
      <c r="A1522" t="s">
        <v>8218</v>
      </c>
      <c r="B1522">
        <v>111</v>
      </c>
      <c r="D1522" t="s">
        <v>8220</v>
      </c>
      <c r="E1522">
        <v>311</v>
      </c>
    </row>
    <row r="1523" spans="1:5">
      <c r="A1523" t="s">
        <v>8218</v>
      </c>
      <c r="B1523">
        <v>111</v>
      </c>
      <c r="D1523" t="s">
        <v>8220</v>
      </c>
      <c r="E1523">
        <v>312</v>
      </c>
    </row>
    <row r="1524" spans="1:5">
      <c r="A1524" t="s">
        <v>8218</v>
      </c>
      <c r="B1524">
        <v>111</v>
      </c>
      <c r="D1524" t="s">
        <v>8220</v>
      </c>
      <c r="E1524">
        <v>336</v>
      </c>
    </row>
    <row r="1525" spans="1:5">
      <c r="A1525" t="s">
        <v>8218</v>
      </c>
      <c r="B1525">
        <v>111</v>
      </c>
      <c r="D1525" t="s">
        <v>8220</v>
      </c>
      <c r="E1525">
        <v>338</v>
      </c>
    </row>
    <row r="1526" spans="1:5">
      <c r="A1526" t="s">
        <v>8218</v>
      </c>
      <c r="B1526">
        <v>111</v>
      </c>
      <c r="D1526" t="s">
        <v>8220</v>
      </c>
      <c r="E1526">
        <v>369</v>
      </c>
    </row>
    <row r="1527" spans="1:5">
      <c r="A1527" t="s">
        <v>8218</v>
      </c>
      <c r="B1527">
        <v>111</v>
      </c>
      <c r="D1527" t="s">
        <v>8220</v>
      </c>
      <c r="E1527">
        <v>456</v>
      </c>
    </row>
    <row r="1528" spans="1:5">
      <c r="A1528" t="s">
        <v>8218</v>
      </c>
      <c r="B1528">
        <v>111</v>
      </c>
      <c r="D1528" t="s">
        <v>8220</v>
      </c>
      <c r="E1528">
        <v>534</v>
      </c>
    </row>
    <row r="1529" spans="1:5">
      <c r="A1529" t="s">
        <v>8218</v>
      </c>
      <c r="B1529">
        <v>112</v>
      </c>
      <c r="D1529" t="s">
        <v>8220</v>
      </c>
      <c r="E1529">
        <v>890</v>
      </c>
    </row>
    <row r="1530" spans="1:5">
      <c r="A1530" t="s">
        <v>8218</v>
      </c>
      <c r="B1530">
        <v>112</v>
      </c>
      <c r="D1530" t="s">
        <v>8220</v>
      </c>
      <c r="E1530">
        <v>975</v>
      </c>
    </row>
    <row r="1531" spans="1:5">
      <c r="A1531" t="s">
        <v>8218</v>
      </c>
      <c r="B1531">
        <v>112</v>
      </c>
      <c r="D1531" t="s">
        <v>8220</v>
      </c>
      <c r="E1531">
        <v>1293</v>
      </c>
    </row>
    <row r="1532" spans="1:5">
      <c r="A1532" t="s">
        <v>8218</v>
      </c>
      <c r="B1532">
        <v>112</v>
      </c>
    </row>
    <row r="1533" spans="1:5">
      <c r="A1533" t="s">
        <v>8218</v>
      </c>
      <c r="B1533">
        <v>112</v>
      </c>
    </row>
    <row r="1534" spans="1:5">
      <c r="A1534" t="s">
        <v>8218</v>
      </c>
      <c r="B1534">
        <v>113</v>
      </c>
    </row>
    <row r="1535" spans="1:5">
      <c r="A1535" t="s">
        <v>8218</v>
      </c>
      <c r="B1535">
        <v>113</v>
      </c>
    </row>
    <row r="1536" spans="1:5">
      <c r="A1536" t="s">
        <v>8218</v>
      </c>
      <c r="B1536">
        <v>113</v>
      </c>
    </row>
    <row r="1537" spans="1:2">
      <c r="A1537" t="s">
        <v>8218</v>
      </c>
      <c r="B1537">
        <v>113</v>
      </c>
    </row>
    <row r="1538" spans="1:2">
      <c r="A1538" t="s">
        <v>8218</v>
      </c>
      <c r="B1538">
        <v>113</v>
      </c>
    </row>
    <row r="1539" spans="1:2">
      <c r="A1539" t="s">
        <v>8218</v>
      </c>
      <c r="B1539">
        <v>113</v>
      </c>
    </row>
    <row r="1540" spans="1:2">
      <c r="A1540" t="s">
        <v>8218</v>
      </c>
      <c r="B1540">
        <v>113</v>
      </c>
    </row>
    <row r="1541" spans="1:2">
      <c r="A1541" t="s">
        <v>8218</v>
      </c>
      <c r="B1541">
        <v>113</v>
      </c>
    </row>
    <row r="1542" spans="1:2">
      <c r="A1542" t="s">
        <v>8218</v>
      </c>
      <c r="B1542">
        <v>114</v>
      </c>
    </row>
    <row r="1543" spans="1:2">
      <c r="A1543" t="s">
        <v>8218</v>
      </c>
      <c r="B1543">
        <v>114</v>
      </c>
    </row>
    <row r="1544" spans="1:2">
      <c r="A1544" t="s">
        <v>8218</v>
      </c>
      <c r="B1544">
        <v>114</v>
      </c>
    </row>
    <row r="1545" spans="1:2">
      <c r="A1545" t="s">
        <v>8218</v>
      </c>
      <c r="B1545">
        <v>115</v>
      </c>
    </row>
    <row r="1546" spans="1:2">
      <c r="A1546" t="s">
        <v>8218</v>
      </c>
      <c r="B1546">
        <v>115</v>
      </c>
    </row>
    <row r="1547" spans="1:2">
      <c r="A1547" t="s">
        <v>8218</v>
      </c>
      <c r="B1547">
        <v>115</v>
      </c>
    </row>
    <row r="1548" spans="1:2">
      <c r="A1548" t="s">
        <v>8218</v>
      </c>
      <c r="B1548">
        <v>115</v>
      </c>
    </row>
    <row r="1549" spans="1:2">
      <c r="A1549" t="s">
        <v>8218</v>
      </c>
      <c r="B1549">
        <v>115</v>
      </c>
    </row>
    <row r="1550" spans="1:2">
      <c r="A1550" t="s">
        <v>8218</v>
      </c>
      <c r="B1550">
        <v>115</v>
      </c>
    </row>
    <row r="1551" spans="1:2">
      <c r="A1551" t="s">
        <v>8218</v>
      </c>
      <c r="B1551">
        <v>115</v>
      </c>
    </row>
    <row r="1552" spans="1:2">
      <c r="A1552" t="s">
        <v>8218</v>
      </c>
      <c r="B1552">
        <v>115</v>
      </c>
    </row>
    <row r="1553" spans="1:2">
      <c r="A1553" t="s">
        <v>8218</v>
      </c>
      <c r="B1553">
        <v>115</v>
      </c>
    </row>
    <row r="1554" spans="1:2">
      <c r="A1554" t="s">
        <v>8218</v>
      </c>
      <c r="B1554">
        <v>115</v>
      </c>
    </row>
    <row r="1555" spans="1:2">
      <c r="A1555" t="s">
        <v>8218</v>
      </c>
      <c r="B1555">
        <v>116</v>
      </c>
    </row>
    <row r="1556" spans="1:2">
      <c r="A1556" t="s">
        <v>8218</v>
      </c>
      <c r="B1556">
        <v>116</v>
      </c>
    </row>
    <row r="1557" spans="1:2">
      <c r="A1557" t="s">
        <v>8218</v>
      </c>
      <c r="B1557">
        <v>117</v>
      </c>
    </row>
    <row r="1558" spans="1:2">
      <c r="A1558" t="s">
        <v>8218</v>
      </c>
      <c r="B1558">
        <v>117</v>
      </c>
    </row>
    <row r="1559" spans="1:2">
      <c r="A1559" t="s">
        <v>8218</v>
      </c>
      <c r="B1559">
        <v>117</v>
      </c>
    </row>
    <row r="1560" spans="1:2">
      <c r="A1560" t="s">
        <v>8218</v>
      </c>
      <c r="B1560">
        <v>117</v>
      </c>
    </row>
    <row r="1561" spans="1:2">
      <c r="A1561" t="s">
        <v>8218</v>
      </c>
      <c r="B1561">
        <v>118</v>
      </c>
    </row>
    <row r="1562" spans="1:2">
      <c r="A1562" t="s">
        <v>8218</v>
      </c>
      <c r="B1562">
        <v>118</v>
      </c>
    </row>
    <row r="1563" spans="1:2">
      <c r="A1563" t="s">
        <v>8218</v>
      </c>
      <c r="B1563">
        <v>118</v>
      </c>
    </row>
    <row r="1564" spans="1:2">
      <c r="A1564" t="s">
        <v>8218</v>
      </c>
      <c r="B1564">
        <v>119</v>
      </c>
    </row>
    <row r="1565" spans="1:2">
      <c r="A1565" t="s">
        <v>8218</v>
      </c>
      <c r="B1565">
        <v>119</v>
      </c>
    </row>
    <row r="1566" spans="1:2">
      <c r="A1566" t="s">
        <v>8218</v>
      </c>
      <c r="B1566">
        <v>119</v>
      </c>
    </row>
    <row r="1567" spans="1:2">
      <c r="A1567" t="s">
        <v>8218</v>
      </c>
      <c r="B1567">
        <v>119</v>
      </c>
    </row>
    <row r="1568" spans="1:2">
      <c r="A1568" t="s">
        <v>8218</v>
      </c>
      <c r="B1568">
        <v>119</v>
      </c>
    </row>
    <row r="1569" spans="1:2">
      <c r="A1569" t="s">
        <v>8218</v>
      </c>
      <c r="B1569">
        <v>119</v>
      </c>
    </row>
    <row r="1570" spans="1:2">
      <c r="A1570" t="s">
        <v>8218</v>
      </c>
      <c r="B1570">
        <v>120</v>
      </c>
    </row>
    <row r="1571" spans="1:2">
      <c r="A1571" t="s">
        <v>8218</v>
      </c>
      <c r="B1571">
        <v>120</v>
      </c>
    </row>
    <row r="1572" spans="1:2">
      <c r="A1572" t="s">
        <v>8218</v>
      </c>
      <c r="B1572">
        <v>120</v>
      </c>
    </row>
    <row r="1573" spans="1:2">
      <c r="A1573" t="s">
        <v>8218</v>
      </c>
      <c r="B1573">
        <v>120</v>
      </c>
    </row>
    <row r="1574" spans="1:2">
      <c r="A1574" t="s">
        <v>8218</v>
      </c>
      <c r="B1574">
        <v>120</v>
      </c>
    </row>
    <row r="1575" spans="1:2">
      <c r="A1575" t="s">
        <v>8218</v>
      </c>
      <c r="B1575">
        <v>120</v>
      </c>
    </row>
    <row r="1576" spans="1:2">
      <c r="A1576" t="s">
        <v>8218</v>
      </c>
      <c r="B1576">
        <v>120</v>
      </c>
    </row>
    <row r="1577" spans="1:2">
      <c r="A1577" t="s">
        <v>8218</v>
      </c>
      <c r="B1577">
        <v>120</v>
      </c>
    </row>
    <row r="1578" spans="1:2">
      <c r="A1578" t="s">
        <v>8218</v>
      </c>
      <c r="B1578">
        <v>120</v>
      </c>
    </row>
    <row r="1579" spans="1:2">
      <c r="A1579" t="s">
        <v>8218</v>
      </c>
      <c r="B1579">
        <v>121</v>
      </c>
    </row>
    <row r="1580" spans="1:2">
      <c r="A1580" t="s">
        <v>8218</v>
      </c>
      <c r="B1580">
        <v>121</v>
      </c>
    </row>
    <row r="1581" spans="1:2">
      <c r="A1581" t="s">
        <v>8218</v>
      </c>
      <c r="B1581">
        <v>122</v>
      </c>
    </row>
    <row r="1582" spans="1:2">
      <c r="A1582" t="s">
        <v>8218</v>
      </c>
      <c r="B1582">
        <v>122</v>
      </c>
    </row>
    <row r="1583" spans="1:2">
      <c r="A1583" t="s">
        <v>8218</v>
      </c>
      <c r="B1583">
        <v>122</v>
      </c>
    </row>
    <row r="1584" spans="1:2">
      <c r="A1584" t="s">
        <v>8218</v>
      </c>
      <c r="B1584">
        <v>123</v>
      </c>
    </row>
    <row r="1585" spans="1:2">
      <c r="A1585" t="s">
        <v>8218</v>
      </c>
      <c r="B1585">
        <v>123</v>
      </c>
    </row>
    <row r="1586" spans="1:2">
      <c r="A1586" t="s">
        <v>8218</v>
      </c>
      <c r="B1586">
        <v>123</v>
      </c>
    </row>
    <row r="1587" spans="1:2">
      <c r="A1587" t="s">
        <v>8218</v>
      </c>
      <c r="B1587">
        <v>123</v>
      </c>
    </row>
    <row r="1588" spans="1:2">
      <c r="A1588" t="s">
        <v>8218</v>
      </c>
      <c r="B1588">
        <v>124</v>
      </c>
    </row>
    <row r="1589" spans="1:2">
      <c r="A1589" t="s">
        <v>8218</v>
      </c>
      <c r="B1589">
        <v>125</v>
      </c>
    </row>
    <row r="1590" spans="1:2">
      <c r="A1590" t="s">
        <v>8218</v>
      </c>
      <c r="B1590">
        <v>125</v>
      </c>
    </row>
    <row r="1591" spans="1:2">
      <c r="A1591" t="s">
        <v>8218</v>
      </c>
      <c r="B1591">
        <v>125</v>
      </c>
    </row>
    <row r="1592" spans="1:2">
      <c r="A1592" t="s">
        <v>8218</v>
      </c>
      <c r="B1592">
        <v>126</v>
      </c>
    </row>
    <row r="1593" spans="1:2">
      <c r="A1593" t="s">
        <v>8218</v>
      </c>
      <c r="B1593">
        <v>126</v>
      </c>
    </row>
    <row r="1594" spans="1:2">
      <c r="A1594" t="s">
        <v>8218</v>
      </c>
      <c r="B1594">
        <v>126</v>
      </c>
    </row>
    <row r="1595" spans="1:2">
      <c r="A1595" t="s">
        <v>8218</v>
      </c>
      <c r="B1595">
        <v>127</v>
      </c>
    </row>
    <row r="1596" spans="1:2">
      <c r="A1596" t="s">
        <v>8218</v>
      </c>
      <c r="B1596">
        <v>128</v>
      </c>
    </row>
    <row r="1597" spans="1:2">
      <c r="A1597" t="s">
        <v>8218</v>
      </c>
      <c r="B1597">
        <v>128</v>
      </c>
    </row>
    <row r="1598" spans="1:2">
      <c r="A1598" t="s">
        <v>8218</v>
      </c>
      <c r="B1598">
        <v>128</v>
      </c>
    </row>
    <row r="1599" spans="1:2">
      <c r="A1599" t="s">
        <v>8218</v>
      </c>
      <c r="B1599">
        <v>128</v>
      </c>
    </row>
    <row r="1600" spans="1:2">
      <c r="A1600" t="s">
        <v>8218</v>
      </c>
      <c r="B1600">
        <v>128</v>
      </c>
    </row>
    <row r="1601" spans="1:2">
      <c r="A1601" t="s">
        <v>8218</v>
      </c>
      <c r="B1601">
        <v>128</v>
      </c>
    </row>
    <row r="1602" spans="1:2">
      <c r="A1602" t="s">
        <v>8218</v>
      </c>
      <c r="B1602">
        <v>128</v>
      </c>
    </row>
    <row r="1603" spans="1:2">
      <c r="A1603" t="s">
        <v>8218</v>
      </c>
      <c r="B1603">
        <v>129</v>
      </c>
    </row>
    <row r="1604" spans="1:2">
      <c r="A1604" t="s">
        <v>8218</v>
      </c>
      <c r="B1604">
        <v>130</v>
      </c>
    </row>
    <row r="1605" spans="1:2">
      <c r="A1605" t="s">
        <v>8218</v>
      </c>
      <c r="B1605">
        <v>130</v>
      </c>
    </row>
    <row r="1606" spans="1:2">
      <c r="A1606" t="s">
        <v>8218</v>
      </c>
      <c r="B1606">
        <v>130</v>
      </c>
    </row>
    <row r="1607" spans="1:2">
      <c r="A1607" t="s">
        <v>8218</v>
      </c>
      <c r="B1607">
        <v>130</v>
      </c>
    </row>
    <row r="1608" spans="1:2">
      <c r="A1608" t="s">
        <v>8218</v>
      </c>
      <c r="B1608">
        <v>130</v>
      </c>
    </row>
    <row r="1609" spans="1:2">
      <c r="A1609" t="s">
        <v>8218</v>
      </c>
      <c r="B1609">
        <v>131</v>
      </c>
    </row>
    <row r="1610" spans="1:2">
      <c r="A1610" t="s">
        <v>8218</v>
      </c>
      <c r="B1610">
        <v>131</v>
      </c>
    </row>
    <row r="1611" spans="1:2">
      <c r="A1611" t="s">
        <v>8218</v>
      </c>
      <c r="B1611">
        <v>131</v>
      </c>
    </row>
    <row r="1612" spans="1:2">
      <c r="A1612" t="s">
        <v>8218</v>
      </c>
      <c r="B1612">
        <v>131</v>
      </c>
    </row>
    <row r="1613" spans="1:2">
      <c r="A1613" t="s">
        <v>8218</v>
      </c>
      <c r="B1613">
        <v>132</v>
      </c>
    </row>
    <row r="1614" spans="1:2">
      <c r="A1614" t="s">
        <v>8218</v>
      </c>
      <c r="B1614">
        <v>132</v>
      </c>
    </row>
    <row r="1615" spans="1:2">
      <c r="A1615" t="s">
        <v>8218</v>
      </c>
      <c r="B1615">
        <v>133</v>
      </c>
    </row>
    <row r="1616" spans="1:2">
      <c r="A1616" t="s">
        <v>8218</v>
      </c>
      <c r="B1616">
        <v>133</v>
      </c>
    </row>
    <row r="1617" spans="1:2">
      <c r="A1617" t="s">
        <v>8218</v>
      </c>
      <c r="B1617">
        <v>133</v>
      </c>
    </row>
    <row r="1618" spans="1:2">
      <c r="A1618" t="s">
        <v>8218</v>
      </c>
      <c r="B1618">
        <v>133</v>
      </c>
    </row>
    <row r="1619" spans="1:2">
      <c r="A1619" t="s">
        <v>8218</v>
      </c>
      <c r="B1619">
        <v>133</v>
      </c>
    </row>
    <row r="1620" spans="1:2">
      <c r="A1620" t="s">
        <v>8218</v>
      </c>
      <c r="B1620">
        <v>134</v>
      </c>
    </row>
    <row r="1621" spans="1:2">
      <c r="A1621" t="s">
        <v>8218</v>
      </c>
      <c r="B1621">
        <v>134</v>
      </c>
    </row>
    <row r="1622" spans="1:2">
      <c r="A1622" t="s">
        <v>8218</v>
      </c>
      <c r="B1622">
        <v>134</v>
      </c>
    </row>
    <row r="1623" spans="1:2">
      <c r="A1623" t="s">
        <v>8218</v>
      </c>
      <c r="B1623">
        <v>134</v>
      </c>
    </row>
    <row r="1624" spans="1:2">
      <c r="A1624" t="s">
        <v>8218</v>
      </c>
      <c r="B1624">
        <v>134</v>
      </c>
    </row>
    <row r="1625" spans="1:2">
      <c r="A1625" t="s">
        <v>8218</v>
      </c>
      <c r="B1625">
        <v>134</v>
      </c>
    </row>
    <row r="1626" spans="1:2">
      <c r="A1626" t="s">
        <v>8218</v>
      </c>
      <c r="B1626">
        <v>135</v>
      </c>
    </row>
    <row r="1627" spans="1:2">
      <c r="A1627" t="s">
        <v>8218</v>
      </c>
      <c r="B1627">
        <v>136</v>
      </c>
    </row>
    <row r="1628" spans="1:2">
      <c r="A1628" t="s">
        <v>8218</v>
      </c>
      <c r="B1628">
        <v>136</v>
      </c>
    </row>
    <row r="1629" spans="1:2">
      <c r="A1629" t="s">
        <v>8218</v>
      </c>
      <c r="B1629">
        <v>136</v>
      </c>
    </row>
    <row r="1630" spans="1:2">
      <c r="A1630" t="s">
        <v>8218</v>
      </c>
      <c r="B1630">
        <v>137</v>
      </c>
    </row>
    <row r="1631" spans="1:2">
      <c r="A1631" t="s">
        <v>8218</v>
      </c>
      <c r="B1631">
        <v>137</v>
      </c>
    </row>
    <row r="1632" spans="1:2">
      <c r="A1632" t="s">
        <v>8218</v>
      </c>
      <c r="B1632">
        <v>138</v>
      </c>
    </row>
    <row r="1633" spans="1:2">
      <c r="A1633" t="s">
        <v>8218</v>
      </c>
      <c r="B1633">
        <v>139</v>
      </c>
    </row>
    <row r="1634" spans="1:2">
      <c r="A1634" t="s">
        <v>8218</v>
      </c>
      <c r="B1634">
        <v>139</v>
      </c>
    </row>
    <row r="1635" spans="1:2">
      <c r="A1635" t="s">
        <v>8218</v>
      </c>
      <c r="B1635">
        <v>139</v>
      </c>
    </row>
    <row r="1636" spans="1:2">
      <c r="A1636" t="s">
        <v>8218</v>
      </c>
      <c r="B1636">
        <v>140</v>
      </c>
    </row>
    <row r="1637" spans="1:2">
      <c r="A1637" t="s">
        <v>8218</v>
      </c>
      <c r="B1637">
        <v>140</v>
      </c>
    </row>
    <row r="1638" spans="1:2">
      <c r="A1638" t="s">
        <v>8218</v>
      </c>
      <c r="B1638">
        <v>140</v>
      </c>
    </row>
    <row r="1639" spans="1:2">
      <c r="A1639" t="s">
        <v>8218</v>
      </c>
      <c r="B1639">
        <v>140</v>
      </c>
    </row>
    <row r="1640" spans="1:2">
      <c r="A1640" t="s">
        <v>8218</v>
      </c>
      <c r="B1640">
        <v>141</v>
      </c>
    </row>
    <row r="1641" spans="1:2">
      <c r="A1641" t="s">
        <v>8218</v>
      </c>
      <c r="B1641">
        <v>141</v>
      </c>
    </row>
    <row r="1642" spans="1:2">
      <c r="A1642" t="s">
        <v>8218</v>
      </c>
      <c r="B1642">
        <v>141</v>
      </c>
    </row>
    <row r="1643" spans="1:2">
      <c r="A1643" t="s">
        <v>8218</v>
      </c>
      <c r="B1643">
        <v>141</v>
      </c>
    </row>
    <row r="1644" spans="1:2">
      <c r="A1644" t="s">
        <v>8218</v>
      </c>
      <c r="B1644">
        <v>141</v>
      </c>
    </row>
    <row r="1645" spans="1:2">
      <c r="A1645" t="s">
        <v>8218</v>
      </c>
      <c r="B1645">
        <v>141</v>
      </c>
    </row>
    <row r="1646" spans="1:2">
      <c r="A1646" t="s">
        <v>8218</v>
      </c>
      <c r="B1646">
        <v>142</v>
      </c>
    </row>
    <row r="1647" spans="1:2">
      <c r="A1647" t="s">
        <v>8218</v>
      </c>
      <c r="B1647">
        <v>142</v>
      </c>
    </row>
    <row r="1648" spans="1:2">
      <c r="A1648" t="s">
        <v>8218</v>
      </c>
      <c r="B1648">
        <v>143</v>
      </c>
    </row>
    <row r="1649" spans="1:2">
      <c r="A1649" t="s">
        <v>8218</v>
      </c>
      <c r="B1649">
        <v>143</v>
      </c>
    </row>
    <row r="1650" spans="1:2">
      <c r="A1650" t="s">
        <v>8218</v>
      </c>
      <c r="B1650">
        <v>144</v>
      </c>
    </row>
    <row r="1651" spans="1:2">
      <c r="A1651" t="s">
        <v>8218</v>
      </c>
      <c r="B1651">
        <v>144</v>
      </c>
    </row>
    <row r="1652" spans="1:2">
      <c r="A1652" t="s">
        <v>8218</v>
      </c>
      <c r="B1652">
        <v>145</v>
      </c>
    </row>
    <row r="1653" spans="1:2">
      <c r="A1653" t="s">
        <v>8218</v>
      </c>
      <c r="B1653">
        <v>145</v>
      </c>
    </row>
    <row r="1654" spans="1:2">
      <c r="A1654" t="s">
        <v>8218</v>
      </c>
      <c r="B1654">
        <v>145</v>
      </c>
    </row>
    <row r="1655" spans="1:2">
      <c r="A1655" t="s">
        <v>8218</v>
      </c>
      <c r="B1655">
        <v>145</v>
      </c>
    </row>
    <row r="1656" spans="1:2">
      <c r="A1656" t="s">
        <v>8218</v>
      </c>
      <c r="B1656">
        <v>145</v>
      </c>
    </row>
    <row r="1657" spans="1:2">
      <c r="A1657" t="s">
        <v>8218</v>
      </c>
      <c r="B1657">
        <v>145</v>
      </c>
    </row>
    <row r="1658" spans="1:2">
      <c r="A1658" t="s">
        <v>8218</v>
      </c>
      <c r="B1658">
        <v>146</v>
      </c>
    </row>
    <row r="1659" spans="1:2">
      <c r="A1659" t="s">
        <v>8218</v>
      </c>
      <c r="B1659">
        <v>146</v>
      </c>
    </row>
    <row r="1660" spans="1:2">
      <c r="A1660" t="s">
        <v>8218</v>
      </c>
      <c r="B1660">
        <v>146</v>
      </c>
    </row>
    <row r="1661" spans="1:2">
      <c r="A1661" t="s">
        <v>8218</v>
      </c>
      <c r="B1661">
        <v>147</v>
      </c>
    </row>
    <row r="1662" spans="1:2">
      <c r="A1662" t="s">
        <v>8218</v>
      </c>
      <c r="B1662">
        <v>147</v>
      </c>
    </row>
    <row r="1663" spans="1:2">
      <c r="A1663" t="s">
        <v>8218</v>
      </c>
      <c r="B1663">
        <v>147</v>
      </c>
    </row>
    <row r="1664" spans="1:2">
      <c r="A1664" t="s">
        <v>8218</v>
      </c>
      <c r="B1664">
        <v>147</v>
      </c>
    </row>
    <row r="1665" spans="1:2">
      <c r="A1665" t="s">
        <v>8218</v>
      </c>
      <c r="B1665">
        <v>147</v>
      </c>
    </row>
    <row r="1666" spans="1:2">
      <c r="A1666" t="s">
        <v>8218</v>
      </c>
      <c r="B1666">
        <v>147</v>
      </c>
    </row>
    <row r="1667" spans="1:2">
      <c r="A1667" t="s">
        <v>8218</v>
      </c>
      <c r="B1667">
        <v>148</v>
      </c>
    </row>
    <row r="1668" spans="1:2">
      <c r="A1668" t="s">
        <v>8218</v>
      </c>
      <c r="B1668">
        <v>148</v>
      </c>
    </row>
    <row r="1669" spans="1:2">
      <c r="A1669" t="s">
        <v>8218</v>
      </c>
      <c r="B1669">
        <v>149</v>
      </c>
    </row>
    <row r="1670" spans="1:2">
      <c r="A1670" t="s">
        <v>8218</v>
      </c>
      <c r="B1670">
        <v>149</v>
      </c>
    </row>
    <row r="1671" spans="1:2">
      <c r="A1671" t="s">
        <v>8218</v>
      </c>
      <c r="B1671">
        <v>149</v>
      </c>
    </row>
    <row r="1672" spans="1:2">
      <c r="A1672" t="s">
        <v>8218</v>
      </c>
      <c r="B1672">
        <v>149</v>
      </c>
    </row>
    <row r="1673" spans="1:2">
      <c r="A1673" t="s">
        <v>8218</v>
      </c>
      <c r="B1673">
        <v>150</v>
      </c>
    </row>
    <row r="1674" spans="1:2">
      <c r="A1674" t="s">
        <v>8218</v>
      </c>
      <c r="B1674">
        <v>150</v>
      </c>
    </row>
    <row r="1675" spans="1:2">
      <c r="A1675" t="s">
        <v>8218</v>
      </c>
      <c r="B1675">
        <v>150</v>
      </c>
    </row>
    <row r="1676" spans="1:2">
      <c r="A1676" t="s">
        <v>8218</v>
      </c>
      <c r="B1676">
        <v>150</v>
      </c>
    </row>
    <row r="1677" spans="1:2">
      <c r="A1677" t="s">
        <v>8218</v>
      </c>
      <c r="B1677">
        <v>150</v>
      </c>
    </row>
    <row r="1678" spans="1:2">
      <c r="A1678" t="s">
        <v>8218</v>
      </c>
      <c r="B1678">
        <v>151</v>
      </c>
    </row>
    <row r="1679" spans="1:2">
      <c r="A1679" t="s">
        <v>8218</v>
      </c>
      <c r="B1679">
        <v>151</v>
      </c>
    </row>
    <row r="1680" spans="1:2">
      <c r="A1680" t="s">
        <v>8218</v>
      </c>
      <c r="B1680">
        <v>151</v>
      </c>
    </row>
    <row r="1681" spans="1:2">
      <c r="A1681" t="s">
        <v>8218</v>
      </c>
      <c r="B1681">
        <v>152</v>
      </c>
    </row>
    <row r="1682" spans="1:2">
      <c r="A1682" t="s">
        <v>8218</v>
      </c>
      <c r="B1682">
        <v>153</v>
      </c>
    </row>
    <row r="1683" spans="1:2">
      <c r="A1683" t="s">
        <v>8218</v>
      </c>
      <c r="B1683">
        <v>154</v>
      </c>
    </row>
    <row r="1684" spans="1:2">
      <c r="A1684" t="s">
        <v>8218</v>
      </c>
      <c r="B1684">
        <v>156</v>
      </c>
    </row>
    <row r="1685" spans="1:2">
      <c r="A1685" t="s">
        <v>8218</v>
      </c>
      <c r="B1685">
        <v>156</v>
      </c>
    </row>
    <row r="1686" spans="1:2">
      <c r="A1686" t="s">
        <v>8218</v>
      </c>
      <c r="B1686">
        <v>157</v>
      </c>
    </row>
    <row r="1687" spans="1:2">
      <c r="A1687" t="s">
        <v>8218</v>
      </c>
      <c r="B1687">
        <v>157</v>
      </c>
    </row>
    <row r="1688" spans="1:2">
      <c r="A1688" t="s">
        <v>8218</v>
      </c>
      <c r="B1688">
        <v>158</v>
      </c>
    </row>
    <row r="1689" spans="1:2">
      <c r="A1689" t="s">
        <v>8218</v>
      </c>
      <c r="B1689">
        <v>158</v>
      </c>
    </row>
    <row r="1690" spans="1:2">
      <c r="A1690" t="s">
        <v>8218</v>
      </c>
      <c r="B1690">
        <v>158</v>
      </c>
    </row>
    <row r="1691" spans="1:2">
      <c r="A1691" t="s">
        <v>8218</v>
      </c>
      <c r="B1691">
        <v>158</v>
      </c>
    </row>
    <row r="1692" spans="1:2">
      <c r="A1692" t="s">
        <v>8218</v>
      </c>
      <c r="B1692">
        <v>158</v>
      </c>
    </row>
    <row r="1693" spans="1:2">
      <c r="A1693" t="s">
        <v>8218</v>
      </c>
      <c r="B1693">
        <v>158</v>
      </c>
    </row>
    <row r="1694" spans="1:2">
      <c r="A1694" t="s">
        <v>8218</v>
      </c>
      <c r="B1694">
        <v>159</v>
      </c>
    </row>
    <row r="1695" spans="1:2">
      <c r="A1695" t="s">
        <v>8218</v>
      </c>
      <c r="B1695">
        <v>159</v>
      </c>
    </row>
    <row r="1696" spans="1:2">
      <c r="A1696" t="s">
        <v>8218</v>
      </c>
      <c r="B1696">
        <v>159</v>
      </c>
    </row>
    <row r="1697" spans="1:2">
      <c r="A1697" t="s">
        <v>8218</v>
      </c>
      <c r="B1697">
        <v>159</v>
      </c>
    </row>
    <row r="1698" spans="1:2">
      <c r="A1698" t="s">
        <v>8218</v>
      </c>
      <c r="B1698">
        <v>159</v>
      </c>
    </row>
    <row r="1699" spans="1:2">
      <c r="A1699" t="s">
        <v>8218</v>
      </c>
      <c r="B1699">
        <v>159</v>
      </c>
    </row>
    <row r="1700" spans="1:2">
      <c r="A1700" t="s">
        <v>8218</v>
      </c>
      <c r="B1700">
        <v>159</v>
      </c>
    </row>
    <row r="1701" spans="1:2">
      <c r="A1701" t="s">
        <v>8218</v>
      </c>
      <c r="B1701">
        <v>160</v>
      </c>
    </row>
    <row r="1702" spans="1:2">
      <c r="A1702" t="s">
        <v>8218</v>
      </c>
      <c r="B1702">
        <v>160</v>
      </c>
    </row>
    <row r="1703" spans="1:2">
      <c r="A1703" t="s">
        <v>8218</v>
      </c>
      <c r="B1703">
        <v>162</v>
      </c>
    </row>
    <row r="1704" spans="1:2">
      <c r="A1704" t="s">
        <v>8218</v>
      </c>
      <c r="B1704">
        <v>162</v>
      </c>
    </row>
    <row r="1705" spans="1:2">
      <c r="A1705" t="s">
        <v>8218</v>
      </c>
      <c r="B1705">
        <v>163</v>
      </c>
    </row>
    <row r="1706" spans="1:2">
      <c r="A1706" t="s">
        <v>8218</v>
      </c>
      <c r="B1706">
        <v>163</v>
      </c>
    </row>
    <row r="1707" spans="1:2">
      <c r="A1707" t="s">
        <v>8218</v>
      </c>
      <c r="B1707">
        <v>163</v>
      </c>
    </row>
    <row r="1708" spans="1:2">
      <c r="A1708" t="s">
        <v>8218</v>
      </c>
      <c r="B1708">
        <v>163</v>
      </c>
    </row>
    <row r="1709" spans="1:2">
      <c r="A1709" t="s">
        <v>8218</v>
      </c>
      <c r="B1709">
        <v>163</v>
      </c>
    </row>
    <row r="1710" spans="1:2">
      <c r="A1710" t="s">
        <v>8218</v>
      </c>
      <c r="B1710">
        <v>165</v>
      </c>
    </row>
    <row r="1711" spans="1:2">
      <c r="A1711" t="s">
        <v>8218</v>
      </c>
      <c r="B1711">
        <v>165</v>
      </c>
    </row>
    <row r="1712" spans="1:2">
      <c r="A1712" t="s">
        <v>8218</v>
      </c>
      <c r="B1712">
        <v>165</v>
      </c>
    </row>
    <row r="1713" spans="1:2">
      <c r="A1713" t="s">
        <v>8218</v>
      </c>
      <c r="B1713">
        <v>166</v>
      </c>
    </row>
    <row r="1714" spans="1:2">
      <c r="A1714" t="s">
        <v>8218</v>
      </c>
      <c r="B1714">
        <v>167</v>
      </c>
    </row>
    <row r="1715" spans="1:2">
      <c r="A1715" t="s">
        <v>8218</v>
      </c>
      <c r="B1715">
        <v>167</v>
      </c>
    </row>
    <row r="1716" spans="1:2">
      <c r="A1716" t="s">
        <v>8218</v>
      </c>
      <c r="B1716">
        <v>167</v>
      </c>
    </row>
    <row r="1717" spans="1:2">
      <c r="A1717" t="s">
        <v>8218</v>
      </c>
      <c r="B1717">
        <v>167</v>
      </c>
    </row>
    <row r="1718" spans="1:2">
      <c r="A1718" t="s">
        <v>8218</v>
      </c>
      <c r="B1718">
        <v>167</v>
      </c>
    </row>
    <row r="1719" spans="1:2">
      <c r="A1719" t="s">
        <v>8218</v>
      </c>
      <c r="B1719">
        <v>167</v>
      </c>
    </row>
    <row r="1720" spans="1:2">
      <c r="A1720" t="s">
        <v>8218</v>
      </c>
      <c r="B1720">
        <v>167</v>
      </c>
    </row>
    <row r="1721" spans="1:2">
      <c r="A1721" t="s">
        <v>8218</v>
      </c>
      <c r="B1721">
        <v>168</v>
      </c>
    </row>
    <row r="1722" spans="1:2">
      <c r="A1722" t="s">
        <v>8218</v>
      </c>
      <c r="B1722">
        <v>168</v>
      </c>
    </row>
    <row r="1723" spans="1:2">
      <c r="A1723" t="s">
        <v>8218</v>
      </c>
      <c r="B1723">
        <v>168</v>
      </c>
    </row>
    <row r="1724" spans="1:2">
      <c r="A1724" t="s">
        <v>8218</v>
      </c>
      <c r="B1724">
        <v>168</v>
      </c>
    </row>
    <row r="1725" spans="1:2">
      <c r="A1725" t="s">
        <v>8218</v>
      </c>
      <c r="B1725">
        <v>169</v>
      </c>
    </row>
    <row r="1726" spans="1:2">
      <c r="A1726" t="s">
        <v>8218</v>
      </c>
      <c r="B1726">
        <v>169</v>
      </c>
    </row>
    <row r="1727" spans="1:2">
      <c r="A1727" t="s">
        <v>8218</v>
      </c>
      <c r="B1727">
        <v>169</v>
      </c>
    </row>
    <row r="1728" spans="1:2">
      <c r="A1728" t="s">
        <v>8218</v>
      </c>
      <c r="B1728">
        <v>169</v>
      </c>
    </row>
    <row r="1729" spans="1:2">
      <c r="A1729" t="s">
        <v>8218</v>
      </c>
      <c r="B1729">
        <v>169</v>
      </c>
    </row>
    <row r="1730" spans="1:2">
      <c r="A1730" t="s">
        <v>8218</v>
      </c>
      <c r="B1730">
        <v>170</v>
      </c>
    </row>
    <row r="1731" spans="1:2">
      <c r="A1731" t="s">
        <v>8218</v>
      </c>
      <c r="B1731">
        <v>170</v>
      </c>
    </row>
    <row r="1732" spans="1:2">
      <c r="A1732" t="s">
        <v>8218</v>
      </c>
      <c r="B1732">
        <v>170</v>
      </c>
    </row>
    <row r="1733" spans="1:2">
      <c r="A1733" t="s">
        <v>8218</v>
      </c>
      <c r="B1733">
        <v>171</v>
      </c>
    </row>
    <row r="1734" spans="1:2">
      <c r="A1734" t="s">
        <v>8218</v>
      </c>
      <c r="B1734">
        <v>172</v>
      </c>
    </row>
    <row r="1735" spans="1:2">
      <c r="A1735" t="s">
        <v>8218</v>
      </c>
      <c r="B1735">
        <v>173</v>
      </c>
    </row>
    <row r="1736" spans="1:2">
      <c r="A1736" t="s">
        <v>8218</v>
      </c>
      <c r="B1736">
        <v>173</v>
      </c>
    </row>
    <row r="1737" spans="1:2">
      <c r="A1737" t="s">
        <v>8218</v>
      </c>
      <c r="B1737">
        <v>174</v>
      </c>
    </row>
    <row r="1738" spans="1:2">
      <c r="A1738" t="s">
        <v>8218</v>
      </c>
      <c r="B1738">
        <v>174</v>
      </c>
    </row>
    <row r="1739" spans="1:2">
      <c r="A1739" t="s">
        <v>8218</v>
      </c>
      <c r="B1739">
        <v>174</v>
      </c>
    </row>
    <row r="1740" spans="1:2">
      <c r="A1740" t="s">
        <v>8218</v>
      </c>
      <c r="B1740">
        <v>175</v>
      </c>
    </row>
    <row r="1741" spans="1:2">
      <c r="A1741" t="s">
        <v>8218</v>
      </c>
      <c r="B1741">
        <v>175</v>
      </c>
    </row>
    <row r="1742" spans="1:2">
      <c r="A1742" t="s">
        <v>8218</v>
      </c>
      <c r="B1742">
        <v>176</v>
      </c>
    </row>
    <row r="1743" spans="1:2">
      <c r="A1743" t="s">
        <v>8218</v>
      </c>
      <c r="B1743">
        <v>176</v>
      </c>
    </row>
    <row r="1744" spans="1:2">
      <c r="A1744" t="s">
        <v>8218</v>
      </c>
      <c r="B1744">
        <v>176</v>
      </c>
    </row>
    <row r="1745" spans="1:2">
      <c r="A1745" t="s">
        <v>8218</v>
      </c>
      <c r="B1745">
        <v>176</v>
      </c>
    </row>
    <row r="1746" spans="1:2">
      <c r="A1746" t="s">
        <v>8218</v>
      </c>
      <c r="B1746">
        <v>177</v>
      </c>
    </row>
    <row r="1747" spans="1:2">
      <c r="A1747" t="s">
        <v>8218</v>
      </c>
      <c r="B1747">
        <v>178</v>
      </c>
    </row>
    <row r="1748" spans="1:2">
      <c r="A1748" t="s">
        <v>8218</v>
      </c>
      <c r="B1748">
        <v>179</v>
      </c>
    </row>
    <row r="1749" spans="1:2">
      <c r="A1749" t="s">
        <v>8218</v>
      </c>
      <c r="B1749">
        <v>179</v>
      </c>
    </row>
    <row r="1750" spans="1:2">
      <c r="A1750" t="s">
        <v>8218</v>
      </c>
      <c r="B1750">
        <v>179</v>
      </c>
    </row>
    <row r="1751" spans="1:2">
      <c r="A1751" t="s">
        <v>8218</v>
      </c>
      <c r="B1751">
        <v>179</v>
      </c>
    </row>
    <row r="1752" spans="1:2">
      <c r="A1752" t="s">
        <v>8218</v>
      </c>
      <c r="B1752">
        <v>180</v>
      </c>
    </row>
    <row r="1753" spans="1:2">
      <c r="A1753" t="s">
        <v>8218</v>
      </c>
      <c r="B1753">
        <v>180</v>
      </c>
    </row>
    <row r="1754" spans="1:2">
      <c r="A1754" t="s">
        <v>8218</v>
      </c>
      <c r="B1754">
        <v>181</v>
      </c>
    </row>
    <row r="1755" spans="1:2">
      <c r="A1755" t="s">
        <v>8218</v>
      </c>
      <c r="B1755">
        <v>181</v>
      </c>
    </row>
    <row r="1756" spans="1:2">
      <c r="A1756" t="s">
        <v>8218</v>
      </c>
      <c r="B1756">
        <v>181</v>
      </c>
    </row>
    <row r="1757" spans="1:2">
      <c r="A1757" t="s">
        <v>8218</v>
      </c>
      <c r="B1757">
        <v>182</v>
      </c>
    </row>
    <row r="1758" spans="1:2">
      <c r="A1758" t="s">
        <v>8218</v>
      </c>
      <c r="B1758">
        <v>182</v>
      </c>
    </row>
    <row r="1759" spans="1:2">
      <c r="A1759" t="s">
        <v>8218</v>
      </c>
      <c r="B1759">
        <v>182</v>
      </c>
    </row>
    <row r="1760" spans="1:2">
      <c r="A1760" t="s">
        <v>8218</v>
      </c>
      <c r="B1760">
        <v>183</v>
      </c>
    </row>
    <row r="1761" spans="1:2">
      <c r="A1761" t="s">
        <v>8218</v>
      </c>
      <c r="B1761">
        <v>183</v>
      </c>
    </row>
    <row r="1762" spans="1:2">
      <c r="A1762" t="s">
        <v>8218</v>
      </c>
      <c r="B1762">
        <v>183</v>
      </c>
    </row>
    <row r="1763" spans="1:2">
      <c r="A1763" t="s">
        <v>8218</v>
      </c>
      <c r="B1763">
        <v>183</v>
      </c>
    </row>
    <row r="1764" spans="1:2">
      <c r="A1764" t="s">
        <v>8218</v>
      </c>
      <c r="B1764">
        <v>184</v>
      </c>
    </row>
    <row r="1765" spans="1:2">
      <c r="A1765" t="s">
        <v>8218</v>
      </c>
      <c r="B1765">
        <v>184</v>
      </c>
    </row>
    <row r="1766" spans="1:2">
      <c r="A1766" t="s">
        <v>8218</v>
      </c>
      <c r="B1766">
        <v>184</v>
      </c>
    </row>
    <row r="1767" spans="1:2">
      <c r="A1767" t="s">
        <v>8218</v>
      </c>
      <c r="B1767">
        <v>184</v>
      </c>
    </row>
    <row r="1768" spans="1:2">
      <c r="A1768" t="s">
        <v>8218</v>
      </c>
      <c r="B1768">
        <v>185</v>
      </c>
    </row>
    <row r="1769" spans="1:2">
      <c r="A1769" t="s">
        <v>8218</v>
      </c>
      <c r="B1769">
        <v>185</v>
      </c>
    </row>
    <row r="1770" spans="1:2">
      <c r="A1770" t="s">
        <v>8218</v>
      </c>
      <c r="B1770">
        <v>186</v>
      </c>
    </row>
    <row r="1771" spans="1:2">
      <c r="A1771" t="s">
        <v>8218</v>
      </c>
      <c r="B1771">
        <v>186</v>
      </c>
    </row>
    <row r="1772" spans="1:2">
      <c r="A1772" t="s">
        <v>8218</v>
      </c>
      <c r="B1772">
        <v>186</v>
      </c>
    </row>
    <row r="1773" spans="1:2">
      <c r="A1773" t="s">
        <v>8218</v>
      </c>
      <c r="B1773">
        <v>187</v>
      </c>
    </row>
    <row r="1774" spans="1:2">
      <c r="A1774" t="s">
        <v>8218</v>
      </c>
      <c r="B1774">
        <v>188</v>
      </c>
    </row>
    <row r="1775" spans="1:2">
      <c r="A1775" t="s">
        <v>8218</v>
      </c>
      <c r="B1775">
        <v>188</v>
      </c>
    </row>
    <row r="1776" spans="1:2">
      <c r="A1776" t="s">
        <v>8218</v>
      </c>
      <c r="B1776">
        <v>188</v>
      </c>
    </row>
    <row r="1777" spans="1:2">
      <c r="A1777" t="s">
        <v>8218</v>
      </c>
      <c r="B1777">
        <v>189</v>
      </c>
    </row>
    <row r="1778" spans="1:2">
      <c r="A1778" t="s">
        <v>8218</v>
      </c>
      <c r="B1778">
        <v>189</v>
      </c>
    </row>
    <row r="1779" spans="1:2">
      <c r="A1779" t="s">
        <v>8218</v>
      </c>
      <c r="B1779">
        <v>190</v>
      </c>
    </row>
    <row r="1780" spans="1:2">
      <c r="A1780" t="s">
        <v>8218</v>
      </c>
      <c r="B1780">
        <v>190</v>
      </c>
    </row>
    <row r="1781" spans="1:2">
      <c r="A1781" t="s">
        <v>8218</v>
      </c>
      <c r="B1781">
        <v>191</v>
      </c>
    </row>
    <row r="1782" spans="1:2">
      <c r="A1782" t="s">
        <v>8218</v>
      </c>
      <c r="B1782">
        <v>191</v>
      </c>
    </row>
    <row r="1783" spans="1:2">
      <c r="A1783" t="s">
        <v>8218</v>
      </c>
      <c r="B1783">
        <v>191</v>
      </c>
    </row>
    <row r="1784" spans="1:2">
      <c r="A1784" t="s">
        <v>8218</v>
      </c>
      <c r="B1784">
        <v>191</v>
      </c>
    </row>
    <row r="1785" spans="1:2">
      <c r="A1785" t="s">
        <v>8218</v>
      </c>
      <c r="B1785">
        <v>191</v>
      </c>
    </row>
    <row r="1786" spans="1:2">
      <c r="A1786" t="s">
        <v>8218</v>
      </c>
      <c r="B1786">
        <v>193</v>
      </c>
    </row>
    <row r="1787" spans="1:2">
      <c r="A1787" t="s">
        <v>8218</v>
      </c>
      <c r="B1787">
        <v>193</v>
      </c>
    </row>
    <row r="1788" spans="1:2">
      <c r="A1788" t="s">
        <v>8218</v>
      </c>
      <c r="B1788">
        <v>193</v>
      </c>
    </row>
    <row r="1789" spans="1:2">
      <c r="A1789" t="s">
        <v>8218</v>
      </c>
      <c r="B1789">
        <v>194</v>
      </c>
    </row>
    <row r="1790" spans="1:2">
      <c r="A1790" t="s">
        <v>8218</v>
      </c>
      <c r="B1790">
        <v>194</v>
      </c>
    </row>
    <row r="1791" spans="1:2">
      <c r="A1791" t="s">
        <v>8218</v>
      </c>
      <c r="B1791">
        <v>196</v>
      </c>
    </row>
    <row r="1792" spans="1:2">
      <c r="A1792" t="s">
        <v>8218</v>
      </c>
      <c r="B1792">
        <v>196</v>
      </c>
    </row>
    <row r="1793" spans="1:2">
      <c r="A1793" t="s">
        <v>8218</v>
      </c>
      <c r="B1793">
        <v>196</v>
      </c>
    </row>
    <row r="1794" spans="1:2">
      <c r="A1794" t="s">
        <v>8218</v>
      </c>
      <c r="B1794">
        <v>197</v>
      </c>
    </row>
    <row r="1795" spans="1:2">
      <c r="A1795" t="s">
        <v>8218</v>
      </c>
      <c r="B1795">
        <v>197</v>
      </c>
    </row>
    <row r="1796" spans="1:2">
      <c r="A1796" t="s">
        <v>8218</v>
      </c>
      <c r="B1796">
        <v>199</v>
      </c>
    </row>
    <row r="1797" spans="1:2">
      <c r="A1797" t="s">
        <v>8218</v>
      </c>
      <c r="B1797">
        <v>199</v>
      </c>
    </row>
    <row r="1798" spans="1:2">
      <c r="A1798" t="s">
        <v>8218</v>
      </c>
      <c r="B1798">
        <v>199</v>
      </c>
    </row>
    <row r="1799" spans="1:2">
      <c r="A1799" t="s">
        <v>8218</v>
      </c>
      <c r="B1799">
        <v>200</v>
      </c>
    </row>
    <row r="1800" spans="1:2">
      <c r="A1800" t="s">
        <v>8218</v>
      </c>
      <c r="B1800">
        <v>200</v>
      </c>
    </row>
    <row r="1801" spans="1:2">
      <c r="A1801" t="s">
        <v>8218</v>
      </c>
      <c r="B1801">
        <v>202</v>
      </c>
    </row>
    <row r="1802" spans="1:2">
      <c r="A1802" t="s">
        <v>8218</v>
      </c>
      <c r="B1802">
        <v>202</v>
      </c>
    </row>
    <row r="1803" spans="1:2">
      <c r="A1803" t="s">
        <v>8218</v>
      </c>
      <c r="B1803">
        <v>202</v>
      </c>
    </row>
    <row r="1804" spans="1:2">
      <c r="A1804" t="s">
        <v>8218</v>
      </c>
      <c r="B1804">
        <v>202</v>
      </c>
    </row>
    <row r="1805" spans="1:2">
      <c r="A1805" t="s">
        <v>8218</v>
      </c>
      <c r="B1805">
        <v>203</v>
      </c>
    </row>
    <row r="1806" spans="1:2">
      <c r="A1806" t="s">
        <v>8218</v>
      </c>
      <c r="B1806">
        <v>204</v>
      </c>
    </row>
    <row r="1807" spans="1:2">
      <c r="A1807" t="s">
        <v>8218</v>
      </c>
      <c r="B1807">
        <v>204</v>
      </c>
    </row>
    <row r="1808" spans="1:2">
      <c r="A1808" t="s">
        <v>8218</v>
      </c>
      <c r="B1808">
        <v>205</v>
      </c>
    </row>
    <row r="1809" spans="1:2">
      <c r="A1809" t="s">
        <v>8218</v>
      </c>
      <c r="B1809">
        <v>205</v>
      </c>
    </row>
    <row r="1810" spans="1:2">
      <c r="A1810" t="s">
        <v>8218</v>
      </c>
      <c r="B1810">
        <v>205</v>
      </c>
    </row>
    <row r="1811" spans="1:2">
      <c r="A1811" t="s">
        <v>8218</v>
      </c>
      <c r="B1811">
        <v>205</v>
      </c>
    </row>
    <row r="1812" spans="1:2">
      <c r="A1812" t="s">
        <v>8218</v>
      </c>
      <c r="B1812">
        <v>206</v>
      </c>
    </row>
    <row r="1813" spans="1:2">
      <c r="A1813" t="s">
        <v>8218</v>
      </c>
      <c r="B1813">
        <v>206</v>
      </c>
    </row>
    <row r="1814" spans="1:2">
      <c r="A1814" t="s">
        <v>8218</v>
      </c>
      <c r="B1814">
        <v>206</v>
      </c>
    </row>
    <row r="1815" spans="1:2">
      <c r="A1815" t="s">
        <v>8218</v>
      </c>
      <c r="B1815">
        <v>206</v>
      </c>
    </row>
    <row r="1816" spans="1:2">
      <c r="A1816" t="s">
        <v>8218</v>
      </c>
      <c r="B1816">
        <v>206</v>
      </c>
    </row>
    <row r="1817" spans="1:2">
      <c r="A1817" t="s">
        <v>8218</v>
      </c>
      <c r="B1817">
        <v>207</v>
      </c>
    </row>
    <row r="1818" spans="1:2">
      <c r="A1818" t="s">
        <v>8218</v>
      </c>
      <c r="B1818">
        <v>207</v>
      </c>
    </row>
    <row r="1819" spans="1:2">
      <c r="A1819" t="s">
        <v>8218</v>
      </c>
      <c r="B1819">
        <v>208</v>
      </c>
    </row>
    <row r="1820" spans="1:2">
      <c r="A1820" t="s">
        <v>8218</v>
      </c>
      <c r="B1820">
        <v>209</v>
      </c>
    </row>
    <row r="1821" spans="1:2">
      <c r="A1821" t="s">
        <v>8218</v>
      </c>
      <c r="B1821">
        <v>210</v>
      </c>
    </row>
    <row r="1822" spans="1:2">
      <c r="A1822" t="s">
        <v>8218</v>
      </c>
      <c r="B1822">
        <v>211</v>
      </c>
    </row>
    <row r="1823" spans="1:2">
      <c r="A1823" t="s">
        <v>8218</v>
      </c>
      <c r="B1823">
        <v>211</v>
      </c>
    </row>
    <row r="1824" spans="1:2">
      <c r="A1824" t="s">
        <v>8218</v>
      </c>
      <c r="B1824">
        <v>211</v>
      </c>
    </row>
    <row r="1825" spans="1:2">
      <c r="A1825" t="s">
        <v>8218</v>
      </c>
      <c r="B1825">
        <v>213</v>
      </c>
    </row>
    <row r="1826" spans="1:2">
      <c r="A1826" t="s">
        <v>8218</v>
      </c>
      <c r="B1826">
        <v>213</v>
      </c>
    </row>
    <row r="1827" spans="1:2">
      <c r="A1827" t="s">
        <v>8218</v>
      </c>
      <c r="B1827">
        <v>215</v>
      </c>
    </row>
    <row r="1828" spans="1:2">
      <c r="A1828" t="s">
        <v>8218</v>
      </c>
      <c r="B1828">
        <v>216</v>
      </c>
    </row>
    <row r="1829" spans="1:2">
      <c r="A1829" t="s">
        <v>8218</v>
      </c>
      <c r="B1829">
        <v>217</v>
      </c>
    </row>
    <row r="1830" spans="1:2">
      <c r="A1830" t="s">
        <v>8218</v>
      </c>
      <c r="B1830">
        <v>217</v>
      </c>
    </row>
    <row r="1831" spans="1:2">
      <c r="A1831" t="s">
        <v>8218</v>
      </c>
      <c r="B1831">
        <v>218</v>
      </c>
    </row>
    <row r="1832" spans="1:2">
      <c r="A1832" t="s">
        <v>8218</v>
      </c>
      <c r="B1832">
        <v>218</v>
      </c>
    </row>
    <row r="1833" spans="1:2">
      <c r="A1833" t="s">
        <v>8218</v>
      </c>
      <c r="B1833">
        <v>220</v>
      </c>
    </row>
    <row r="1834" spans="1:2">
      <c r="A1834" t="s">
        <v>8218</v>
      </c>
      <c r="B1834">
        <v>221</v>
      </c>
    </row>
    <row r="1835" spans="1:2">
      <c r="A1835" t="s">
        <v>8218</v>
      </c>
      <c r="B1835">
        <v>221</v>
      </c>
    </row>
    <row r="1836" spans="1:2">
      <c r="A1836" t="s">
        <v>8218</v>
      </c>
      <c r="B1836">
        <v>221</v>
      </c>
    </row>
    <row r="1837" spans="1:2">
      <c r="A1837" t="s">
        <v>8218</v>
      </c>
      <c r="B1837">
        <v>222</v>
      </c>
    </row>
    <row r="1838" spans="1:2">
      <c r="A1838" t="s">
        <v>8218</v>
      </c>
      <c r="B1838">
        <v>222</v>
      </c>
    </row>
    <row r="1839" spans="1:2">
      <c r="A1839" t="s">
        <v>8218</v>
      </c>
      <c r="B1839">
        <v>223</v>
      </c>
    </row>
    <row r="1840" spans="1:2">
      <c r="A1840" t="s">
        <v>8218</v>
      </c>
      <c r="B1840">
        <v>224</v>
      </c>
    </row>
    <row r="1841" spans="1:2">
      <c r="A1841" t="s">
        <v>8218</v>
      </c>
      <c r="B1841">
        <v>226</v>
      </c>
    </row>
    <row r="1842" spans="1:2">
      <c r="A1842" t="s">
        <v>8218</v>
      </c>
      <c r="B1842">
        <v>226</v>
      </c>
    </row>
    <row r="1843" spans="1:2">
      <c r="A1843" t="s">
        <v>8218</v>
      </c>
      <c r="B1843">
        <v>226</v>
      </c>
    </row>
    <row r="1844" spans="1:2">
      <c r="A1844" t="s">
        <v>8218</v>
      </c>
      <c r="B1844">
        <v>227</v>
      </c>
    </row>
    <row r="1845" spans="1:2">
      <c r="A1845" t="s">
        <v>8218</v>
      </c>
      <c r="B1845">
        <v>229</v>
      </c>
    </row>
    <row r="1846" spans="1:2">
      <c r="A1846" t="s">
        <v>8218</v>
      </c>
      <c r="B1846">
        <v>229</v>
      </c>
    </row>
    <row r="1847" spans="1:2">
      <c r="A1847" t="s">
        <v>8218</v>
      </c>
      <c r="B1847">
        <v>232</v>
      </c>
    </row>
    <row r="1848" spans="1:2">
      <c r="A1848" t="s">
        <v>8218</v>
      </c>
      <c r="B1848">
        <v>234</v>
      </c>
    </row>
    <row r="1849" spans="1:2">
      <c r="A1849" t="s">
        <v>8218</v>
      </c>
      <c r="B1849">
        <v>234</v>
      </c>
    </row>
    <row r="1850" spans="1:2">
      <c r="A1850" t="s">
        <v>8218</v>
      </c>
      <c r="B1850">
        <v>235</v>
      </c>
    </row>
    <row r="1851" spans="1:2">
      <c r="A1851" t="s">
        <v>8218</v>
      </c>
      <c r="B1851">
        <v>235</v>
      </c>
    </row>
    <row r="1852" spans="1:2">
      <c r="A1852" t="s">
        <v>8218</v>
      </c>
      <c r="B1852">
        <v>236</v>
      </c>
    </row>
    <row r="1853" spans="1:2">
      <c r="A1853" t="s">
        <v>8218</v>
      </c>
      <c r="B1853">
        <v>236</v>
      </c>
    </row>
    <row r="1854" spans="1:2">
      <c r="A1854" t="s">
        <v>8218</v>
      </c>
      <c r="B1854">
        <v>236</v>
      </c>
    </row>
    <row r="1855" spans="1:2">
      <c r="A1855" t="s">
        <v>8218</v>
      </c>
      <c r="B1855">
        <v>237</v>
      </c>
    </row>
    <row r="1856" spans="1:2">
      <c r="A1856" t="s">
        <v>8218</v>
      </c>
      <c r="B1856">
        <v>237</v>
      </c>
    </row>
    <row r="1857" spans="1:2">
      <c r="A1857" t="s">
        <v>8218</v>
      </c>
      <c r="B1857">
        <v>237</v>
      </c>
    </row>
    <row r="1858" spans="1:2">
      <c r="A1858" t="s">
        <v>8218</v>
      </c>
      <c r="B1858">
        <v>238</v>
      </c>
    </row>
    <row r="1859" spans="1:2">
      <c r="A1859" t="s">
        <v>8218</v>
      </c>
      <c r="B1859">
        <v>238</v>
      </c>
    </row>
    <row r="1860" spans="1:2">
      <c r="A1860" t="s">
        <v>8218</v>
      </c>
      <c r="B1860">
        <v>238</v>
      </c>
    </row>
    <row r="1861" spans="1:2">
      <c r="A1861" t="s">
        <v>8218</v>
      </c>
      <c r="B1861">
        <v>238</v>
      </c>
    </row>
    <row r="1862" spans="1:2">
      <c r="A1862" t="s">
        <v>8218</v>
      </c>
      <c r="B1862">
        <v>240</v>
      </c>
    </row>
    <row r="1863" spans="1:2">
      <c r="A1863" t="s">
        <v>8218</v>
      </c>
      <c r="B1863">
        <v>241</v>
      </c>
    </row>
    <row r="1864" spans="1:2">
      <c r="A1864" t="s">
        <v>8218</v>
      </c>
      <c r="B1864">
        <v>241</v>
      </c>
    </row>
    <row r="1865" spans="1:2">
      <c r="A1865" t="s">
        <v>8218</v>
      </c>
      <c r="B1865">
        <v>241</v>
      </c>
    </row>
    <row r="1866" spans="1:2">
      <c r="A1866" t="s">
        <v>8218</v>
      </c>
      <c r="B1866">
        <v>242</v>
      </c>
    </row>
    <row r="1867" spans="1:2">
      <c r="A1867" t="s">
        <v>8218</v>
      </c>
      <c r="B1867">
        <v>244</v>
      </c>
    </row>
    <row r="1868" spans="1:2">
      <c r="A1868" t="s">
        <v>8218</v>
      </c>
      <c r="B1868">
        <v>244</v>
      </c>
    </row>
    <row r="1869" spans="1:2">
      <c r="A1869" t="s">
        <v>8218</v>
      </c>
      <c r="B1869">
        <v>246</v>
      </c>
    </row>
    <row r="1870" spans="1:2">
      <c r="A1870" t="s">
        <v>8218</v>
      </c>
      <c r="B1870">
        <v>246</v>
      </c>
    </row>
    <row r="1871" spans="1:2">
      <c r="A1871" t="s">
        <v>8218</v>
      </c>
      <c r="B1871">
        <v>248</v>
      </c>
    </row>
    <row r="1872" spans="1:2">
      <c r="A1872" t="s">
        <v>8218</v>
      </c>
      <c r="B1872">
        <v>249</v>
      </c>
    </row>
    <row r="1873" spans="1:2">
      <c r="A1873" t="s">
        <v>8218</v>
      </c>
      <c r="B1873">
        <v>249</v>
      </c>
    </row>
    <row r="1874" spans="1:2">
      <c r="A1874" t="s">
        <v>8218</v>
      </c>
      <c r="B1874">
        <v>251</v>
      </c>
    </row>
    <row r="1875" spans="1:2">
      <c r="A1875" t="s">
        <v>8218</v>
      </c>
      <c r="B1875">
        <v>251</v>
      </c>
    </row>
    <row r="1876" spans="1:2">
      <c r="A1876" t="s">
        <v>8218</v>
      </c>
      <c r="B1876">
        <v>251</v>
      </c>
    </row>
    <row r="1877" spans="1:2">
      <c r="A1877" t="s">
        <v>8218</v>
      </c>
      <c r="B1877">
        <v>253</v>
      </c>
    </row>
    <row r="1878" spans="1:2">
      <c r="A1878" t="s">
        <v>8218</v>
      </c>
      <c r="B1878">
        <v>253</v>
      </c>
    </row>
    <row r="1879" spans="1:2">
      <c r="A1879" t="s">
        <v>8218</v>
      </c>
      <c r="B1879">
        <v>253</v>
      </c>
    </row>
    <row r="1880" spans="1:2">
      <c r="A1880" t="s">
        <v>8218</v>
      </c>
      <c r="B1880">
        <v>255</v>
      </c>
    </row>
    <row r="1881" spans="1:2">
      <c r="A1881" t="s">
        <v>8218</v>
      </c>
      <c r="B1881">
        <v>259</v>
      </c>
    </row>
    <row r="1882" spans="1:2">
      <c r="A1882" t="s">
        <v>8218</v>
      </c>
      <c r="B1882">
        <v>263</v>
      </c>
    </row>
    <row r="1883" spans="1:2">
      <c r="A1883" t="s">
        <v>8218</v>
      </c>
      <c r="B1883">
        <v>263</v>
      </c>
    </row>
    <row r="1884" spans="1:2">
      <c r="A1884" t="s">
        <v>8218</v>
      </c>
      <c r="B1884">
        <v>263</v>
      </c>
    </row>
    <row r="1885" spans="1:2">
      <c r="A1885" t="s">
        <v>8218</v>
      </c>
      <c r="B1885">
        <v>263</v>
      </c>
    </row>
    <row r="1886" spans="1:2">
      <c r="A1886" t="s">
        <v>8218</v>
      </c>
      <c r="B1886">
        <v>263</v>
      </c>
    </row>
    <row r="1887" spans="1:2">
      <c r="A1887" t="s">
        <v>8218</v>
      </c>
      <c r="B1887">
        <v>264</v>
      </c>
    </row>
    <row r="1888" spans="1:2">
      <c r="A1888" t="s">
        <v>8218</v>
      </c>
      <c r="B1888">
        <v>265</v>
      </c>
    </row>
    <row r="1889" spans="1:2">
      <c r="A1889" t="s">
        <v>8218</v>
      </c>
      <c r="B1889">
        <v>265</v>
      </c>
    </row>
    <row r="1890" spans="1:2">
      <c r="A1890" t="s">
        <v>8218</v>
      </c>
      <c r="B1890">
        <v>266</v>
      </c>
    </row>
    <row r="1891" spans="1:2">
      <c r="A1891" t="s">
        <v>8218</v>
      </c>
      <c r="B1891">
        <v>266</v>
      </c>
    </row>
    <row r="1892" spans="1:2">
      <c r="A1892" t="s">
        <v>8218</v>
      </c>
      <c r="B1892">
        <v>267</v>
      </c>
    </row>
    <row r="1893" spans="1:2">
      <c r="A1893" t="s">
        <v>8218</v>
      </c>
      <c r="B1893">
        <v>269</v>
      </c>
    </row>
    <row r="1894" spans="1:2">
      <c r="A1894" t="s">
        <v>8218</v>
      </c>
      <c r="B1894">
        <v>269</v>
      </c>
    </row>
    <row r="1895" spans="1:2">
      <c r="A1895" t="s">
        <v>8218</v>
      </c>
      <c r="B1895">
        <v>269</v>
      </c>
    </row>
    <row r="1896" spans="1:2">
      <c r="A1896" t="s">
        <v>8218</v>
      </c>
      <c r="B1896">
        <v>270</v>
      </c>
    </row>
    <row r="1897" spans="1:2">
      <c r="A1897" t="s">
        <v>8218</v>
      </c>
      <c r="B1897">
        <v>271</v>
      </c>
    </row>
    <row r="1898" spans="1:2">
      <c r="A1898" t="s">
        <v>8218</v>
      </c>
      <c r="B1898">
        <v>271</v>
      </c>
    </row>
    <row r="1899" spans="1:2">
      <c r="A1899" t="s">
        <v>8218</v>
      </c>
      <c r="B1899">
        <v>271</v>
      </c>
    </row>
    <row r="1900" spans="1:2">
      <c r="A1900" t="s">
        <v>8218</v>
      </c>
      <c r="B1900">
        <v>271</v>
      </c>
    </row>
    <row r="1901" spans="1:2">
      <c r="A1901" t="s">
        <v>8218</v>
      </c>
      <c r="B1901">
        <v>273</v>
      </c>
    </row>
    <row r="1902" spans="1:2">
      <c r="A1902" t="s">
        <v>8218</v>
      </c>
      <c r="B1902">
        <v>274</v>
      </c>
    </row>
    <row r="1903" spans="1:2">
      <c r="A1903" t="s">
        <v>8218</v>
      </c>
      <c r="B1903">
        <v>274</v>
      </c>
    </row>
    <row r="1904" spans="1:2">
      <c r="A1904" t="s">
        <v>8218</v>
      </c>
      <c r="B1904">
        <v>274</v>
      </c>
    </row>
    <row r="1905" spans="1:2">
      <c r="A1905" t="s">
        <v>8218</v>
      </c>
      <c r="B1905">
        <v>275</v>
      </c>
    </row>
    <row r="1906" spans="1:2">
      <c r="A1906" t="s">
        <v>8218</v>
      </c>
      <c r="B1906">
        <v>276</v>
      </c>
    </row>
    <row r="1907" spans="1:2">
      <c r="A1907" t="s">
        <v>8218</v>
      </c>
      <c r="B1907">
        <v>277</v>
      </c>
    </row>
    <row r="1908" spans="1:2">
      <c r="A1908" t="s">
        <v>8218</v>
      </c>
      <c r="B1908">
        <v>278</v>
      </c>
    </row>
    <row r="1909" spans="1:2">
      <c r="A1909" t="s">
        <v>8218</v>
      </c>
      <c r="B1909">
        <v>279</v>
      </c>
    </row>
    <row r="1910" spans="1:2">
      <c r="A1910" t="s">
        <v>8218</v>
      </c>
      <c r="B1910">
        <v>280</v>
      </c>
    </row>
    <row r="1911" spans="1:2">
      <c r="A1911" t="s">
        <v>8218</v>
      </c>
      <c r="B1911">
        <v>282</v>
      </c>
    </row>
    <row r="1912" spans="1:2">
      <c r="A1912" t="s">
        <v>8218</v>
      </c>
      <c r="B1912">
        <v>283</v>
      </c>
    </row>
    <row r="1913" spans="1:2">
      <c r="A1913" t="s">
        <v>8218</v>
      </c>
      <c r="B1913">
        <v>284</v>
      </c>
    </row>
    <row r="1914" spans="1:2">
      <c r="A1914" t="s">
        <v>8218</v>
      </c>
      <c r="B1914">
        <v>284</v>
      </c>
    </row>
    <row r="1915" spans="1:2">
      <c r="A1915" t="s">
        <v>8218</v>
      </c>
      <c r="B1915">
        <v>284</v>
      </c>
    </row>
    <row r="1916" spans="1:2">
      <c r="A1916" t="s">
        <v>8218</v>
      </c>
      <c r="B1916">
        <v>285</v>
      </c>
    </row>
    <row r="1917" spans="1:2">
      <c r="A1917" t="s">
        <v>8218</v>
      </c>
      <c r="B1917">
        <v>286</v>
      </c>
    </row>
    <row r="1918" spans="1:2">
      <c r="A1918" t="s">
        <v>8218</v>
      </c>
      <c r="B1918">
        <v>286</v>
      </c>
    </row>
    <row r="1919" spans="1:2">
      <c r="A1919" t="s">
        <v>8218</v>
      </c>
      <c r="B1919">
        <v>286</v>
      </c>
    </row>
    <row r="1920" spans="1:2">
      <c r="A1920" t="s">
        <v>8218</v>
      </c>
      <c r="B1920">
        <v>287</v>
      </c>
    </row>
    <row r="1921" spans="1:2">
      <c r="A1921" t="s">
        <v>8218</v>
      </c>
      <c r="B1921">
        <v>288</v>
      </c>
    </row>
    <row r="1922" spans="1:2">
      <c r="A1922" t="s">
        <v>8218</v>
      </c>
      <c r="B1922">
        <v>288</v>
      </c>
    </row>
    <row r="1923" spans="1:2">
      <c r="A1923" t="s">
        <v>8218</v>
      </c>
      <c r="B1923">
        <v>290</v>
      </c>
    </row>
    <row r="1924" spans="1:2">
      <c r="A1924" t="s">
        <v>8218</v>
      </c>
      <c r="B1924">
        <v>290</v>
      </c>
    </row>
    <row r="1925" spans="1:2">
      <c r="A1925" t="s">
        <v>8218</v>
      </c>
      <c r="B1925">
        <v>290</v>
      </c>
    </row>
    <row r="1926" spans="1:2">
      <c r="A1926" t="s">
        <v>8218</v>
      </c>
      <c r="B1926">
        <v>293</v>
      </c>
    </row>
    <row r="1927" spans="1:2">
      <c r="A1927" t="s">
        <v>8218</v>
      </c>
      <c r="B1927">
        <v>294</v>
      </c>
    </row>
    <row r="1928" spans="1:2">
      <c r="A1928" t="s">
        <v>8218</v>
      </c>
      <c r="B1928">
        <v>294</v>
      </c>
    </row>
    <row r="1929" spans="1:2">
      <c r="A1929" t="s">
        <v>8218</v>
      </c>
      <c r="B1929">
        <v>296</v>
      </c>
    </row>
    <row r="1930" spans="1:2">
      <c r="A1930" t="s">
        <v>8218</v>
      </c>
      <c r="B1930">
        <v>298</v>
      </c>
    </row>
    <row r="1931" spans="1:2">
      <c r="A1931" t="s">
        <v>8218</v>
      </c>
      <c r="B1931">
        <v>299</v>
      </c>
    </row>
    <row r="1932" spans="1:2">
      <c r="A1932" t="s">
        <v>8218</v>
      </c>
      <c r="B1932">
        <v>301</v>
      </c>
    </row>
    <row r="1933" spans="1:2">
      <c r="A1933" t="s">
        <v>8218</v>
      </c>
      <c r="B1933">
        <v>302</v>
      </c>
    </row>
    <row r="1934" spans="1:2">
      <c r="A1934" t="s">
        <v>8218</v>
      </c>
      <c r="B1934">
        <v>302</v>
      </c>
    </row>
    <row r="1935" spans="1:2">
      <c r="A1935" t="s">
        <v>8218</v>
      </c>
      <c r="B1935">
        <v>303</v>
      </c>
    </row>
    <row r="1936" spans="1:2">
      <c r="A1936" t="s">
        <v>8218</v>
      </c>
      <c r="B1936">
        <v>303</v>
      </c>
    </row>
    <row r="1937" spans="1:2">
      <c r="A1937" t="s">
        <v>8218</v>
      </c>
      <c r="B1937">
        <v>304</v>
      </c>
    </row>
    <row r="1938" spans="1:2">
      <c r="A1938" t="s">
        <v>8218</v>
      </c>
      <c r="B1938">
        <v>305</v>
      </c>
    </row>
    <row r="1939" spans="1:2">
      <c r="A1939" t="s">
        <v>8218</v>
      </c>
      <c r="B1939">
        <v>305</v>
      </c>
    </row>
    <row r="1940" spans="1:2">
      <c r="A1940" t="s">
        <v>8218</v>
      </c>
      <c r="B1940">
        <v>306</v>
      </c>
    </row>
    <row r="1941" spans="1:2">
      <c r="A1941" t="s">
        <v>8218</v>
      </c>
      <c r="B1941">
        <v>307</v>
      </c>
    </row>
    <row r="1942" spans="1:2">
      <c r="A1942" t="s">
        <v>8218</v>
      </c>
      <c r="B1942">
        <v>308</v>
      </c>
    </row>
    <row r="1943" spans="1:2">
      <c r="A1943" t="s">
        <v>8218</v>
      </c>
      <c r="B1943">
        <v>311</v>
      </c>
    </row>
    <row r="1944" spans="1:2">
      <c r="A1944" t="s">
        <v>8218</v>
      </c>
      <c r="B1944">
        <v>314</v>
      </c>
    </row>
    <row r="1945" spans="1:2">
      <c r="A1945" t="s">
        <v>8218</v>
      </c>
      <c r="B1945">
        <v>314</v>
      </c>
    </row>
    <row r="1946" spans="1:2">
      <c r="A1946" t="s">
        <v>8218</v>
      </c>
      <c r="B1946">
        <v>315</v>
      </c>
    </row>
    <row r="1947" spans="1:2">
      <c r="A1947" t="s">
        <v>8218</v>
      </c>
      <c r="B1947">
        <v>316</v>
      </c>
    </row>
    <row r="1948" spans="1:2">
      <c r="A1948" t="s">
        <v>8218</v>
      </c>
      <c r="B1948">
        <v>320</v>
      </c>
    </row>
    <row r="1949" spans="1:2">
      <c r="A1949" t="s">
        <v>8218</v>
      </c>
      <c r="B1949">
        <v>321</v>
      </c>
    </row>
    <row r="1950" spans="1:2">
      <c r="A1950" t="s">
        <v>8218</v>
      </c>
      <c r="B1950">
        <v>321</v>
      </c>
    </row>
    <row r="1951" spans="1:2">
      <c r="A1951" t="s">
        <v>8218</v>
      </c>
      <c r="B1951">
        <v>321</v>
      </c>
    </row>
    <row r="1952" spans="1:2">
      <c r="A1952" t="s">
        <v>8218</v>
      </c>
      <c r="B1952">
        <v>322</v>
      </c>
    </row>
    <row r="1953" spans="1:2">
      <c r="A1953" t="s">
        <v>8218</v>
      </c>
      <c r="B1953">
        <v>325</v>
      </c>
    </row>
    <row r="1954" spans="1:2">
      <c r="A1954" t="s">
        <v>8218</v>
      </c>
      <c r="B1954">
        <v>325</v>
      </c>
    </row>
    <row r="1955" spans="1:2">
      <c r="A1955" t="s">
        <v>8218</v>
      </c>
      <c r="B1955">
        <v>325</v>
      </c>
    </row>
    <row r="1956" spans="1:2">
      <c r="A1956" t="s">
        <v>8218</v>
      </c>
      <c r="B1956">
        <v>328</v>
      </c>
    </row>
    <row r="1957" spans="1:2">
      <c r="A1957" t="s">
        <v>8218</v>
      </c>
      <c r="B1957">
        <v>329</v>
      </c>
    </row>
    <row r="1958" spans="1:2">
      <c r="A1958" t="s">
        <v>8218</v>
      </c>
      <c r="B1958">
        <v>329</v>
      </c>
    </row>
    <row r="1959" spans="1:2">
      <c r="A1959" t="s">
        <v>8218</v>
      </c>
      <c r="B1959">
        <v>332</v>
      </c>
    </row>
    <row r="1960" spans="1:2">
      <c r="A1960" t="s">
        <v>8218</v>
      </c>
      <c r="B1960">
        <v>335</v>
      </c>
    </row>
    <row r="1961" spans="1:2">
      <c r="A1961" t="s">
        <v>8218</v>
      </c>
      <c r="B1961">
        <v>336</v>
      </c>
    </row>
    <row r="1962" spans="1:2">
      <c r="A1962" t="s">
        <v>8218</v>
      </c>
      <c r="B1962">
        <v>336</v>
      </c>
    </row>
    <row r="1963" spans="1:2">
      <c r="A1963" t="s">
        <v>8218</v>
      </c>
      <c r="B1963">
        <v>337</v>
      </c>
    </row>
    <row r="1964" spans="1:2">
      <c r="A1964" t="s">
        <v>8218</v>
      </c>
      <c r="B1964">
        <v>337</v>
      </c>
    </row>
    <row r="1965" spans="1:2">
      <c r="A1965" t="s">
        <v>8218</v>
      </c>
      <c r="B1965">
        <v>339</v>
      </c>
    </row>
    <row r="1966" spans="1:2">
      <c r="A1966" t="s">
        <v>8218</v>
      </c>
      <c r="B1966">
        <v>340</v>
      </c>
    </row>
    <row r="1967" spans="1:2">
      <c r="A1967" t="s">
        <v>8218</v>
      </c>
      <c r="B1967">
        <v>340</v>
      </c>
    </row>
    <row r="1968" spans="1:2">
      <c r="A1968" t="s">
        <v>8218</v>
      </c>
      <c r="B1968">
        <v>340</v>
      </c>
    </row>
    <row r="1969" spans="1:2">
      <c r="A1969" t="s">
        <v>8218</v>
      </c>
      <c r="B1969">
        <v>342</v>
      </c>
    </row>
    <row r="1970" spans="1:2">
      <c r="A1970" t="s">
        <v>8218</v>
      </c>
      <c r="B1970">
        <v>343</v>
      </c>
    </row>
    <row r="1971" spans="1:2">
      <c r="A1971" t="s">
        <v>8218</v>
      </c>
      <c r="B1971">
        <v>345</v>
      </c>
    </row>
    <row r="1972" spans="1:2">
      <c r="A1972" t="s">
        <v>8218</v>
      </c>
      <c r="B1972">
        <v>348</v>
      </c>
    </row>
    <row r="1973" spans="1:2">
      <c r="A1973" t="s">
        <v>8218</v>
      </c>
      <c r="B1973">
        <v>350</v>
      </c>
    </row>
    <row r="1974" spans="1:2">
      <c r="A1974" t="s">
        <v>8218</v>
      </c>
      <c r="B1974">
        <v>351</v>
      </c>
    </row>
    <row r="1975" spans="1:2">
      <c r="A1975" t="s">
        <v>8218</v>
      </c>
      <c r="B1975">
        <v>352</v>
      </c>
    </row>
    <row r="1976" spans="1:2">
      <c r="A1976" t="s">
        <v>8218</v>
      </c>
      <c r="B1976">
        <v>353</v>
      </c>
    </row>
    <row r="1977" spans="1:2">
      <c r="A1977" t="s">
        <v>8218</v>
      </c>
      <c r="B1977">
        <v>354</v>
      </c>
    </row>
    <row r="1978" spans="1:2">
      <c r="A1978" t="s">
        <v>8218</v>
      </c>
      <c r="B1978">
        <v>354</v>
      </c>
    </row>
    <row r="1979" spans="1:2">
      <c r="A1979" t="s">
        <v>8218</v>
      </c>
      <c r="B1979">
        <v>356</v>
      </c>
    </row>
    <row r="1980" spans="1:2">
      <c r="A1980" t="s">
        <v>8218</v>
      </c>
      <c r="B1980">
        <v>361</v>
      </c>
    </row>
    <row r="1981" spans="1:2">
      <c r="A1981" t="s">
        <v>8218</v>
      </c>
      <c r="B1981">
        <v>364</v>
      </c>
    </row>
    <row r="1982" spans="1:2">
      <c r="A1982" t="s">
        <v>8218</v>
      </c>
      <c r="B1982">
        <v>365</v>
      </c>
    </row>
    <row r="1983" spans="1:2">
      <c r="A1983" t="s">
        <v>8218</v>
      </c>
      <c r="B1983">
        <v>369</v>
      </c>
    </row>
    <row r="1984" spans="1:2">
      <c r="A1984" t="s">
        <v>8218</v>
      </c>
      <c r="B1984">
        <v>369</v>
      </c>
    </row>
    <row r="1985" spans="1:2">
      <c r="A1985" t="s">
        <v>8218</v>
      </c>
      <c r="B1985">
        <v>372</v>
      </c>
    </row>
    <row r="1986" spans="1:2">
      <c r="A1986" t="s">
        <v>8218</v>
      </c>
      <c r="B1986">
        <v>375</v>
      </c>
    </row>
    <row r="1987" spans="1:2">
      <c r="A1987" t="s">
        <v>8218</v>
      </c>
      <c r="B1987">
        <v>375</v>
      </c>
    </row>
    <row r="1988" spans="1:2">
      <c r="A1988" t="s">
        <v>8218</v>
      </c>
      <c r="B1988">
        <v>376</v>
      </c>
    </row>
    <row r="1989" spans="1:2">
      <c r="A1989" t="s">
        <v>8218</v>
      </c>
      <c r="B1989">
        <v>379</v>
      </c>
    </row>
    <row r="1990" spans="1:2">
      <c r="A1990" t="s">
        <v>8218</v>
      </c>
      <c r="B1990">
        <v>379</v>
      </c>
    </row>
    <row r="1991" spans="1:2">
      <c r="A1991" t="s">
        <v>8218</v>
      </c>
      <c r="B1991">
        <v>380</v>
      </c>
    </row>
    <row r="1992" spans="1:2">
      <c r="A1992" t="s">
        <v>8218</v>
      </c>
      <c r="B1992">
        <v>383</v>
      </c>
    </row>
    <row r="1993" spans="1:2">
      <c r="A1993" t="s">
        <v>8218</v>
      </c>
      <c r="B1993">
        <v>385</v>
      </c>
    </row>
    <row r="1994" spans="1:2">
      <c r="A1994" t="s">
        <v>8218</v>
      </c>
      <c r="B1994">
        <v>388</v>
      </c>
    </row>
    <row r="1995" spans="1:2">
      <c r="A1995" t="s">
        <v>8218</v>
      </c>
      <c r="B1995">
        <v>389</v>
      </c>
    </row>
    <row r="1996" spans="1:2">
      <c r="A1996" t="s">
        <v>8218</v>
      </c>
      <c r="B1996">
        <v>391</v>
      </c>
    </row>
    <row r="1997" spans="1:2">
      <c r="A1997" t="s">
        <v>8218</v>
      </c>
      <c r="B1997">
        <v>392</v>
      </c>
    </row>
    <row r="1998" spans="1:2">
      <c r="A1998" t="s">
        <v>8218</v>
      </c>
      <c r="B1998">
        <v>392</v>
      </c>
    </row>
    <row r="1999" spans="1:2">
      <c r="A1999" t="s">
        <v>8218</v>
      </c>
      <c r="B1999">
        <v>392</v>
      </c>
    </row>
    <row r="2000" spans="1:2">
      <c r="A2000" t="s">
        <v>8218</v>
      </c>
      <c r="B2000">
        <v>394</v>
      </c>
    </row>
    <row r="2001" spans="1:2">
      <c r="A2001" t="s">
        <v>8218</v>
      </c>
      <c r="B2001">
        <v>398</v>
      </c>
    </row>
    <row r="2002" spans="1:2">
      <c r="A2002" t="s">
        <v>8218</v>
      </c>
      <c r="B2002">
        <v>398</v>
      </c>
    </row>
    <row r="2003" spans="1:2">
      <c r="A2003" t="s">
        <v>8218</v>
      </c>
      <c r="B2003">
        <v>402</v>
      </c>
    </row>
    <row r="2004" spans="1:2">
      <c r="A2004" t="s">
        <v>8218</v>
      </c>
      <c r="B2004">
        <v>403</v>
      </c>
    </row>
    <row r="2005" spans="1:2">
      <c r="A2005" t="s">
        <v>8218</v>
      </c>
      <c r="B2005">
        <v>404</v>
      </c>
    </row>
    <row r="2006" spans="1:2">
      <c r="A2006" t="s">
        <v>8218</v>
      </c>
      <c r="B2006">
        <v>404</v>
      </c>
    </row>
    <row r="2007" spans="1:2">
      <c r="A2007" t="s">
        <v>8218</v>
      </c>
      <c r="B2007">
        <v>405</v>
      </c>
    </row>
    <row r="2008" spans="1:2">
      <c r="A2008" t="s">
        <v>8218</v>
      </c>
      <c r="B2008">
        <v>405</v>
      </c>
    </row>
    <row r="2009" spans="1:2">
      <c r="A2009" t="s">
        <v>8218</v>
      </c>
      <c r="B2009">
        <v>406</v>
      </c>
    </row>
    <row r="2010" spans="1:2">
      <c r="A2010" t="s">
        <v>8218</v>
      </c>
      <c r="B2010">
        <v>410</v>
      </c>
    </row>
    <row r="2011" spans="1:2">
      <c r="A2011" t="s">
        <v>8218</v>
      </c>
      <c r="B2011">
        <v>413</v>
      </c>
    </row>
    <row r="2012" spans="1:2">
      <c r="A2012" t="s">
        <v>8218</v>
      </c>
      <c r="B2012">
        <v>415</v>
      </c>
    </row>
    <row r="2013" spans="1:2">
      <c r="A2013" t="s">
        <v>8218</v>
      </c>
      <c r="B2013">
        <v>415</v>
      </c>
    </row>
    <row r="2014" spans="1:2">
      <c r="A2014" t="s">
        <v>8218</v>
      </c>
      <c r="B2014">
        <v>424</v>
      </c>
    </row>
    <row r="2015" spans="1:2">
      <c r="A2015" t="s">
        <v>8218</v>
      </c>
      <c r="B2015">
        <v>426</v>
      </c>
    </row>
    <row r="2016" spans="1:2">
      <c r="A2016" t="s">
        <v>8218</v>
      </c>
      <c r="B2016">
        <v>426</v>
      </c>
    </row>
    <row r="2017" spans="1:2">
      <c r="A2017" t="s">
        <v>8218</v>
      </c>
      <c r="B2017">
        <v>429</v>
      </c>
    </row>
    <row r="2018" spans="1:2">
      <c r="A2018" t="s">
        <v>8218</v>
      </c>
      <c r="B2018">
        <v>433</v>
      </c>
    </row>
    <row r="2019" spans="1:2">
      <c r="A2019" t="s">
        <v>8218</v>
      </c>
      <c r="B2019">
        <v>437</v>
      </c>
    </row>
    <row r="2020" spans="1:2">
      <c r="A2020" t="s">
        <v>8218</v>
      </c>
      <c r="B2020">
        <v>438</v>
      </c>
    </row>
    <row r="2021" spans="1:2">
      <c r="A2021" t="s">
        <v>8218</v>
      </c>
      <c r="B2021">
        <v>441</v>
      </c>
    </row>
    <row r="2022" spans="1:2">
      <c r="A2022" t="s">
        <v>8218</v>
      </c>
      <c r="B2022">
        <v>443</v>
      </c>
    </row>
    <row r="2023" spans="1:2">
      <c r="A2023" t="s">
        <v>8218</v>
      </c>
      <c r="B2023">
        <v>445</v>
      </c>
    </row>
    <row r="2024" spans="1:2">
      <c r="A2024" t="s">
        <v>8218</v>
      </c>
      <c r="B2024">
        <v>447</v>
      </c>
    </row>
    <row r="2025" spans="1:2">
      <c r="A2025" t="s">
        <v>8218</v>
      </c>
      <c r="B2025">
        <v>450</v>
      </c>
    </row>
    <row r="2026" spans="1:2">
      <c r="A2026" t="s">
        <v>8218</v>
      </c>
      <c r="B2026">
        <v>452</v>
      </c>
    </row>
    <row r="2027" spans="1:2">
      <c r="A2027" t="s">
        <v>8218</v>
      </c>
      <c r="B2027">
        <v>454</v>
      </c>
    </row>
    <row r="2028" spans="1:2">
      <c r="A2028" t="s">
        <v>8218</v>
      </c>
      <c r="B2028">
        <v>455</v>
      </c>
    </row>
    <row r="2029" spans="1:2">
      <c r="A2029" t="s">
        <v>8218</v>
      </c>
      <c r="B2029">
        <v>456</v>
      </c>
    </row>
    <row r="2030" spans="1:2">
      <c r="A2030" t="s">
        <v>8218</v>
      </c>
      <c r="B2030">
        <v>465</v>
      </c>
    </row>
    <row r="2031" spans="1:2">
      <c r="A2031" t="s">
        <v>8218</v>
      </c>
      <c r="B2031">
        <v>467</v>
      </c>
    </row>
    <row r="2032" spans="1:2">
      <c r="A2032" t="s">
        <v>8218</v>
      </c>
      <c r="B2032">
        <v>470</v>
      </c>
    </row>
    <row r="2033" spans="1:2">
      <c r="A2033" t="s">
        <v>8218</v>
      </c>
      <c r="B2033">
        <v>473</v>
      </c>
    </row>
    <row r="2034" spans="1:2">
      <c r="A2034" t="s">
        <v>8218</v>
      </c>
      <c r="B2034">
        <v>478</v>
      </c>
    </row>
    <row r="2035" spans="1:2">
      <c r="A2035" t="s">
        <v>8218</v>
      </c>
      <c r="B2035">
        <v>479</v>
      </c>
    </row>
    <row r="2036" spans="1:2">
      <c r="A2036" t="s">
        <v>8218</v>
      </c>
      <c r="B2036">
        <v>480</v>
      </c>
    </row>
    <row r="2037" spans="1:2">
      <c r="A2037" t="s">
        <v>8218</v>
      </c>
      <c r="B2037">
        <v>480</v>
      </c>
    </row>
    <row r="2038" spans="1:2">
      <c r="A2038" t="s">
        <v>8218</v>
      </c>
      <c r="B2038">
        <v>489</v>
      </c>
    </row>
    <row r="2039" spans="1:2">
      <c r="A2039" t="s">
        <v>8218</v>
      </c>
      <c r="B2039">
        <v>493</v>
      </c>
    </row>
    <row r="2040" spans="1:2">
      <c r="A2040" t="s">
        <v>8218</v>
      </c>
      <c r="B2040">
        <v>493</v>
      </c>
    </row>
    <row r="2041" spans="1:2">
      <c r="A2041" t="s">
        <v>8218</v>
      </c>
      <c r="B2041">
        <v>498</v>
      </c>
    </row>
    <row r="2042" spans="1:2">
      <c r="A2042" t="s">
        <v>8218</v>
      </c>
      <c r="B2042">
        <v>498</v>
      </c>
    </row>
    <row r="2043" spans="1:2">
      <c r="A2043" t="s">
        <v>8218</v>
      </c>
      <c r="B2043">
        <v>499</v>
      </c>
    </row>
    <row r="2044" spans="1:2">
      <c r="A2044" t="s">
        <v>8218</v>
      </c>
      <c r="B2044">
        <v>508</v>
      </c>
    </row>
    <row r="2045" spans="1:2">
      <c r="A2045" t="s">
        <v>8218</v>
      </c>
      <c r="B2045">
        <v>508</v>
      </c>
    </row>
    <row r="2046" spans="1:2">
      <c r="A2046" t="s">
        <v>8218</v>
      </c>
      <c r="B2046">
        <v>508</v>
      </c>
    </row>
    <row r="2047" spans="1:2">
      <c r="A2047" t="s">
        <v>8218</v>
      </c>
      <c r="B2047">
        <v>510</v>
      </c>
    </row>
    <row r="2048" spans="1:2">
      <c r="A2048" t="s">
        <v>8218</v>
      </c>
      <c r="B2048">
        <v>512</v>
      </c>
    </row>
    <row r="2049" spans="1:2">
      <c r="A2049" t="s">
        <v>8218</v>
      </c>
      <c r="B2049">
        <v>514</v>
      </c>
    </row>
    <row r="2050" spans="1:2">
      <c r="A2050" t="s">
        <v>8218</v>
      </c>
      <c r="B2050">
        <v>524</v>
      </c>
    </row>
    <row r="2051" spans="1:2">
      <c r="A2051" t="s">
        <v>8218</v>
      </c>
      <c r="B2051">
        <v>531</v>
      </c>
    </row>
    <row r="2052" spans="1:2">
      <c r="A2052" t="s">
        <v>8218</v>
      </c>
      <c r="B2052">
        <v>537</v>
      </c>
    </row>
    <row r="2053" spans="1:2">
      <c r="A2053" t="s">
        <v>8218</v>
      </c>
      <c r="B2053">
        <v>537</v>
      </c>
    </row>
    <row r="2054" spans="1:2">
      <c r="A2054" t="s">
        <v>8218</v>
      </c>
      <c r="B2054">
        <v>539</v>
      </c>
    </row>
    <row r="2055" spans="1:2">
      <c r="A2055" t="s">
        <v>8218</v>
      </c>
      <c r="B2055">
        <v>539</v>
      </c>
    </row>
    <row r="2056" spans="1:2">
      <c r="A2056" t="s">
        <v>8218</v>
      </c>
      <c r="B2056">
        <v>541</v>
      </c>
    </row>
    <row r="2057" spans="1:2">
      <c r="A2057" t="s">
        <v>8218</v>
      </c>
      <c r="B2057">
        <v>549</v>
      </c>
    </row>
    <row r="2058" spans="1:2">
      <c r="A2058" t="s">
        <v>8218</v>
      </c>
      <c r="B2058">
        <v>551</v>
      </c>
    </row>
    <row r="2059" spans="1:2">
      <c r="A2059" t="s">
        <v>8218</v>
      </c>
      <c r="B2059">
        <v>554</v>
      </c>
    </row>
    <row r="2060" spans="1:2">
      <c r="A2060" t="s">
        <v>8218</v>
      </c>
      <c r="B2060">
        <v>555</v>
      </c>
    </row>
    <row r="2061" spans="1:2">
      <c r="A2061" t="s">
        <v>8218</v>
      </c>
      <c r="B2061">
        <v>555</v>
      </c>
    </row>
    <row r="2062" spans="1:2">
      <c r="A2062" t="s">
        <v>8218</v>
      </c>
      <c r="B2062">
        <v>557</v>
      </c>
    </row>
    <row r="2063" spans="1:2">
      <c r="A2063" t="s">
        <v>8218</v>
      </c>
      <c r="B2063">
        <v>558</v>
      </c>
    </row>
    <row r="2064" spans="1:2">
      <c r="A2064" t="s">
        <v>8218</v>
      </c>
      <c r="B2064">
        <v>560</v>
      </c>
    </row>
    <row r="2065" spans="1:2">
      <c r="A2065" t="s">
        <v>8218</v>
      </c>
      <c r="B2065">
        <v>562</v>
      </c>
    </row>
    <row r="2066" spans="1:2">
      <c r="A2066" t="s">
        <v>8218</v>
      </c>
      <c r="B2066">
        <v>563</v>
      </c>
    </row>
    <row r="2067" spans="1:2">
      <c r="A2067" t="s">
        <v>8218</v>
      </c>
      <c r="B2067">
        <v>571</v>
      </c>
    </row>
    <row r="2068" spans="1:2">
      <c r="A2068" t="s">
        <v>8218</v>
      </c>
      <c r="B2068">
        <v>574</v>
      </c>
    </row>
    <row r="2069" spans="1:2">
      <c r="A2069" t="s">
        <v>8218</v>
      </c>
      <c r="B2069">
        <v>576</v>
      </c>
    </row>
    <row r="2070" spans="1:2">
      <c r="A2070" t="s">
        <v>8218</v>
      </c>
      <c r="B2070">
        <v>577</v>
      </c>
    </row>
    <row r="2071" spans="1:2">
      <c r="A2071" t="s">
        <v>8218</v>
      </c>
      <c r="B2071">
        <v>600</v>
      </c>
    </row>
    <row r="2072" spans="1:2">
      <c r="A2072" t="s">
        <v>8218</v>
      </c>
      <c r="B2072">
        <v>607</v>
      </c>
    </row>
    <row r="2073" spans="1:2">
      <c r="A2073" t="s">
        <v>8218</v>
      </c>
      <c r="B2073">
        <v>613</v>
      </c>
    </row>
    <row r="2074" spans="1:2">
      <c r="A2074" t="s">
        <v>8218</v>
      </c>
      <c r="B2074">
        <v>614</v>
      </c>
    </row>
    <row r="2075" spans="1:2">
      <c r="A2075" t="s">
        <v>8218</v>
      </c>
      <c r="B2075">
        <v>615</v>
      </c>
    </row>
    <row r="2076" spans="1:2">
      <c r="A2076" t="s">
        <v>8218</v>
      </c>
      <c r="B2076">
        <v>621</v>
      </c>
    </row>
    <row r="2077" spans="1:2">
      <c r="A2077" t="s">
        <v>8218</v>
      </c>
      <c r="B2077">
        <v>623</v>
      </c>
    </row>
    <row r="2078" spans="1:2">
      <c r="A2078" t="s">
        <v>8218</v>
      </c>
      <c r="B2078">
        <v>625</v>
      </c>
    </row>
    <row r="2079" spans="1:2">
      <c r="A2079" t="s">
        <v>8218</v>
      </c>
      <c r="B2079">
        <v>635</v>
      </c>
    </row>
    <row r="2080" spans="1:2">
      <c r="A2080" t="s">
        <v>8218</v>
      </c>
      <c r="B2080">
        <v>644</v>
      </c>
    </row>
    <row r="2081" spans="1:2">
      <c r="A2081" t="s">
        <v>8218</v>
      </c>
      <c r="B2081">
        <v>651</v>
      </c>
    </row>
    <row r="2082" spans="1:2">
      <c r="A2082" t="s">
        <v>8218</v>
      </c>
      <c r="B2082">
        <v>660</v>
      </c>
    </row>
    <row r="2083" spans="1:2">
      <c r="A2083" t="s">
        <v>8218</v>
      </c>
      <c r="B2083">
        <v>665</v>
      </c>
    </row>
    <row r="2084" spans="1:2">
      <c r="A2084" t="s">
        <v>8218</v>
      </c>
      <c r="B2084">
        <v>666</v>
      </c>
    </row>
    <row r="2085" spans="1:2">
      <c r="A2085" t="s">
        <v>8218</v>
      </c>
      <c r="B2085">
        <v>670</v>
      </c>
    </row>
    <row r="2086" spans="1:2">
      <c r="A2086" t="s">
        <v>8218</v>
      </c>
      <c r="B2086">
        <v>676</v>
      </c>
    </row>
    <row r="2087" spans="1:2">
      <c r="A2087" t="s">
        <v>8218</v>
      </c>
      <c r="B2087">
        <v>680</v>
      </c>
    </row>
    <row r="2088" spans="1:2">
      <c r="A2088" t="s">
        <v>8218</v>
      </c>
      <c r="B2088">
        <v>680</v>
      </c>
    </row>
    <row r="2089" spans="1:2">
      <c r="A2089" t="s">
        <v>8218</v>
      </c>
      <c r="B2089">
        <v>682</v>
      </c>
    </row>
    <row r="2090" spans="1:2">
      <c r="A2090" t="s">
        <v>8218</v>
      </c>
      <c r="B2090">
        <v>682</v>
      </c>
    </row>
    <row r="2091" spans="1:2">
      <c r="A2091" t="s">
        <v>8218</v>
      </c>
      <c r="B2091">
        <v>688</v>
      </c>
    </row>
    <row r="2092" spans="1:2">
      <c r="A2092" t="s">
        <v>8218</v>
      </c>
      <c r="B2092">
        <v>701</v>
      </c>
    </row>
    <row r="2093" spans="1:2">
      <c r="A2093" t="s">
        <v>8218</v>
      </c>
      <c r="B2093">
        <v>707</v>
      </c>
    </row>
    <row r="2094" spans="1:2">
      <c r="A2094" t="s">
        <v>8218</v>
      </c>
      <c r="B2094">
        <v>711</v>
      </c>
    </row>
    <row r="2095" spans="1:2">
      <c r="A2095" t="s">
        <v>8218</v>
      </c>
      <c r="B2095">
        <v>714</v>
      </c>
    </row>
    <row r="2096" spans="1:2">
      <c r="A2096" t="s">
        <v>8218</v>
      </c>
      <c r="B2096">
        <v>721</v>
      </c>
    </row>
    <row r="2097" spans="1:2">
      <c r="A2097" t="s">
        <v>8218</v>
      </c>
      <c r="B2097">
        <v>729</v>
      </c>
    </row>
    <row r="2098" spans="1:2">
      <c r="A2098" t="s">
        <v>8218</v>
      </c>
      <c r="B2098">
        <v>736</v>
      </c>
    </row>
    <row r="2099" spans="1:2">
      <c r="A2099" t="s">
        <v>8218</v>
      </c>
      <c r="B2099">
        <v>740</v>
      </c>
    </row>
    <row r="2100" spans="1:2">
      <c r="A2100" t="s">
        <v>8218</v>
      </c>
      <c r="B2100">
        <v>742</v>
      </c>
    </row>
    <row r="2101" spans="1:2">
      <c r="A2101" t="s">
        <v>8218</v>
      </c>
      <c r="B2101">
        <v>760</v>
      </c>
    </row>
    <row r="2102" spans="1:2">
      <c r="A2102" t="s">
        <v>8218</v>
      </c>
      <c r="B2102">
        <v>813</v>
      </c>
    </row>
    <row r="2103" spans="1:2">
      <c r="A2103" t="s">
        <v>8218</v>
      </c>
      <c r="B2103">
        <v>821</v>
      </c>
    </row>
    <row r="2104" spans="1:2">
      <c r="A2104" t="s">
        <v>8218</v>
      </c>
      <c r="B2104">
        <v>827</v>
      </c>
    </row>
    <row r="2105" spans="1:2">
      <c r="A2105" t="s">
        <v>8218</v>
      </c>
      <c r="B2105">
        <v>834</v>
      </c>
    </row>
    <row r="2106" spans="1:2">
      <c r="A2106" t="s">
        <v>8218</v>
      </c>
      <c r="B2106">
        <v>848</v>
      </c>
    </row>
    <row r="2107" spans="1:2">
      <c r="A2107" t="s">
        <v>8218</v>
      </c>
      <c r="B2107">
        <v>859</v>
      </c>
    </row>
    <row r="2108" spans="1:2">
      <c r="A2108" t="s">
        <v>8218</v>
      </c>
      <c r="B2108">
        <v>874</v>
      </c>
    </row>
    <row r="2109" spans="1:2">
      <c r="A2109" t="s">
        <v>8218</v>
      </c>
      <c r="B2109">
        <v>878</v>
      </c>
    </row>
    <row r="2110" spans="1:2">
      <c r="A2110" t="s">
        <v>8218</v>
      </c>
      <c r="B2110">
        <v>885</v>
      </c>
    </row>
    <row r="2111" spans="1:2">
      <c r="A2111" t="s">
        <v>8218</v>
      </c>
      <c r="B2111">
        <v>897</v>
      </c>
    </row>
    <row r="2112" spans="1:2">
      <c r="A2112" t="s">
        <v>8218</v>
      </c>
      <c r="B2112">
        <v>902</v>
      </c>
    </row>
    <row r="2113" spans="1:2">
      <c r="A2113" t="s">
        <v>8218</v>
      </c>
      <c r="B2113">
        <v>916</v>
      </c>
    </row>
    <row r="2114" spans="1:2">
      <c r="A2114" t="s">
        <v>8218</v>
      </c>
      <c r="B2114">
        <v>930</v>
      </c>
    </row>
    <row r="2115" spans="1:2">
      <c r="A2115" t="s">
        <v>8218</v>
      </c>
      <c r="B2115">
        <v>942</v>
      </c>
    </row>
    <row r="2116" spans="1:2">
      <c r="A2116" t="s">
        <v>8218</v>
      </c>
      <c r="B2116">
        <v>943</v>
      </c>
    </row>
    <row r="2117" spans="1:2">
      <c r="A2117" t="s">
        <v>8218</v>
      </c>
      <c r="B2117">
        <v>944</v>
      </c>
    </row>
    <row r="2118" spans="1:2">
      <c r="A2118" t="s">
        <v>8218</v>
      </c>
      <c r="B2118">
        <v>951</v>
      </c>
    </row>
    <row r="2119" spans="1:2">
      <c r="A2119" t="s">
        <v>8218</v>
      </c>
      <c r="B2119">
        <v>963</v>
      </c>
    </row>
    <row r="2120" spans="1:2">
      <c r="A2120" t="s">
        <v>8218</v>
      </c>
      <c r="B2120">
        <v>964</v>
      </c>
    </row>
    <row r="2121" spans="1:2">
      <c r="A2121" t="s">
        <v>8218</v>
      </c>
      <c r="B2121">
        <v>971</v>
      </c>
    </row>
    <row r="2122" spans="1:2">
      <c r="A2122" t="s">
        <v>8218</v>
      </c>
      <c r="B2122">
        <v>983</v>
      </c>
    </row>
    <row r="2123" spans="1:2">
      <c r="A2123" t="s">
        <v>8218</v>
      </c>
      <c r="B2123">
        <v>988</v>
      </c>
    </row>
    <row r="2124" spans="1:2">
      <c r="A2124" t="s">
        <v>8218</v>
      </c>
      <c r="B2124">
        <v>1013</v>
      </c>
    </row>
    <row r="2125" spans="1:2">
      <c r="A2125" t="s">
        <v>8218</v>
      </c>
      <c r="B2125">
        <v>1019</v>
      </c>
    </row>
    <row r="2126" spans="1:2">
      <c r="A2126" t="s">
        <v>8218</v>
      </c>
      <c r="B2126">
        <v>1021</v>
      </c>
    </row>
    <row r="2127" spans="1:2">
      <c r="A2127" t="s">
        <v>8218</v>
      </c>
      <c r="B2127">
        <v>1049</v>
      </c>
    </row>
    <row r="2128" spans="1:2">
      <c r="A2128" t="s">
        <v>8218</v>
      </c>
      <c r="B2128">
        <v>1062</v>
      </c>
    </row>
    <row r="2129" spans="1:2">
      <c r="A2129" t="s">
        <v>8218</v>
      </c>
      <c r="B2129">
        <v>1071</v>
      </c>
    </row>
    <row r="2130" spans="1:2">
      <c r="A2130" t="s">
        <v>8218</v>
      </c>
      <c r="B2130">
        <v>1088</v>
      </c>
    </row>
    <row r="2131" spans="1:2">
      <c r="A2131" t="s">
        <v>8218</v>
      </c>
      <c r="B2131">
        <v>1095</v>
      </c>
    </row>
    <row r="2132" spans="1:2">
      <c r="A2132" t="s">
        <v>8218</v>
      </c>
      <c r="B2132">
        <v>1104</v>
      </c>
    </row>
    <row r="2133" spans="1:2">
      <c r="A2133" t="s">
        <v>8218</v>
      </c>
      <c r="B2133">
        <v>1107</v>
      </c>
    </row>
    <row r="2134" spans="1:2">
      <c r="A2134" t="s">
        <v>8218</v>
      </c>
      <c r="B2134">
        <v>1113</v>
      </c>
    </row>
    <row r="2135" spans="1:2">
      <c r="A2135" t="s">
        <v>8218</v>
      </c>
      <c r="B2135">
        <v>1151</v>
      </c>
    </row>
    <row r="2136" spans="1:2">
      <c r="A2136" t="s">
        <v>8218</v>
      </c>
      <c r="B2136">
        <v>1204</v>
      </c>
    </row>
    <row r="2137" spans="1:2">
      <c r="A2137" t="s">
        <v>8218</v>
      </c>
      <c r="B2137">
        <v>1224</v>
      </c>
    </row>
    <row r="2138" spans="1:2">
      <c r="A2138" t="s">
        <v>8218</v>
      </c>
      <c r="B2138">
        <v>1251</v>
      </c>
    </row>
    <row r="2139" spans="1:2">
      <c r="A2139" t="s">
        <v>8218</v>
      </c>
      <c r="B2139">
        <v>1260</v>
      </c>
    </row>
    <row r="2140" spans="1:2">
      <c r="A2140" t="s">
        <v>8218</v>
      </c>
      <c r="B2140">
        <v>1281</v>
      </c>
    </row>
    <row r="2141" spans="1:2">
      <c r="A2141" t="s">
        <v>8218</v>
      </c>
      <c r="B2141">
        <v>1328</v>
      </c>
    </row>
    <row r="2142" spans="1:2">
      <c r="A2142" t="s">
        <v>8218</v>
      </c>
      <c r="B2142">
        <v>1356</v>
      </c>
    </row>
    <row r="2143" spans="1:2">
      <c r="A2143" t="s">
        <v>8218</v>
      </c>
      <c r="B2143">
        <v>1364</v>
      </c>
    </row>
    <row r="2144" spans="1:2">
      <c r="A2144" t="s">
        <v>8218</v>
      </c>
      <c r="B2144">
        <v>1373</v>
      </c>
    </row>
    <row r="2145" spans="1:2">
      <c r="A2145" t="s">
        <v>8218</v>
      </c>
      <c r="B2145">
        <v>1375</v>
      </c>
    </row>
    <row r="2146" spans="1:2">
      <c r="A2146" t="s">
        <v>8218</v>
      </c>
      <c r="B2146">
        <v>1420</v>
      </c>
    </row>
    <row r="2147" spans="1:2">
      <c r="A2147" t="s">
        <v>8218</v>
      </c>
      <c r="B2147">
        <v>1510</v>
      </c>
    </row>
    <row r="2148" spans="1:2">
      <c r="A2148" t="s">
        <v>8218</v>
      </c>
      <c r="B2148">
        <v>1513</v>
      </c>
    </row>
    <row r="2149" spans="1:2">
      <c r="A2149" t="s">
        <v>8218</v>
      </c>
      <c r="B2149">
        <v>1530</v>
      </c>
    </row>
    <row r="2150" spans="1:2">
      <c r="A2150" t="s">
        <v>8218</v>
      </c>
      <c r="B2150">
        <v>1556</v>
      </c>
    </row>
    <row r="2151" spans="1:2">
      <c r="A2151" t="s">
        <v>8218</v>
      </c>
      <c r="B2151">
        <v>1596</v>
      </c>
    </row>
    <row r="2152" spans="1:2">
      <c r="A2152" t="s">
        <v>8218</v>
      </c>
      <c r="B2152">
        <v>1633</v>
      </c>
    </row>
    <row r="2153" spans="1:2">
      <c r="A2153" t="s">
        <v>8218</v>
      </c>
      <c r="B2153">
        <v>1637</v>
      </c>
    </row>
    <row r="2154" spans="1:2">
      <c r="A2154" t="s">
        <v>8218</v>
      </c>
      <c r="B2154">
        <v>1670</v>
      </c>
    </row>
    <row r="2155" spans="1:2">
      <c r="A2155" t="s">
        <v>8218</v>
      </c>
      <c r="B2155">
        <v>1737</v>
      </c>
    </row>
    <row r="2156" spans="1:2">
      <c r="A2156" t="s">
        <v>8218</v>
      </c>
      <c r="B2156">
        <v>1762</v>
      </c>
    </row>
    <row r="2157" spans="1:2">
      <c r="A2157" t="s">
        <v>8218</v>
      </c>
      <c r="B2157">
        <v>1780</v>
      </c>
    </row>
    <row r="2158" spans="1:2">
      <c r="A2158" t="s">
        <v>8218</v>
      </c>
      <c r="B2158">
        <v>1789</v>
      </c>
    </row>
    <row r="2159" spans="1:2">
      <c r="A2159" t="s">
        <v>8218</v>
      </c>
      <c r="B2159">
        <v>1876</v>
      </c>
    </row>
    <row r="2160" spans="1:2">
      <c r="A2160" t="s">
        <v>8218</v>
      </c>
      <c r="B2160">
        <v>1887</v>
      </c>
    </row>
    <row r="2161" spans="1:2">
      <c r="A2161" t="s">
        <v>8218</v>
      </c>
      <c r="B2161">
        <v>1945</v>
      </c>
    </row>
    <row r="2162" spans="1:2">
      <c r="A2162" t="s">
        <v>8218</v>
      </c>
      <c r="B2162">
        <v>1980</v>
      </c>
    </row>
    <row r="2163" spans="1:2">
      <c r="A2163" t="s">
        <v>8218</v>
      </c>
      <c r="B2163">
        <v>2035</v>
      </c>
    </row>
    <row r="2164" spans="1:2">
      <c r="A2164" t="s">
        <v>8218</v>
      </c>
      <c r="B2164">
        <v>2051</v>
      </c>
    </row>
    <row r="2165" spans="1:2">
      <c r="A2165" t="s">
        <v>8218</v>
      </c>
      <c r="B2165">
        <v>2139</v>
      </c>
    </row>
    <row r="2166" spans="1:2">
      <c r="A2166" t="s">
        <v>8218</v>
      </c>
      <c r="B2166">
        <v>2165</v>
      </c>
    </row>
    <row r="2167" spans="1:2">
      <c r="A2167" t="s">
        <v>8218</v>
      </c>
      <c r="B2167">
        <v>2174</v>
      </c>
    </row>
    <row r="2168" spans="1:2">
      <c r="A2168" t="s">
        <v>8218</v>
      </c>
      <c r="B2168">
        <v>2436</v>
      </c>
    </row>
    <row r="2169" spans="1:2">
      <c r="A2169" t="s">
        <v>8218</v>
      </c>
      <c r="B2169">
        <v>2478</v>
      </c>
    </row>
    <row r="2170" spans="1:2">
      <c r="A2170" t="s">
        <v>8218</v>
      </c>
      <c r="B2170">
        <v>2525</v>
      </c>
    </row>
    <row r="2171" spans="1:2">
      <c r="A2171" t="s">
        <v>8218</v>
      </c>
      <c r="B2171">
        <v>2602</v>
      </c>
    </row>
    <row r="2172" spans="1:2">
      <c r="A2172" t="s">
        <v>8218</v>
      </c>
      <c r="B2172">
        <v>3238</v>
      </c>
    </row>
    <row r="2173" spans="1:2">
      <c r="A2173" t="s">
        <v>8218</v>
      </c>
      <c r="B2173">
        <v>3355</v>
      </c>
    </row>
    <row r="2174" spans="1:2">
      <c r="A2174" t="s">
        <v>8218</v>
      </c>
      <c r="B2174">
        <v>3468</v>
      </c>
    </row>
    <row r="2175" spans="1:2">
      <c r="A2175" t="s">
        <v>8218</v>
      </c>
      <c r="B2175">
        <v>3562</v>
      </c>
    </row>
    <row r="2176" spans="1:2">
      <c r="A2176" t="s">
        <v>8218</v>
      </c>
      <c r="B2176">
        <v>3663</v>
      </c>
    </row>
    <row r="2177" spans="1:2">
      <c r="A2177" t="s">
        <v>8218</v>
      </c>
      <c r="B2177">
        <v>3863</v>
      </c>
    </row>
    <row r="2178" spans="1:2">
      <c r="A2178" t="s">
        <v>8218</v>
      </c>
      <c r="B2178">
        <v>4245</v>
      </c>
    </row>
    <row r="2179" spans="1:2">
      <c r="A2179" t="s">
        <v>8218</v>
      </c>
      <c r="B2179">
        <v>4330</v>
      </c>
    </row>
    <row r="2180" spans="1:2">
      <c r="A2180" t="s">
        <v>8218</v>
      </c>
      <c r="B2180">
        <v>4562</v>
      </c>
    </row>
    <row r="2181" spans="1:2">
      <c r="A2181" t="s">
        <v>8218</v>
      </c>
      <c r="B2181">
        <v>4883</v>
      </c>
    </row>
    <row r="2182" spans="1:2">
      <c r="A2182" t="s">
        <v>8218</v>
      </c>
      <c r="B2182">
        <v>5812</v>
      </c>
    </row>
    <row r="2183" spans="1:2">
      <c r="A2183" t="s">
        <v>8218</v>
      </c>
      <c r="B2183">
        <v>8200</v>
      </c>
    </row>
    <row r="2184" spans="1:2">
      <c r="A2184" t="s">
        <v>8218</v>
      </c>
      <c r="B2184">
        <v>8359</v>
      </c>
    </row>
    <row r="2185" spans="1:2">
      <c r="A2185" t="s">
        <v>8218</v>
      </c>
      <c r="B2185">
        <v>20242</v>
      </c>
    </row>
    <row r="2186" spans="1:2">
      <c r="A2186" t="s">
        <v>8218</v>
      </c>
      <c r="B2186">
        <v>26457</v>
      </c>
    </row>
  </sheetData>
  <sortState xmlns:xlrd2="http://schemas.microsoft.com/office/spreadsheetml/2017/richdata2" ref="E2:E2187">
    <sortCondition ref="E2:E2187"/>
  </sortState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04D42-F0EF-E642-B017-DB57BF737F78}">
  <sheetPr codeName="Sheet8"/>
  <dimension ref="A1:I18"/>
  <sheetViews>
    <sheetView topLeftCell="A2" workbookViewId="0">
      <selection sqref="A1:I21"/>
    </sheetView>
  </sheetViews>
  <sheetFormatPr baseColWidth="10" defaultRowHeight="15"/>
  <cols>
    <col min="1" max="1" width="23.5" customWidth="1"/>
    <col min="2" max="2" width="15" customWidth="1"/>
    <col min="3" max="3" width="20.5" customWidth="1"/>
    <col min="4" max="4" width="20.83203125" customWidth="1"/>
    <col min="5" max="5" width="17.83203125" customWidth="1"/>
    <col min="6" max="6" width="15.5" customWidth="1"/>
  </cols>
  <sheetData>
    <row r="1" spans="1:9">
      <c r="A1" t="s">
        <v>8402</v>
      </c>
    </row>
    <row r="2" spans="1:9" ht="16" thickBot="1"/>
    <row r="3" spans="1:9">
      <c r="A3" s="19" t="s">
        <v>8403</v>
      </c>
      <c r="B3" s="19"/>
    </row>
    <row r="4" spans="1:9">
      <c r="A4" s="16" t="s">
        <v>8404</v>
      </c>
      <c r="B4" s="16">
        <v>0.79560419256128934</v>
      </c>
    </row>
    <row r="5" spans="1:9">
      <c r="A5" s="16" t="s">
        <v>8405</v>
      </c>
      <c r="B5" s="16">
        <v>0.63298603122110109</v>
      </c>
    </row>
    <row r="6" spans="1:9">
      <c r="A6" s="16" t="s">
        <v>8406</v>
      </c>
      <c r="B6" s="16">
        <v>0.63289675514015264</v>
      </c>
    </row>
    <row r="7" spans="1:9">
      <c r="A7" s="16" t="s">
        <v>8407</v>
      </c>
      <c r="B7" s="16">
        <v>35615.795460220805</v>
      </c>
    </row>
    <row r="8" spans="1:9" ht="16" thickBot="1">
      <c r="A8" s="17" t="s">
        <v>8408</v>
      </c>
      <c r="B8" s="17">
        <v>4113</v>
      </c>
    </row>
    <row r="10" spans="1:9" ht="16" thickBot="1">
      <c r="A10" t="s">
        <v>8409</v>
      </c>
    </row>
    <row r="11" spans="1:9">
      <c r="A11" s="18"/>
      <c r="B11" s="18" t="s">
        <v>8414</v>
      </c>
      <c r="C11" s="18" t="s">
        <v>8415</v>
      </c>
      <c r="D11" s="18" t="s">
        <v>8416</v>
      </c>
      <c r="E11" s="18" t="s">
        <v>8417</v>
      </c>
      <c r="F11" s="18" t="s">
        <v>8418</v>
      </c>
    </row>
    <row r="12" spans="1:9">
      <c r="A12" s="16" t="s">
        <v>8410</v>
      </c>
      <c r="B12" s="16">
        <v>1</v>
      </c>
      <c r="C12" s="16">
        <v>8993822368663.3691</v>
      </c>
      <c r="D12" s="16">
        <v>8993822368663.3691</v>
      </c>
      <c r="E12" s="16">
        <v>7090.2085362249518</v>
      </c>
      <c r="F12" s="16">
        <v>0</v>
      </c>
    </row>
    <row r="13" spans="1:9">
      <c r="A13" s="16" t="s">
        <v>8411</v>
      </c>
      <c r="B13" s="16">
        <v>4111</v>
      </c>
      <c r="C13" s="16">
        <v>5214741367432.4746</v>
      </c>
      <c r="D13" s="16">
        <v>1268484886.2642848</v>
      </c>
      <c r="E13" s="16"/>
      <c r="F13" s="16"/>
    </row>
    <row r="14" spans="1:9" ht="16" thickBot="1">
      <c r="A14" s="17" t="s">
        <v>8412</v>
      </c>
      <c r="B14" s="17">
        <v>4112</v>
      </c>
      <c r="C14" s="17">
        <v>14208563736095.844</v>
      </c>
      <c r="D14" s="17"/>
      <c r="E14" s="17"/>
      <c r="F14" s="17"/>
    </row>
    <row r="15" spans="1:9" ht="16" thickBot="1"/>
    <row r="16" spans="1:9">
      <c r="A16" s="18"/>
      <c r="B16" s="18" t="s">
        <v>8419</v>
      </c>
      <c r="C16" s="18" t="s">
        <v>8407</v>
      </c>
      <c r="D16" s="18" t="s">
        <v>8420</v>
      </c>
      <c r="E16" s="18" t="s">
        <v>8421</v>
      </c>
      <c r="F16" s="18" t="s">
        <v>8422</v>
      </c>
      <c r="G16" s="18" t="s">
        <v>8423</v>
      </c>
      <c r="H16" s="18" t="s">
        <v>8424</v>
      </c>
      <c r="I16" s="18" t="s">
        <v>8425</v>
      </c>
    </row>
    <row r="17" spans="1:9">
      <c r="A17" s="16" t="s">
        <v>8413</v>
      </c>
      <c r="B17" s="16">
        <v>2780.3174694412792</v>
      </c>
      <c r="C17" s="16">
        <v>564.33116480417368</v>
      </c>
      <c r="D17" s="16">
        <v>4.9267480565353257</v>
      </c>
      <c r="E17" s="16">
        <v>8.6898696146319826E-7</v>
      </c>
      <c r="F17" s="16">
        <v>1673.9229669397068</v>
      </c>
      <c r="G17" s="16">
        <v>3886.7119719428515</v>
      </c>
      <c r="H17" s="16">
        <v>1673.9229669397068</v>
      </c>
      <c r="I17" s="16">
        <v>3886.7119719428515</v>
      </c>
    </row>
    <row r="18" spans="1:9" ht="16" thickBot="1">
      <c r="A18" s="17">
        <v>0</v>
      </c>
      <c r="B18" s="17">
        <v>74.988873963699405</v>
      </c>
      <c r="C18" s="17">
        <v>0.89056849608630284</v>
      </c>
      <c r="D18" s="17">
        <v>84.203376038166539</v>
      </c>
      <c r="E18" s="17">
        <v>0</v>
      </c>
      <c r="F18" s="17">
        <v>73.242877730241531</v>
      </c>
      <c r="G18" s="17">
        <v>76.734870197157278</v>
      </c>
      <c r="H18" s="17">
        <v>73.242877730241531</v>
      </c>
      <c r="I18" s="17">
        <v>76.734870197157278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Kickstarters</vt:lpstr>
      <vt:lpstr>Bonus</vt:lpstr>
      <vt:lpstr>pvt-category</vt:lpstr>
      <vt:lpstr>pvt-country-category</vt:lpstr>
      <vt:lpstr>pvt-subcategory</vt:lpstr>
      <vt:lpstr>pvt-category-month</vt:lpstr>
      <vt:lpstr>Outcome-backers</vt:lpstr>
      <vt:lpstr>Regression-pledged and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J Morrison</cp:lastModifiedBy>
  <dcterms:created xsi:type="dcterms:W3CDTF">2017-04-20T15:17:24Z</dcterms:created>
  <dcterms:modified xsi:type="dcterms:W3CDTF">2019-06-23T03:24:03Z</dcterms:modified>
</cp:coreProperties>
</file>