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z\Downloads\dane_case_study_efa_cfa\"/>
    </mc:Choice>
  </mc:AlternateContent>
  <xr:revisionPtr revIDLastSave="0" documentId="13_ncr:1_{EF8BA129-9D5C-431C-B8D9-6C9DB9592A77}" xr6:coauthVersionLast="47" xr6:coauthVersionMax="47" xr10:uidLastSave="{00000000-0000-0000-0000-000000000000}"/>
  <bookViews>
    <workbookView xWindow="-108" yWindow="-108" windowWidth="23256" windowHeight="12456" xr2:uid="{969AD916-068A-49FF-A2D5-5AA5DA4BC85F}"/>
  </bookViews>
  <sheets>
    <sheet name="Rada Nadzorcza" sheetId="9" r:id="rId1"/>
    <sheet name="Zarząd" sheetId="2" r:id="rId2"/>
  </sheets>
  <definedNames>
    <definedName name="ExternalData_1" localSheetId="1" hidden="1">Zarząd!$A$1:$AJ$31</definedName>
    <definedName name="ExternalData_2" localSheetId="0" hidden="1">'Rada Nadzorcza'!$A$1:$AZ$38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9" l="1"/>
  <c r="P41" i="9"/>
  <c r="Q41" i="9"/>
  <c r="R41" i="9"/>
  <c r="S41" i="9"/>
  <c r="T41" i="9"/>
  <c r="U41" i="9"/>
  <c r="U46" i="9" s="1"/>
  <c r="V41" i="9"/>
  <c r="W41" i="9"/>
  <c r="X41" i="9"/>
  <c r="Y41" i="9"/>
  <c r="Z41" i="9"/>
  <c r="AA41" i="9"/>
  <c r="AB41" i="9"/>
  <c r="AC41" i="9"/>
  <c r="AD41" i="9"/>
  <c r="AE41" i="9"/>
  <c r="AE46" i="9" s="1"/>
  <c r="AF41" i="9"/>
  <c r="AG41" i="9"/>
  <c r="AH41" i="9"/>
  <c r="AI41" i="9"/>
  <c r="AJ41" i="9"/>
  <c r="AQ41" i="9"/>
  <c r="AR41" i="9"/>
  <c r="AS41" i="9"/>
  <c r="AT41" i="9"/>
  <c r="AU41" i="9"/>
  <c r="AV41" i="9"/>
  <c r="AW41" i="9"/>
  <c r="AX41" i="9"/>
  <c r="AY41" i="9"/>
  <c r="AZ41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Q42" i="9"/>
  <c r="AR42" i="9"/>
  <c r="AS42" i="9"/>
  <c r="AT42" i="9"/>
  <c r="AU42" i="9"/>
  <c r="AV42" i="9"/>
  <c r="AW42" i="9"/>
  <c r="AX42" i="9"/>
  <c r="AY42" i="9"/>
  <c r="AZ42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Q43" i="9"/>
  <c r="AR43" i="9"/>
  <c r="AS43" i="9"/>
  <c r="AT43" i="9"/>
  <c r="AU43" i="9"/>
  <c r="AV43" i="9"/>
  <c r="AW43" i="9"/>
  <c r="AX43" i="9"/>
  <c r="AY43" i="9"/>
  <c r="AZ43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Q44" i="9"/>
  <c r="AR44" i="9"/>
  <c r="AS44" i="9"/>
  <c r="AT44" i="9"/>
  <c r="AU44" i="9"/>
  <c r="AV44" i="9"/>
  <c r="AW44" i="9"/>
  <c r="AX44" i="9"/>
  <c r="AY44" i="9"/>
  <c r="AZ44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Q45" i="9"/>
  <c r="AR45" i="9"/>
  <c r="AS45" i="9"/>
  <c r="AS46" i="9" s="1"/>
  <c r="AT45" i="9"/>
  <c r="AU45" i="9"/>
  <c r="AV45" i="9"/>
  <c r="AW45" i="9"/>
  <c r="AW46" i="9" s="1"/>
  <c r="AX45" i="9"/>
  <c r="AY45" i="9"/>
  <c r="AZ45" i="9"/>
  <c r="O46" i="9"/>
  <c r="P46" i="9"/>
  <c r="Q46" i="9"/>
  <c r="S46" i="9"/>
  <c r="X46" i="9"/>
  <c r="Y46" i="9"/>
  <c r="AA46" i="9"/>
  <c r="AC46" i="9"/>
  <c r="AF46" i="9"/>
  <c r="AG46" i="9"/>
  <c r="AI46" i="9"/>
  <c r="AQ46" i="9"/>
  <c r="AU46" i="9"/>
  <c r="AY46" i="9"/>
  <c r="E41" i="9"/>
  <c r="F41" i="9"/>
  <c r="G41" i="9"/>
  <c r="H41" i="9"/>
  <c r="I41" i="9"/>
  <c r="J41" i="9"/>
  <c r="K41" i="9"/>
  <c r="L41" i="9"/>
  <c r="M41" i="9"/>
  <c r="N41" i="9"/>
  <c r="E42" i="9"/>
  <c r="F42" i="9"/>
  <c r="G42" i="9"/>
  <c r="H42" i="9"/>
  <c r="I42" i="9"/>
  <c r="J42" i="9"/>
  <c r="K42" i="9"/>
  <c r="L42" i="9"/>
  <c r="M42" i="9"/>
  <c r="N42" i="9"/>
  <c r="E43" i="9"/>
  <c r="F43" i="9"/>
  <c r="G43" i="9"/>
  <c r="H43" i="9"/>
  <c r="I43" i="9"/>
  <c r="I46" i="9" s="1"/>
  <c r="J43" i="9"/>
  <c r="K43" i="9"/>
  <c r="L43" i="9"/>
  <c r="M43" i="9"/>
  <c r="N43" i="9"/>
  <c r="E44" i="9"/>
  <c r="F44" i="9"/>
  <c r="G44" i="9"/>
  <c r="G46" i="9" s="1"/>
  <c r="H44" i="9"/>
  <c r="I44" i="9"/>
  <c r="J44" i="9"/>
  <c r="K44" i="9"/>
  <c r="L44" i="9"/>
  <c r="M44" i="9"/>
  <c r="N44" i="9"/>
  <c r="E45" i="9"/>
  <c r="F45" i="9"/>
  <c r="G45" i="9"/>
  <c r="H45" i="9"/>
  <c r="I45" i="9"/>
  <c r="J45" i="9"/>
  <c r="K45" i="9"/>
  <c r="L45" i="9"/>
  <c r="L46" i="9" s="1"/>
  <c r="M45" i="9"/>
  <c r="N45" i="9"/>
  <c r="D45" i="9"/>
  <c r="D44" i="9"/>
  <c r="D43" i="9"/>
  <c r="D42" i="9"/>
  <c r="D41" i="9"/>
  <c r="F46" i="9"/>
  <c r="AA34" i="2"/>
  <c r="AB34" i="2"/>
  <c r="AC34" i="2"/>
  <c r="AD34" i="2"/>
  <c r="AE34" i="2"/>
  <c r="AF34" i="2"/>
  <c r="AG34" i="2"/>
  <c r="AH34" i="2"/>
  <c r="AI34" i="2"/>
  <c r="AJ34" i="2"/>
  <c r="AA35" i="2"/>
  <c r="AB35" i="2"/>
  <c r="AC35" i="2"/>
  <c r="AD35" i="2"/>
  <c r="AE35" i="2"/>
  <c r="AF35" i="2"/>
  <c r="AG35" i="2"/>
  <c r="AH35" i="2"/>
  <c r="AI35" i="2"/>
  <c r="AJ35" i="2"/>
  <c r="AA36" i="2"/>
  <c r="AB36" i="2"/>
  <c r="AC36" i="2"/>
  <c r="AD36" i="2"/>
  <c r="AE36" i="2"/>
  <c r="AF36" i="2"/>
  <c r="AG36" i="2"/>
  <c r="AH36" i="2"/>
  <c r="AI36" i="2"/>
  <c r="AJ36" i="2"/>
  <c r="AA37" i="2"/>
  <c r="AB37" i="2"/>
  <c r="AC37" i="2"/>
  <c r="AD37" i="2"/>
  <c r="AE37" i="2"/>
  <c r="AF37" i="2"/>
  <c r="AG37" i="2"/>
  <c r="AH37" i="2"/>
  <c r="AI37" i="2"/>
  <c r="AJ37" i="2"/>
  <c r="AA38" i="2"/>
  <c r="AB38" i="2"/>
  <c r="AC38" i="2"/>
  <c r="AD38" i="2"/>
  <c r="AE38" i="2"/>
  <c r="AF38" i="2"/>
  <c r="AG38" i="2"/>
  <c r="AH38" i="2"/>
  <c r="AI38" i="2"/>
  <c r="AJ38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D38" i="2"/>
  <c r="D37" i="2"/>
  <c r="D36" i="2"/>
  <c r="D35" i="2"/>
  <c r="D34" i="2"/>
  <c r="AZ46" i="9" l="1"/>
  <c r="AR46" i="9"/>
  <c r="K46" i="9"/>
  <c r="T46" i="9"/>
  <c r="AJ46" i="9"/>
  <c r="AV46" i="9"/>
  <c r="E46" i="9"/>
  <c r="AB46" i="9"/>
  <c r="M46" i="9"/>
  <c r="W46" i="9"/>
  <c r="AD46" i="9"/>
  <c r="J46" i="9"/>
  <c r="AX46" i="9"/>
  <c r="AH46" i="9"/>
  <c r="Z46" i="9"/>
  <c r="R46" i="9"/>
  <c r="N46" i="9"/>
  <c r="H46" i="9"/>
  <c r="AT46" i="9"/>
  <c r="V46" i="9"/>
  <c r="AA39" i="2"/>
  <c r="AG39" i="2"/>
  <c r="AC39" i="2"/>
  <c r="U39" i="2"/>
  <c r="I39" i="2"/>
  <c r="X39" i="2"/>
  <c r="T39" i="2"/>
  <c r="P39" i="2"/>
  <c r="L39" i="2"/>
  <c r="H39" i="2"/>
  <c r="AJ39" i="2"/>
  <c r="AF39" i="2"/>
  <c r="AB39" i="2"/>
  <c r="Y39" i="2"/>
  <c r="Q39" i="2"/>
  <c r="E39" i="2"/>
  <c r="W39" i="2"/>
  <c r="S39" i="2"/>
  <c r="O39" i="2"/>
  <c r="K39" i="2"/>
  <c r="G39" i="2"/>
  <c r="AI39" i="2"/>
  <c r="AE39" i="2"/>
  <c r="M39" i="2"/>
  <c r="D39" i="2"/>
  <c r="V39" i="2"/>
  <c r="R39" i="2"/>
  <c r="N39" i="2"/>
  <c r="J39" i="2"/>
  <c r="F39" i="2"/>
  <c r="AH39" i="2"/>
  <c r="AD39" i="2"/>
  <c r="D4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501977-258A-427F-84C7-E195924A0B5E}" keepAlive="1" name="Zapytanie — Sheet1" description="Połączenie z zapytaniem „Sheet1” w skoroszycie." type="5" refreshedVersion="8" background="1" saveData="1">
    <dbPr connection="Provider=Microsoft.Mashup.OleDb.1;Data Source=$Workbook$;Location=Sheet1;Extended Properties=&quot;&quot;" command="SELECT * FROM [Sheet1]"/>
  </connection>
  <connection id="2" xr16:uid="{42028604-2335-446D-A8DF-A7784ADFC0B8}" keepAlive="1" name="Zapytanie — Sheet1 (2)" description="Połączenie z zapytaniem „Sheet1 (2)” w skoroszycie." type="5" refreshedVersion="0" background="1">
    <dbPr connection="Provider=Microsoft.Mashup.OleDb.1;Data Source=$Workbook$;Location=&quot;Sheet1 (2)&quot;;Extended Properties=&quot;&quot;" command="SELECT * FROM [Sheet1 (2)]"/>
  </connection>
  <connection id="3" xr16:uid="{220C05A3-7876-4253-A9C3-E3E921265A46}" keepAlive="1" name="Zapytanie — Sheet1 (3)" description="Połączenie z zapytaniem „Sheet1 (3)” w skoroszycie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4" xr16:uid="{51FCC42B-7457-4D9E-A542-34BFB36AD936}" keepAlive="1" name="Zapytanie — Sheet1 (4)" description="Połączenie z zapytaniem „Sheet1 (4)” w skoroszycie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5" xr16:uid="{E1E1B3FE-E21F-4ED8-A9B3-855AD9736CA9}" keepAlive="1" name="Zapytanie — Sheet1 (5)" description="Połączenie z zapytaniem „Sheet1 (5)” w skoroszycie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6" xr16:uid="{B3D59146-2DA4-4341-95B0-C77057BB8742}" keepAlive="1" name="Zapytanie — Sheet1 (6)" description="Połączenie z zapytaniem „Sheet1 (6)” w skoroszycie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7" xr16:uid="{485637A8-1060-4F8C-9ADF-B4D5EEF6FAFB}" keepAlive="1" name="Zapytanie — Sheet1 (7)" description="Połączenie z zapytaniem „Sheet1 (7)” w skoroszycie." type="5" refreshedVersion="8" background="1" saveData="1">
    <dbPr connection="Provider=Microsoft.Mashup.OleDb.1;Data Source=$Workbook$;Location=&quot;Sheet1 (7)&quot;;Extended Properties=&quot;&quot;" command="SELECT * FROM [Sheet1 (7)]"/>
  </connection>
  <connection id="8" xr16:uid="{000F0ADE-ADBF-4078-9F00-B9C297FC2A77}" keepAlive="1" name="Zapytanie — Sheet1 (8)" description="Połączenie z zapytaniem „Sheet1 (8)” w skoroszycie." type="5" refreshedVersion="8" background="1" saveData="1">
    <dbPr connection="Provider=Microsoft.Mashup.OleDb.1;Data Source=$Workbook$;Location=&quot;Sheet1 (8)&quot;;Extended Properties=&quot;&quot;" command="SELECT * FROM [Sheet1 (8)]"/>
  </connection>
  <connection id="9" xr16:uid="{3EC55750-B2D8-4125-B5DC-ABAA4F1487FC}" keepAlive="1" name="Zapytanie — Sheet1 (9)" description="Połączenie z zapytaniem „Sheet1 (9)” w skoroszycie." type="5" refreshedVersion="8" background="1" saveData="1">
    <dbPr connection="Provider=Microsoft.Mashup.OleDb.1;Data Source=$Workbook$;Location=&quot;Sheet1 (9)&quot;;Extended Properties=&quot;&quot;" command="SELECT * FROM [Sheet1 (9)]"/>
  </connection>
</connections>
</file>

<file path=xl/sharedStrings.xml><?xml version="1.0" encoding="utf-8"?>
<sst xmlns="http://schemas.openxmlformats.org/spreadsheetml/2006/main" count="527" uniqueCount="269">
  <si>
    <t>ID</t>
  </si>
  <si>
    <t>Co wg Pana(i) jest naczelną zasadą w zarządzaniu spółką?</t>
  </si>
  <si>
    <t>Co wg Pana(i) powinno być podstawowym celem działalności spółki?</t>
  </si>
  <si>
    <t>akcjonariusze/udziałowcy </t>
  </si>
  <si>
    <t>rada nadzorcza</t>
  </si>
  <si>
    <t>organizacje związkowe</t>
  </si>
  <si>
    <t>pracownicy</t>
  </si>
  <si>
    <t>klienci (odbiorcy)</t>
  </si>
  <si>
    <t>dostawcy</t>
  </si>
  <si>
    <t>banki i instytucje finansowe</t>
  </si>
  <si>
    <t>Skarb Państwa</t>
  </si>
  <si>
    <t>politycy</t>
  </si>
  <si>
    <t xml:space="preserve">lokalne władze (np. jednostka samorządu terytorialnego) </t>
  </si>
  <si>
    <t>Inne</t>
  </si>
  <si>
    <t>powoływanie i odwoływanie członków zarządu oraz ustalanie zasad i wysokości ich wynagrodzenia</t>
  </si>
  <si>
    <t>ocena sprawozdań finansowych oraz sprawozdań z działalności zarządu</t>
  </si>
  <si>
    <t>zatwierdzanie strategii i planów wieloletnich spółki</t>
  </si>
  <si>
    <t>zatwierdzanie rocznych planów rzeczowo-finansowych i inwestycyjnych</t>
  </si>
  <si>
    <t>ustalanie celów zarządczych członków zarządu oraz ocena ich realizacji</t>
  </si>
  <si>
    <t>sporządzanie sprawozdań z działalności rady dla Walnego Zgromadzenia/Zgromadzenia Wspólników</t>
  </si>
  <si>
    <t>wyrażanie zgody zarządowi na dokonywanie czynności określonych w Statucie/Umowie spółki</t>
  </si>
  <si>
    <t>przyjmowanie polityk w zakresie zarządzania ryzykiem;</t>
  </si>
  <si>
    <t>doradzanie zarządowi w zakresie planów działalności spółki</t>
  </si>
  <si>
    <t>wsparcie zarządu w kluczowych obszarach działalności spółki, inicjowanie nowych rozwiązań</t>
  </si>
  <si>
    <t>Inne2</t>
  </si>
  <si>
    <t>Jakie są Pana(i) zdaniem najważniejsze problemy (bariery) we współpracy zarządu z radą nadzorczą?</t>
  </si>
  <si>
    <t>Wyznaczanie przez radę nadzorczą celów zarządczych członkom zarządu ma kluczowe znaczenie w procesie nadzoru korporacyjnego</t>
  </si>
  <si>
    <t xml:space="preserve">Wyznaczane członkom zarządu cele wynikają ze strategii lub planu długoletniego spółki </t>
  </si>
  <si>
    <t>Propozycje celów zarządczych składanych przez członków zarządu radzie nadzorczej są ambitne a ich spełnienie wymaga od menadżera sporego zaangażowania i motywacji</t>
  </si>
  <si>
    <t>Poziom proponowanych przez managerów celów jest zaniżony w celu uzyskania premii przy niższym zaangażowaniu</t>
  </si>
  <si>
    <t>Członkowie rady nadzorczej mają odpowiednie kompetencje do oceny zaproponowanych przez członka zarządu celów zarządczych pod względem adekwatności i ambitności</t>
  </si>
  <si>
    <t>Ustalane przez radę nadzorczą cele zarządcze są ambitne i przyczyniają się do rozwoju spółki i poprawy jej wyników</t>
  </si>
  <si>
    <t>1-roczna perspektywa ustalania i oceny celów zarządczych jest optymalna i przyczynia się do realizacji długoterminowych celów spółki</t>
  </si>
  <si>
    <t>Proces wyznaczania celów zarządczych opiera się na konsultacjach z członkami zarządu którzy mają wpływ na końcowy kształt wyznaczanych celów</t>
  </si>
  <si>
    <t>Wyznaczane przez radę nadzorczą cele są mierzalne, kwantyfikowalne i możliwe do realizacji</t>
  </si>
  <si>
    <t>Członkowie zarządu otrzymują cele zarządcze w terminie umożliwiającym ich wykonanie</t>
  </si>
  <si>
    <t>spełnianie oczekiwań równocześnie wszystkich najistotniejszych grup interesu (akcjonariuszy/wspólników, menedżerów, pracowników, klientów, dostawców itp.)</t>
  </si>
  <si>
    <t>wzrost wartości spółki;</t>
  </si>
  <si>
    <t>niedostateczne przygotowanie merytoryczne członków rad nadzorczych i wiedza na temat sytuacji spółki;zbyt częste zmiany składu osobowego rady nadzorczej;drobiazgowość- zbytnie skupianie się na kwestiach szczegółowych;</t>
  </si>
  <si>
    <t>realizacja interesu spółki, rozumianego jako powiększanie wartości spółki, z uwzględnieniem praw i interesów innych podmiotów niż akcjonariusze</t>
  </si>
  <si>
    <t>wzrost wartości spółki;ochrona środowiska/zrównoważony rozwój;działalność w zakresie społecznej odpowiedzialności biznesu;</t>
  </si>
  <si>
    <t>niedostateczne przygotowanie merytoryczne członków rad nadzorczych i wiedza na temat sytuacji spółki;zbyt częste zmiany składu osobowego rady nadzorczej;zbyt duża liczba zaleceń wydawanych zarządowi spółki;</t>
  </si>
  <si>
    <t>stały rozwój spółki</t>
  </si>
  <si>
    <t>wspieranie rozwoju lokalnego;wzrost wartości spółki;ochrona środowiska/zrównoważony rozwój;</t>
  </si>
  <si>
    <t>niska dyspozycyjność czasowa członków rady;</t>
  </si>
  <si>
    <t>wzrost wartości spółki;działalność w zakresie społecznej odpowiedzialności biznesu;ochrona środowiska/zrównoważony rozwój;</t>
  </si>
  <si>
    <t>niedostateczne przygotowanie merytoryczne członków rad nadzorczych i wiedza na temat sytuacji spółki;niska dyspozycyjność czasowa członków rady;drobiazgowość- zbytnie skupianie się na kwestiach szczegółowych;</t>
  </si>
  <si>
    <t>wzrost wartości spółki;utrzymanie poziomu zatrudnienia;działalność w zakresie społecznej odpowiedzialności biznesu;</t>
  </si>
  <si>
    <t>drobiazgowość- zbytnie skupianie się na kwestiach szczegółowych;niedostateczny stopień wsparcia (doradztwa) w rozwiązywaniu problemów spółki;różnica zdań pomiędzy radą nadzorczą a zarządem w podejściu do określonych problemów spółki ;</t>
  </si>
  <si>
    <t>ochrona środowiska/zrównoważony rozwój;działalność w zakresie społecznej odpowiedzialności biznesu;wzrost wartości spółki;</t>
  </si>
  <si>
    <t>zbyt częste zmiany składu osobowego rady nadzorczej;niedostateczny stopień wsparcia (doradztwa) w rozwiązywaniu problemów spółki;zbytnia ingerencja w prowadzenie spraw spółki;</t>
  </si>
  <si>
    <t>wzrost wartości spółki;działalność w zakresie społecznej odpowiedzialności biznesu;wspieranie rozwoju lokalnego;</t>
  </si>
  <si>
    <t>niedostateczne przygotowanie merytoryczne członków rad nadzorczych i wiedza na temat sytuacji spółki;zbyt częste zmiany składu osobowego rady nadzorczej;napięcia i konflikty wewnątrz rady nadzorczej;</t>
  </si>
  <si>
    <t>spełnianie oczekiwań właścicieli (akcjonariuszy, wspólników)</t>
  </si>
  <si>
    <t>wzrost wartości spółki;maksymalizacja zysku;</t>
  </si>
  <si>
    <t>niedostateczne przygotowanie merytoryczne członków rad nadzorczych i wiedza na temat sytuacji spółki;różnica zdań pomiędzy radą nadzorczą a zarządem w podejściu do określonych problemów spółki ;zbytnia ingerencja w prowadzenie spraw spółki;</t>
  </si>
  <si>
    <t>wzrost wartości spółki;maksymalizacja zysku;działalność w zakresie społecznej odpowiedzialności biznesu;</t>
  </si>
  <si>
    <t>niska dyspozycyjność czasowa członków rady;drobiazgowość- zbytnie skupianie się na kwestiach szczegółowych;</t>
  </si>
  <si>
    <t>niedostateczne przygotowanie merytoryczne członków rad nadzorczych i wiedza na temat sytuacji spółki;niska dyspozycyjność czasowa członków rady;brak wiedzy technicznej;</t>
  </si>
  <si>
    <t>wzrost wartości spółki;utrzymanie poziomu zatrudnienia;ochrona środowiska/zrównoważony rozwój;</t>
  </si>
  <si>
    <t>niedostateczny stopień wsparcia (doradztwa) w rozwiązywaniu problemów spółki;niska dyspozycyjność czasowa członków rady;drobiazgowość- zbytnie skupianie się na kwestiach szczegółowych;</t>
  </si>
  <si>
    <t>niedostateczne przygotowanie merytoryczne członków rad nadzorczych i wiedza na temat sytuacji spółki;różnica zdań pomiędzy radą nadzorczą a zarządem w podejściu do określonych problemów spółki ;drobiazgowość- zbytnie skupianie się na kwestiach szczegółowych;zbyt duża liczba zaleceń wydawanych zarządowi spółki;</t>
  </si>
  <si>
    <t>niedostateczne przygotowanie merytoryczne członków rad nadzorczych i wiedza na temat sytuacji spółki;</t>
  </si>
  <si>
    <t>wzrost wartości spółki;maksymalizacja zysku;ochrona środowiska/zrównoważony rozwój;</t>
  </si>
  <si>
    <t>niedostateczne przygotowanie merytoryczne członków rad nadzorczych i wiedza na temat sytuacji spółki;zbytnia ingerencja w prowadzenie spraw spółki;</t>
  </si>
  <si>
    <t>maksymalizacja zysku;utrzymanie poziomu zatrudnienia;działalność w zakresie społecznej odpowiedzialności biznesu;</t>
  </si>
  <si>
    <t>niedostateczne przygotowanie merytoryczne członków rad nadzorczych i wiedza na temat sytuacji spółki;zbyt częste zmiany składu osobowego rady nadzorczej;zbytnia ingerencja w prowadzenie spraw spółki;</t>
  </si>
  <si>
    <t>zbyt częste zmiany składu osobowego rady nadzorczej;napięcia i konflikty wewnątrz rady nadzorczej;drobiazgowość- zbytnie skupianie się na kwestiach szczegółowych;</t>
  </si>
  <si>
    <t>wzrost wartości spółki;maksymalizacja zysku;utrzymanie poziomu zatrudnienia;</t>
  </si>
  <si>
    <t>niedostateczne przygotowanie merytoryczne członków rad nadzorczych i wiedza na temat sytuacji spółki;różnica zdań pomiędzy radą nadzorczą a zarządem w podejściu do określonych problemów spółki ;zbyt częste zmiany składu osobowego rady nadzorczej;</t>
  </si>
  <si>
    <t>zbyt duża liczba zaleceń wydawanych zarządowi spółki;drobiazgowość- zbytnie skupianie się na kwestiach szczegółowych;napięcia i konflikty wewnątrz rady nadzorczej;</t>
  </si>
  <si>
    <t>zbytnia ingerencja w prowadzenie spraw spółki;drobiazgowość- zbytnie skupianie się na kwestiach szczegółowych;zbyt duża liczba zaleceń wydawanych zarządowi spółki;</t>
  </si>
  <si>
    <t>wzrost wartości spółki;działalność w zakresie społecznej odpowiedzialności biznesu;maksymalizacja zysku;</t>
  </si>
  <si>
    <t>wzrost wartości spółki;wspieranie rozwoju lokalnego;Zrównoważony rozwój szeroko rozumiany ;</t>
  </si>
  <si>
    <t>niedostateczne przygotowanie merytoryczne członków rad nadzorczych i wiedza na temat sytuacji spółki;różnica zdań pomiędzy radą nadzorczą a zarządem w podejściu do określonych problemów spółki ;drobiazgowość- zbytnie skupianie się na kwestiach szczegółowych;</t>
  </si>
  <si>
    <t>zbyt częste zmiany składu osobowego rady nadzorczej;niedostateczny stopień wsparcia (doradztwa) w rozwiązywaniu problemów spółki;niska dyspozycyjność czasowa członków rady;</t>
  </si>
  <si>
    <t>działalność w zakresie społecznej odpowiedzialności biznesu;wzrost wartości spółki;ochrona środowiska/zrównoważony rozwój;</t>
  </si>
  <si>
    <t>zbyt liczny skład rady nadzorczej ;drobiazgowość- zbytnie skupianie się na kwestiach szczegółowych;zbyt duża liczba zaleceń wydawanych zarządowi spółki;</t>
  </si>
  <si>
    <t>niska dyspozycyjność czasowa członków rady;niedostateczny stopień wsparcia (doradztwa) w rozwiązywaniu problemów spółki;niedostateczne przygotowanie merytoryczne członków rad nadzorczych i wiedza na temat sytuacji spółki;</t>
  </si>
  <si>
    <t>drobiazgowość- zbytnie skupianie się na kwestiach szczegółowych;niedostateczne przygotowanie merytoryczne członków rad nadzorczych i wiedza na temat sytuacji spółki;napięcia i konflikty wewnątrz rady nadzorczej;</t>
  </si>
  <si>
    <t>wzrost wartości spółki;maksymalizacja zysku;rozwój spółki, zwiększenie udziału w rynku;</t>
  </si>
  <si>
    <t>niedostateczne przygotowanie merytoryczne członków rad nadzorczych i wiedza na temat sytuacji spółki;drobiazgowość- zbytnie skupianie się na kwestiach szczegółowych;rada nadzorcza nie posiada informacji/wskazówek od udziałowców;</t>
  </si>
  <si>
    <t>ochrona środowiska/zrównoważony rozwój;wzrost wartości spółki;działalność w zakresie społecznej odpowiedzialności biznesu;</t>
  </si>
  <si>
    <t>maksymalizacja zysku;</t>
  </si>
  <si>
    <t>zbyt częste zmiany składu osobowego rady nadzorczej;</t>
  </si>
  <si>
    <t>drobiazgowość- zbytnie skupianie się na kwestiach szczegółowych;niedostateczne przygotowanie merytoryczne członków rad nadzorczych i wiedza na temat sytuacji spółki;różnica zdań pomiędzy radą nadzorczą a zarządem w podejściu do określonych problemów spółki ;</t>
  </si>
  <si>
    <t>niedostateczny stopień wsparcia (doradztwa) w rozwiązywaniu problemów spółki;</t>
  </si>
  <si>
    <t>akcjonariusze/udziałowcy</t>
  </si>
  <si>
    <t>zarząd</t>
  </si>
  <si>
    <t>powoływanie i odwoływanie członków zarządu oraz ustalanie  wysokości ich wynagrodzenia</t>
  </si>
  <si>
    <t>przyjmowanie polityk w zakresie zarządzania ryzykiem</t>
  </si>
  <si>
    <t>ocena sprawozdań finansowych oraz sprawozdań z działalności zarządu2</t>
  </si>
  <si>
    <t>zatwierdzanie strategii i planów wieloletnich spółki2</t>
  </si>
  <si>
    <t>zatwierdzanie rocznych planów rzeczowo-finansowych i inwestycyjnych2</t>
  </si>
  <si>
    <t>ustalanie celów zarządczych członków zarządu oraz ocena ich realizacji2</t>
  </si>
  <si>
    <t>sporządzanie sprawozdań z działalności rady dla Walnego Zgromadzenia/Zgromadzenia Wspólników2</t>
  </si>
  <si>
    <t>wyrażanie zgody zarządowi na dokonywanie czynności określonych w Statucie/Umowie spółki2</t>
  </si>
  <si>
    <t>doradzanie zarządowi w zakresie planów działalności spółki2</t>
  </si>
  <si>
    <t>wsparcie zarządu w kluczowych obszarach działalności spółki, inicjowanie nowych rozwiązań2</t>
  </si>
  <si>
    <t>Inne3</t>
  </si>
  <si>
    <t>Które z poniższych czynników mają największy wpływ na właściwe działanie rady nadzorczej?</t>
  </si>
  <si>
    <t xml:space="preserve">Jakiego rodzaju wiedzę powinni posiadać członkowie rad nadzorczych? </t>
  </si>
  <si>
    <t>Jakiego rodzaju doświadczenie jest najbardziej pożądane u członków rad nadzorczych?</t>
  </si>
  <si>
    <t>Jakiego rodzaju umiejętności są najbardziej pożądane u członków rad nadzorczych?</t>
  </si>
  <si>
    <t>Które z zaprezentowanych poniżej postaw są najbardziej pożądane u członków rad nadzorczych ?</t>
  </si>
  <si>
    <t>Jakie są Pana(i) zdaniem są najważniejsze bariery (problemy) we właściwym funkcjonowaniu rady nadzorczej?</t>
  </si>
  <si>
    <t>zasilenie informacyjne (odpowiedniej jakości materiały);obecność członków zarządu na posiedzeniu rady – w razie potrzeby;odpowiednie przygotowanie się członków rady do poszczególnych posiedzeń;</t>
  </si>
  <si>
    <t>wiedza z zakresu zarządzania;wiedza z zakresu rachunkowości i badania sprawozdań finansowych;znajomość problematyki spółki i branży w której funkcjonuje;</t>
  </si>
  <si>
    <t>praca w radach nadzorczych spółek prawa handlowego ;zarządzanie przedsiębiorstwem;praca w innych spółkach handlowych (poza radą nadzorczą np. dyrektor handlowy);</t>
  </si>
  <si>
    <t>jasne formułowanie oczekiwań wobec członków zarządu;wyłanianie i prezentowanie kluczowych wątków, klarowne argumentowanie;</t>
  </si>
  <si>
    <t>respektowanie zasad korporacyjnych;odwaga w wyrażaniu swojego punktu widzenia/zadawaniu trudnych pytań;lojalność wobec akcjonariuszy/wspólników ;</t>
  </si>
  <si>
    <t>niemotywujący system wynagradzania członków rad nadzorczych;</t>
  </si>
  <si>
    <t>spełnianie oczekiwań wszystkich najistotniejszych grup interesu (akcjonariuszy/wspólników, menedżerów, pracowników, klientów, dostawców itp.)</t>
  </si>
  <si>
    <t>maksymalizacja zysku;utrzymanie poziomu zatrudnienia;</t>
  </si>
  <si>
    <t>odpowiednie przygotowanie się członków rady do poszczególnych posiedzeń;możliwość korzystania ze wsparcia prawnego;obecność członków zarządu na posiedzeniu rady – w razie potrzeby;</t>
  </si>
  <si>
    <t>wiedza prawnicza;wiedza z zakresu rachunkowości i badania sprawozdań finansowych;znajomość problematyki spółki i branży w której funkcjonuje;</t>
  </si>
  <si>
    <t>zarządzanie przedsiębiorstwem;praca w radach nadzorczych spółek prawa handlowego ;praca w innych spółkach handlowych (poza radą nadzorczą np. dyrektor handlowy);</t>
  </si>
  <si>
    <t>współpraca z zarządem;jasne formułowanie oczekiwań wobec członków zarządu;utrzymywanie kontaktów w środowisku biznesu;</t>
  </si>
  <si>
    <t>niezależność decyzyjna;respektowanie zasad korporacyjnych;doradztwo i pomoc zarządowi spółki;</t>
  </si>
  <si>
    <t>nieodpowiednie zasilenie informacyjne (nieodpowiednia jakość otrzymywanych materiałów);brak możliwości wydawania wiążących poleceń zarządowi spółki ;niewłaściwa komunikacja z zarządem spółki;</t>
  </si>
  <si>
    <t>zasilenie informacyjne (odpowiedniej jakości materiały);możliwość korzystania ze wsparcia prawnego;obecność członków zarządu na posiedzeniu rady – w razie potrzeby;</t>
  </si>
  <si>
    <t>znajomość problematyki spółki i branży w której funkcjonuje;wiedza z zakresu zarządzania;wiedza z zakresu rachunkowości i badania sprawozdań finansowych;</t>
  </si>
  <si>
    <t>praca w innych spółkach handlowych (poza radą nadzorczą np. dyrektor handlowy);zarządzanie przedsiębiorstwem;dojrzałość życiowa związana z wiekiem;</t>
  </si>
  <si>
    <t>jasne formułowanie oczekiwań wobec członków zarządu;współpraca z zarządem;wyłanianie i prezentowanie kluczowych wątków, klarowne argumentowanie;</t>
  </si>
  <si>
    <t>lojalność wobec akcjonariuszy/wspólników ;odwaga w wyrażaniu swojego punktu widzenia/zadawaniu trudnych pytań;respektowanie zasad korporacyjnych;</t>
  </si>
  <si>
    <t>działalność w zakresie społecznej odpowiedzialności biznesu;wspieranie rozwoju lokalnego;wzrost wartości spółki;</t>
  </si>
  <si>
    <t>zasilenie informacyjne (odpowiedniej jakości materiały);dobra obsługa techniczna rady;odpowiednie przygotowanie się członków rady do poszczególnych posiedzeń;</t>
  </si>
  <si>
    <t>znajomość problematyki spółki i branży w której funkcjonuje;wiedza z zakresu zarządzania;wiedza prawnicza;</t>
  </si>
  <si>
    <t>zarządzanie przedsiębiorstwem;dojrzałość życiowa związana z wiekiem;praca w radach nadzorczych spółek prawa handlowego ;</t>
  </si>
  <si>
    <t>jasne formułowanie oczekiwań wobec członków zarządu;współpraca z zarządem;utrzymywanie kontaktów w środowisku biznesu;</t>
  </si>
  <si>
    <t>odwaga w wyrażaniu swojego punktu widzenia/zadawaniu trudnych pytań;doradztwo i pomoc zarządowi spółki;niezależność decyzyjna;</t>
  </si>
  <si>
    <t>brak możliwości wydawania wiążących poleceń zarządowi spółki ;niedostateczne zaangażowanie rady w formułowanie planów rozwojowych i strategii spółki;nieodpowiednie zasilenie informacyjne (nieodpowiednia jakość otrzymywanych materiałów);</t>
  </si>
  <si>
    <t>zasilenie informacyjne (odpowiedniej jakości materiały);sprawny przebieg posiedzeń rady;odpowiednie przygotowanie się członków rady do poszczególnych posiedzeń;</t>
  </si>
  <si>
    <t>wiedza z zakresu zarządzania;znajomość problematyki spółki i branży w której funkcjonuje;wiedza prawnicza;</t>
  </si>
  <si>
    <t>zarządzanie przedsiębiorstwem;praca w radach nadzorczych spółek prawa handlowego ;dojrzałość życiowa związana z wiekiem;</t>
  </si>
  <si>
    <t>jasne formułowanie oczekiwań wobec członków zarządu;wyłanianie i prezentowanie kluczowych wątków, klarowne argumentowanie;budowanie strategii;</t>
  </si>
  <si>
    <t>respektowanie zasad korporacyjnych;doradztwo i pomoc zarządowi spółki;odwaga w wyrażaniu swojego punktu widzenia/zadawaniu trudnych pytań;</t>
  </si>
  <si>
    <t>niewystarczające kompetencje członków rad nadzorczych;niedostateczne zaangażowanie rady w formułowanie planów rozwojowych i strategii spółki;nieodpowiednie zasilenie informacyjne (nieodpowiednia jakość otrzymywanych materiałów);</t>
  </si>
  <si>
    <t>zasilenie informacyjne (odpowiedniej jakości materiały);odpowiednie przygotowanie się członków rady do poszczególnych posiedzeń;obecność członków zarządu na posiedzeniu rady – w razie potrzeby;</t>
  </si>
  <si>
    <t>wiedza z zakresu zarządzania;znajomość problematyki spółki i branży w której funkcjonuje;wiedza z zakresu kontrolingu;</t>
  </si>
  <si>
    <t>budowanie strategii;współpraca z zarządem;utrzymywanie kontaktów w środowisku biznesu;</t>
  </si>
  <si>
    <t>niewystarczające kompetencje członków rad nadzorczych;niemotywujący system wynagradzania członków rad nadzorczych;niedostateczne zaangażowanie rady w formułowanie planów rozwojowych i strategii spółki;</t>
  </si>
  <si>
    <t>wzrost wartości spółki, maksymalizacja zysku, spełnienie wymagań właścicieli przy poszanowaniu praw innych interesariuszy (pracownicy, otoczenie, środowisko)</t>
  </si>
  <si>
    <t>zasilenie informacyjne (odpowiedniej jakości materiały);odpowiednie przygotowanie się członków rady do poszczególnych posiedzeń;możliwość korzystania z usług niezależnych doradców (ekspertów);</t>
  </si>
  <si>
    <t>wiedza z zakresu rachunkowości i badania sprawozdań finansowych;znajomość problematyki spółki i branży w której funkcjonuje;wiedza z zakresu zarządzania;</t>
  </si>
  <si>
    <t>wyłanianie i prezentowanie kluczowych wątków, klarowne argumentowanie;jasne formułowanie oczekiwań wobec członków zarządu;budowanie strategii;</t>
  </si>
  <si>
    <t>lojalność wobec akcjonariuszy/wspólników ;niezależność decyzyjna;odwaga w wyrażaniu swojego punktu widzenia/zadawaniu trudnych pytań;</t>
  </si>
  <si>
    <t>niemotywujący system wynagradzania członków rad nadzorczych;nieodpowiednie zasilenie informacyjne (nieodpowiednia jakość otrzymywanych materiałów);politycznie uwarunkowany sposób doboru członków rad nadzorczych;</t>
  </si>
  <si>
    <t>wzrost wartości spółki;ochrona środowiska/zrównoważony rozwój;maksymalizacja zysku;</t>
  </si>
  <si>
    <t>zarządzanie przedsiębiorstwem;praca w innych spółkach handlowych (poza radą nadzorczą np. dyrektor handlowy);praca w radach nadzorczych spółek prawa handlowego ;</t>
  </si>
  <si>
    <t>jasne formułowanie oczekiwań wobec członków zarządu;utrzymywanie kontaktów w środowisku biznesu;wyłanianie i prezentowanie kluczowych wątków, klarowne argumentowanie;</t>
  </si>
  <si>
    <t>lojalność wobec akcjonariuszy/wspólników ;respektowanie zasad korporacyjnych;odwaga w wyrażaniu swojego punktu widzenia/zadawaniu trudnych pytań;</t>
  </si>
  <si>
    <t>niewystarczające kompetencje członków rad nadzorczych;ograniczenie działalności rady do sprawowania czynności nadzorczych określonych w ksh;brak możliwości wydawania wiążących poleceń zarządowi spółki ;</t>
  </si>
  <si>
    <t>maksymalizacja zysku;wzrost wartości spółki;działalność w zakresie społecznej odpowiedzialności biznesu;</t>
  </si>
  <si>
    <t>zasilenie informacyjne (odpowiedniej jakości materiały);odpowiednie przygotowanie się członków rady do poszczególnych posiedzeń;możliwość korzystania z usług niezależnych doradców (ekspertów);dobra obsługa techniczna rady;</t>
  </si>
  <si>
    <t>wiedza z zakresu zarządzania;wiedza prawnicza;znajomość problematyki spółki i branży w której funkcjonuje;</t>
  </si>
  <si>
    <t>utrzymywanie kontaktów w środowisku biznesu;jasne formułowanie oczekiwań wobec członków zarządu;wyłanianie i prezentowanie kluczowych wątków, klarowne argumentowanie;</t>
  </si>
  <si>
    <t>nieodpowiednie zasilenie informacyjne (nieodpowiednia jakość otrzymywanych materiałów);ograniczenie działalności rady do sprawowania czynności nadzorczych określonych w ksh;brak możliwości wydawania wiążących poleceń zarządowi spółki ;</t>
  </si>
  <si>
    <t>zasilenie informacyjne (odpowiedniej jakości materiały);obecność członków zarządu na posiedzeniu rady – w razie potrzeby;odpowiednie przygotowanie się członków rady do poszczególnych posiedzeń;możliwość korzystania ze wsparcia prawnego;</t>
  </si>
  <si>
    <t>znajomość problematyki spółki i branży w której funkcjonuje;wiedza z zakresu rachunkowości i badania sprawozdań finansowych;wiedza z zakresu kontrolingu;</t>
  </si>
  <si>
    <t>praca w radach nadzorczych spółek prawa handlowego ;zarządzanie przedsiębiorstwem;</t>
  </si>
  <si>
    <t>współpraca z zarządem;jasne formułowanie oczekiwań wobec członków zarządu;</t>
  </si>
  <si>
    <t>politycznie uwarunkowany sposób doboru członków rad nadzorczych;niemotywujący system wynagradzania członków rad nadzorczych;</t>
  </si>
  <si>
    <t>dobra współpraca Przewodniczącego Rady z Prezesem Zarządu;odpowiednie przygotowanie się członków rady do poszczególnych posiedzeń;zasilenie informacyjne (odpowiedniej jakości materiały);</t>
  </si>
  <si>
    <t>znajomość problematyki spółki i branży w której funkcjonuje;wiedza z zakresu kontrolingu;wiedza z zakresu rachunkowości i badania sprawozdań finansowych;</t>
  </si>
  <si>
    <t>wyłanianie i prezentowanie kluczowych wątków, klarowne argumentowanie;współpraca z zarządem;jasne formułowanie oczekiwań wobec członków zarządu;</t>
  </si>
  <si>
    <t>doradztwo i pomoc zarządowi spółki;respektowanie zasad korporacyjnych;lojalność wobec akcjonariuszy/wspólników ;</t>
  </si>
  <si>
    <t>niewystarczające kompetencje członków rad nadzorczych;niewłaściwa komunikacja z zarządem spółki;nieodpowiednie zasilenie informacyjne (nieodpowiednia jakość otrzymywanych materiałów);</t>
  </si>
  <si>
    <t>znajomość problematyki spółki i branży w której funkcjonuje;wiedza z zakresu zarządzania;wiedza z zakresu kontrolingu;</t>
  </si>
  <si>
    <t>współpraca z zarządem;wyłanianie i prezentowanie kluczowych wątków, klarowne argumentowanie;budowanie strategii;</t>
  </si>
  <si>
    <t>niezależność decyzyjna;respektowanie zasad korporacyjnych;odwaga w wyrażaniu swojego punktu widzenia/zadawaniu trudnych pytań;</t>
  </si>
  <si>
    <t>ograniczenie działalności rady do sprawowania czynności nadzorczych określonych w ksh;brak możliwości wpływu na działalność operacyjną spółki;niedostateczne zaangażowanie rady w formułowanie planów rozwojowych i strategii spółki;</t>
  </si>
  <si>
    <t>wzrost wartości spółki;wspieranie rozwoju lokalnego;ochrona środowiska/zrównoważony rozwój;</t>
  </si>
  <si>
    <t>wiedza z zakresu rachunkowości i badania sprawozdań finansowych;znajomość problematyki spółki i branży w której funkcjonuje;wiedza prawnicza;</t>
  </si>
  <si>
    <t>wyłanianie i prezentowanie kluczowych wątków, klarowne argumentowanie;budowanie strategii;współpraca z zarządem;</t>
  </si>
  <si>
    <t>niewystarczające kompetencje członków rad nadzorczych;nieodpowiednie zasilenie informacyjne (nieodpowiednia jakość otrzymywanych materiałów);niemotywujący system wynagradzania członków rad nadzorczych;</t>
  </si>
  <si>
    <t>jasne formułowanie oczekiwań wobec członków zarządu;budowanie strategii;współpraca z zarządem;</t>
  </si>
  <si>
    <t>nieodpowiednie zasilenie informacyjne (nieodpowiednia jakość otrzymywanych materiałów);ograniczenie działalności rady do sprawowania czynności nadzorczych określonych w ksh;niemotywujący system wynagradzania członków rad nadzorczych;</t>
  </si>
  <si>
    <t>zasilenie informacyjne (odpowiedniej jakości materiały);możliwość korzystania ze wsparcia prawnego;możliwość korzystania z usług niezależnych doradców (ekspertów);</t>
  </si>
  <si>
    <t>wiedza prawnicza;wiedza z zakresu kontrolingu;znajomość problematyki spółki i branży w której funkcjonuje;</t>
  </si>
  <si>
    <t>praca w radach nadzorczych spółek prawa handlowego ;praca w innych spółkach handlowych (poza radą nadzorczą np. dyrektor handlowy);zarządzanie przedsiębiorstwem;</t>
  </si>
  <si>
    <t>współpraca z zarządem;jasne formułowanie oczekiwań wobec członków zarządu;wyłanianie i prezentowanie kluczowych wątków, klarowne argumentowanie;</t>
  </si>
  <si>
    <t>niewystarczające kompetencje członków rad nadzorczych;nieodpowiednie zasilenie informacyjne (nieodpowiednia jakość otrzymywanych materiałów);politycznie uwarunkowany sposób doboru członków rad nadzorczych;</t>
  </si>
  <si>
    <t>zasilenie informacyjne (odpowiedniej jakości materiały);odpowiednie przygotowanie się członków rady do poszczególnych posiedzeń;dobra współpraca Przewodniczącego Rady z Prezesem Zarządu;</t>
  </si>
  <si>
    <t>prowadzenie własnego biznesu;praca w innych spółkach handlowych (poza radą nadzorczą np. dyrektor handlowy);praca w radach nadzorczych spółek prawa handlowego ;</t>
  </si>
  <si>
    <t>niewystarczające kompetencje członków rad nadzorczych;nieodpowiednie zasilenie informacyjne (nieodpowiednia jakość otrzymywanych materiałów);niedostateczne zaangażowanie rady w formułowanie planów rozwojowych i strategii spółki;</t>
  </si>
  <si>
    <t>zasilenie informacyjne (odpowiedniej jakości materiały);możliwość korzystania z usług niezależnych doradców (ekspertów);dobra obsługa techniczna rady;</t>
  </si>
  <si>
    <t>wiedza prawnicza;wiedza z zakresu zarządzania;znajomość problematyki spółki i branży w której funkcjonuje;</t>
  </si>
  <si>
    <t>prowadzenie własnego biznesu;zarządzanie przedsiębiorstwem;praca w radach nadzorczych spółek prawa handlowego ;</t>
  </si>
  <si>
    <t>lojalność wobec akcjonariuszy/wspólników ;niezależność decyzyjna;respektowanie zasad korporacyjnych;</t>
  </si>
  <si>
    <t>nieodpowiednie zasilenie informacyjne (nieodpowiednia jakość otrzymywanych materiałów);niemotywujący system wynagradzania członków rad nadzorczych;niewłaściwa komunikacja z zarządem spółki;</t>
  </si>
  <si>
    <t>zasilenie informacyjne (odpowiedniej jakości materiały);sprawny przebieg posiedzeń rady;obecność członków zarządu na posiedzeniu rady – w razie potrzeby;</t>
  </si>
  <si>
    <t>wiedza z zakresu zarządzania;</t>
  </si>
  <si>
    <t>jasne formułowanie oczekiwań wobec członków zarządu;współpraca z zarządem;budowanie strategii;</t>
  </si>
  <si>
    <t>ograniczenie działalności rady do sprawowania czynności nadzorczych określonych w ksh;niewłaściwa komunikacja z zarządem spółki;nieodpowiednie zasilenie informacyjne (nieodpowiednia jakość otrzymywanych materiałów);</t>
  </si>
  <si>
    <t>wzrost wartości spółki;maksymalizacja zysku;wspieranie rozwoju lokalnego;</t>
  </si>
  <si>
    <t>wiedza prawnicza;znajomość problematyki spółki i branży w której funkcjonuje;wiedza z zakresu kontrolingu;</t>
  </si>
  <si>
    <t>zarządzanie przedsiębiorstwem;prowadzenie własnego biznesu;praca w innych spółkach handlowych (poza radą nadzorczą np. dyrektor handlowy);</t>
  </si>
  <si>
    <t>jasne formułowanie oczekiwań wobec członków zarządu;wyłanianie i prezentowanie kluczowych wątków, klarowne argumentowanie;utrzymywanie kontaktów w środowisku biznesu;</t>
  </si>
  <si>
    <t>częste zmiany składu rady nadzorczej ;niedostateczne zaangażowanie rady w formułowanie planów rozwojowych i strategii spółki;niewystarczające kompetencje członków rad nadzorczych;</t>
  </si>
  <si>
    <t>zasilenie informacyjne (odpowiedniej jakości materiały);dobra współpraca Przewodniczącego Rady z Prezesem Zarządu;możliwość korzystania z usług niezależnych doradców (ekspertów);</t>
  </si>
  <si>
    <t>wiedza z zakresu rachunkowości i badania sprawozdań finansowych;wiedza z zakresu kontrolingu;wiedza z zakresu zarządzania;</t>
  </si>
  <si>
    <t>praca w radach nadzorczych spółek prawa handlowego ;dojrzałość życiowa związana z wiekiem;praca w innych spółkach handlowych (poza radą nadzorczą np. dyrektor handlowy);</t>
  </si>
  <si>
    <t>niemotywujący system wynagradzania członków rad nadzorczych;nieodpowiednie zasilenie informacyjne (nieodpowiednia jakość otrzymywanych materiałów);niewłaściwa komunikacja z zarządem spółki;</t>
  </si>
  <si>
    <t>wyłanianie i prezentowanie kluczowych wątków, klarowne argumentowanie;jasne formułowanie oczekiwań wobec członków zarządu;współpraca z zarządem;</t>
  </si>
  <si>
    <t>odwaga w wyrażaniu swojego punktu widzenia/zadawaniu trudnych pytań;respektowanie zasad korporacyjnych;niezależność decyzyjna;</t>
  </si>
  <si>
    <t>niewystarczające kompetencje członków rad nadzorczych;nieodpowiednie zasilenie informacyjne (nieodpowiednia jakość otrzymywanych materiałów);niewłaściwa komunikacja z zarządem spółki;</t>
  </si>
  <si>
    <t>zasilenie informacyjne (odpowiedniej jakości materiały);obecność członków zarządu na posiedzeniu rady – w razie potrzeby;dobra współpraca Przewodniczącego Rady z Prezesem Zarządu;możliwość korzystania ze wsparcia prawnego;</t>
  </si>
  <si>
    <t>lojalność wobec akcjonariuszy/wspólników ;respektowanie zasad korporacyjnych;doradztwo i pomoc zarządowi spółki;</t>
  </si>
  <si>
    <t>nieodpowiednie zasilenie informacyjne (nieodpowiednia jakość otrzymywanych materiałów);ograniczenie działalności rady do sprawowania czynności nadzorczych określonych w ksh;niewystarczające kompetencje członków rad nadzorczych;</t>
  </si>
  <si>
    <t>działalność w zakresie społecznej odpowiedzialności biznesu;wspieranie rozwoju lokalnego;utrzymanie poziomu zatrudnienia;</t>
  </si>
  <si>
    <t>wiedza prawnicza;wiedza z zakresu zarządzania;wiedza z zakresu rachunkowości i badania sprawozdań finansowych;</t>
  </si>
  <si>
    <t>prowadzenie własnego biznesu;praca w innych spółkach handlowych (poza radą nadzorczą np. dyrektor handlowy);zarządzanie przedsiębiorstwem;</t>
  </si>
  <si>
    <t>niezależność decyzyjna;doradztwo i pomoc zarządowi spółki;odwaga w wyrażaniu swojego punktu widzenia/zadawaniu trudnych pytań;</t>
  </si>
  <si>
    <t>niewystarczające kompetencje członków rad nadzorczych;nieodpowiednie zasilenie informacyjne (nieodpowiednia jakość otrzymywanych materiałów);ograniczenie działalności rady do sprawowania czynności nadzorczych określonych w ksh;</t>
  </si>
  <si>
    <t>obecność członków zarządu na posiedzeniu rady – w razie potrzeby;odpowiednie przygotowanie się członków rady do poszczególnych posiedzeń;dobra współpraca Przewodniczącego Rady z Prezesem Zarządu;</t>
  </si>
  <si>
    <t>znajomość problematyki spółki i branży w której funkcjonuje;wiedza z zakresu zarządzania;</t>
  </si>
  <si>
    <t>zarządzanie przedsiębiorstwem;praca w innych spółkach handlowych (poza radą nadzorczą np. dyrektor handlowy);</t>
  </si>
  <si>
    <t>jasne formułowanie oczekiwań wobec członków zarządu;wyłanianie i prezentowanie kluczowych wątków, klarowne argumentowanie;współpraca z zarządem;</t>
  </si>
  <si>
    <t>lojalność wobec akcjonariuszy/wspólników ;doradztwo i pomoc zarządowi spółki;respektowanie zasad korporacyjnych;</t>
  </si>
  <si>
    <t>niewłaściwa komunikacja z zarządem spółki;niewystarczające kompetencje członków rad nadzorczych;</t>
  </si>
  <si>
    <t>współpraca z zarządem;wyłanianie i prezentowanie kluczowych wątków, klarowne argumentowanie;jasne formułowanie oczekiwań wobec członków zarządu;</t>
  </si>
  <si>
    <t>niewystarczające kompetencje członków rad nadzorczych;nieodpowiednie zasilenie informacyjne (nieodpowiednia jakość otrzymywanych materiałów);częste zmiany składu rady nadzorczej ;</t>
  </si>
  <si>
    <t>wiedza z zakresu rachunkowości i badania sprawozdań finansowych;znajomość problematyki spółki i branży w której funkcjonuje;wiedza z zakresu kontrolingu;</t>
  </si>
  <si>
    <t>nieodpowiednie zasilenie informacyjne (nieodpowiednia jakość otrzymywanych materiałów);politycznie uwarunkowany sposób doboru członków rad nadzorczych;ograniczenie działalności rady do sprawowania czynności nadzorczych określonych w ksh;</t>
  </si>
  <si>
    <t>zasilenie informacyjne (odpowiedniej jakości materiały);możliwość korzystania ze wsparcia prawnego;odpowiednie przygotowanie się członków rady do poszczególnych posiedzeń;</t>
  </si>
  <si>
    <t>znajomość problematyki spółki i branży w której funkcjonuje;wiedza z zakresu rachunkowości i badania sprawozdań finansowych;wiedza prawnicza;</t>
  </si>
  <si>
    <t>praca w radach nadzorczych spółek prawa handlowego ;prowadzenie własnego biznesu;zarządzanie przedsiębiorstwem;</t>
  </si>
  <si>
    <t>lojalność wobec akcjonariuszy/wspólników ;respektowanie zasad korporacyjnych;niezależność decyzyjna;</t>
  </si>
  <si>
    <t>działalność w zakresie społecznej odpowiedzialności biznesu;maksymalizacja zysku;utrzymanie poziomu zatrudnienia;</t>
  </si>
  <si>
    <t>odpowiednie przygotowanie się członków rady do poszczególnych posiedzeń;zasilenie informacyjne (odpowiedniej jakości materiały);sprawny przebieg posiedzeń rady;</t>
  </si>
  <si>
    <t>niewystarczające kompetencje członków rad nadzorczych;częste zmiany składu rady nadzorczej ;niemotywujący system wynagradzania członków rad nadzorczych;</t>
  </si>
  <si>
    <t>znajomość problematyki spółki i branży w której funkcjonuje;wiedza z zakresu rachunkowości i badania sprawozdań finansowych;wiedza z zakresu zarządzania;</t>
  </si>
  <si>
    <t>utrzymywanie kontaktów w środowisku biznesu;jasne formułowanie oczekiwań wobec członków zarządu;współpraca z zarządem;</t>
  </si>
  <si>
    <t>nieodpowiednie zasilenie informacyjne (nieodpowiednia jakość otrzymywanych materiałów);ograniczenie działalności rady do sprawowania czynności nadzorczych określonych w ksh;niewłaściwa komunikacja z zarządem spółki;</t>
  </si>
  <si>
    <t>wiedza z zakresu rachunkowości i badania sprawozdań finansowych;wiedza prawnicza;znajomość problematyki spółki i branży w której funkcjonuje;</t>
  </si>
  <si>
    <t>praca w radach nadzorczych spółek prawa handlowego ;dojrzałość życiowa związana z wiekiem;zarządzanie przedsiębiorstwem;</t>
  </si>
  <si>
    <t>nieodpowiednie zasilenie informacyjne (nieodpowiednia jakość otrzymywanych materiałów);niewystarczające kompetencje członków rad nadzorczych;niewłaściwa komunikacja z zarządem spółki;</t>
  </si>
  <si>
    <t>lojalność wobec akcjonariuszy/wspólników ;odwaga w wyrażaniu swojego punktu widzenia/zadawaniu trudnych pytań;doradztwo i pomoc zarządowi spółki;</t>
  </si>
  <si>
    <t>niemotywujący system wynagradzania członków rad nadzorczych;niewłaściwa komunikacja z zarządem spółki;nieodpowiednie zasilenie informacyjne (nieodpowiednia jakość otrzymywanych materiałów);</t>
  </si>
  <si>
    <t>zasilenie informacyjne (odpowiedniej jakości materiały);odpowiednie przygotowanie się członków rady do poszczególnych posiedzeń;możliwość korzystania ze wsparcia prawnego;</t>
  </si>
  <si>
    <t>praca w innych spółkach handlowych (poza radą nadzorczą np. dyrektor handlowy);praca w radach nadzorczych spółek prawa handlowego ;zarządzanie przedsiębiorstwem;</t>
  </si>
  <si>
    <t>ograniczenie działalności rady do sprawowania czynności nadzorczych określonych w ksh;nieodpowiednie zasilenie informacyjne (nieodpowiednia jakość otrzymywanych materiałów);brak możliwości wpływu na działalność operacyjną spółki;</t>
  </si>
  <si>
    <t>wiedza z zakresu zarządzania;znajomość problematyki spółki i branży w której funkcjonuje;wiedza z zakresu rachunkowości i badania sprawozdań finansowych;</t>
  </si>
  <si>
    <t>zarządzanie przedsiębiorstwem;praca w innych spółkach handlowych (poza radą nadzorczą np. dyrektor handlowy);dojrzałość życiowa związana z wiekiem;</t>
  </si>
  <si>
    <t>nieodpowiednie zasilenie informacyjne (nieodpowiednia jakość otrzymywanych materiałów);częste zmiany składu rady nadzorczej ;niemotywujący system wynagradzania członków rad nadzorczych;</t>
  </si>
  <si>
    <t>dobra współpraca Przewodniczącego Rady z Prezesem Zarządu;możliwość korzystania ze wsparcia prawnego;obecność członków zarządu na posiedzeniu rady – w razie potrzeby;</t>
  </si>
  <si>
    <t>praca w radach nadzorczych spółek prawa handlowego ;praca w innych spółkach handlowych (poza radą nadzorczą np. dyrektor handlowy);dojrzałość życiowa związana z wiekiem;</t>
  </si>
  <si>
    <t>niezależność decyzyjna;doradztwo i pomoc zarządowi spółki;respektowanie zasad korporacyjnych;</t>
  </si>
  <si>
    <t>niemotywujący system wynagradzania członków rad nadzorczych;niedostateczne zaangażowanie rady w formułowanie planów rozwojowych i strategii spółki;ograniczenie działalności rady do sprawowania czynności nadzorczych określonych w ksh;</t>
  </si>
  <si>
    <t>znajomość problematyki spółki i branży w której funkcjonuje;wiedza prawnicza;wiedza z zakresu rachunkowości i badania sprawozdań finansowych;</t>
  </si>
  <si>
    <t>jasne formułowanie oczekiwań wobec członków zarządu;współpraca z zarządem;</t>
  </si>
  <si>
    <t>działalność w zakresie społecznej odpowiedzialności biznesu;wzrost wartości spółki;maksymalizacja zysku;</t>
  </si>
  <si>
    <t>wiedza z zakresu rachunkowości i badania sprawozdań finansowych;wiedza z zakresu zarządzania;wiedza z zakresu kontrolingu;</t>
  </si>
  <si>
    <t>respektowanie zasad korporacyjnych;odwaga w wyrażaniu swojego punktu widzenia/zadawaniu trudnych pytań;niezależność decyzyjna;</t>
  </si>
  <si>
    <t>niedostateczne zaangażowanie rady w formułowanie planów rozwojowych i strategii spółki;niewłaściwa komunikacja z zarządem spółki;nieodpowiednie zasilenie informacyjne (nieodpowiednia jakość otrzymywanych materiałów);</t>
  </si>
  <si>
    <t>wspieranie rozwoju lokalnego;maksymalizacja zysku;wzrost wartości spółki;</t>
  </si>
  <si>
    <t>zasilenie informacyjne (odpowiedniej jakości materiały);możliwość korzystania z usług niezależnych doradców (ekspertów);możliwość korzystania ze wsparcia prawnego;</t>
  </si>
  <si>
    <t>wiedza z zakresu zarządzania;wiedza z zakresu kontrolingu;znajomość problematyki spółki i branży w której funkcjonuje;</t>
  </si>
  <si>
    <t>budowanie strategii;współpraca z zarządem;jasne formułowanie oczekiwań wobec członków zarządu;</t>
  </si>
  <si>
    <t>doradztwo i pomoc zarządowi spółki;respektowanie zasad korporacyjnych;niezależność decyzyjna;</t>
  </si>
  <si>
    <t>politycznie uwarunkowany sposób doboru członków rad nadzorczych;niewystarczające kompetencje członków rad nadzorczych;częste zmiany składu rady nadzorczej ;</t>
  </si>
  <si>
    <t xml:space="preserve">Które z poniższych grup podmiotów w największym stopniu wpływają na decyzje rady nadzorczej? </t>
  </si>
  <si>
    <t>Proszę o zhierarchizowanie (w skali 1-5) stopnia istotności następujących zadań rady nadzorczej</t>
  </si>
  <si>
    <t xml:space="preserve">Proszę o ustosunkowanie się do poniższych stwierdzeń </t>
  </si>
  <si>
    <t>Podsumowanie ocen:</t>
  </si>
  <si>
    <t>Liczba wszystkich komórek</t>
  </si>
  <si>
    <t>Proszę o ustosunkowanie się do poniższych stwierdzeń (1-5)</t>
  </si>
  <si>
    <t>Które z zadań rady nadzorczej zajmują najwięcej czasu?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</si>
</sst>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4" borderId="0" xfId="0" applyFont="1" applyFill="1"/>
    <xf numFmtId="0" fontId="0" fillId="13" borderId="0" xfId="0" applyFill="1"/>
    <xf numFmtId="0" fontId="0" fillId="14" borderId="0" xfId="0" applyFill="1"/>
    <xf numFmtId="0" fontId="1" fillId="15" borderId="0" xfId="0" applyFont="1" applyFill="1"/>
    <xf numFmtId="0" fontId="0" fillId="16" borderId="0" xfId="0" applyFill="1"/>
    <xf numFmtId="0" fontId="0" fillId="8" borderId="0" xfId="0" applyFill="1" applyAlignment="1">
      <alignment horizontal="center"/>
    </xf>
    <xf numFmtId="0" fontId="3" fillId="0" borderId="0" xfId="0" applyFont="1"/>
    <xf numFmtId="0" fontId="3" fillId="9" borderId="0" xfId="0" applyFont="1" applyFill="1"/>
    <xf numFmtId="0" fontId="0" fillId="17" borderId="0" xfId="0" applyFill="1"/>
    <xf numFmtId="0" fontId="0" fillId="8" borderId="2" xfId="0" applyFill="1" applyBorder="1"/>
    <xf numFmtId="0" fontId="0" fillId="2" borderId="2" xfId="0" applyFill="1" applyBorder="1"/>
    <xf numFmtId="0" fontId="0" fillId="1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1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3" fillId="2" borderId="2" xfId="0" applyFont="1" applyFill="1" applyBorder="1"/>
    <xf numFmtId="0" fontId="3" fillId="3" borderId="2" xfId="0" applyFont="1" applyFill="1" applyBorder="1"/>
    <xf numFmtId="0" fontId="3" fillId="5" borderId="2" xfId="0" applyFont="1" applyFill="1" applyBorder="1"/>
    <xf numFmtId="0" fontId="3" fillId="8" borderId="2" xfId="0" applyFont="1" applyFill="1" applyBorder="1"/>
    <xf numFmtId="0" fontId="3" fillId="12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</cellXfs>
  <cellStyles count="1">
    <cellStyle name="Normalny" xfId="0" builtinId="0"/>
  </cellStyles>
  <dxfs count="86">
    <dxf>
      <fill>
        <patternFill patternType="solid">
          <fgColor indexed="64"/>
          <bgColor theme="7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63377788628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7" tint="0.59996337778862885"/>
        </patternFill>
      </fill>
    </dxf>
    <dxf>
      <fill>
        <patternFill patternType="solid">
          <fgColor indexed="64"/>
          <bgColor theme="7" tint="0.59996337778862885"/>
        </patternFill>
      </fill>
    </dxf>
    <dxf>
      <fill>
        <patternFill patternType="solid">
          <fgColor indexed="64"/>
          <bgColor theme="7" tint="0.59996337778862885"/>
        </patternFill>
      </fill>
    </dxf>
    <dxf>
      <fill>
        <patternFill patternType="solid">
          <fgColor indexed="64"/>
          <bgColor theme="7" tint="0.59996337778862885"/>
        </patternFill>
      </fill>
    </dxf>
    <dxf>
      <fill>
        <patternFill patternType="solid">
          <fgColor indexed="64"/>
          <bgColor theme="7" tint="0.59996337778862885"/>
        </patternFill>
      </fill>
    </dxf>
    <dxf>
      <fill>
        <patternFill patternType="solid">
          <fgColor indexed="64"/>
          <bgColor theme="7" tint="0.59996337778862885"/>
        </patternFill>
      </fill>
    </dxf>
    <dxf>
      <fill>
        <patternFill patternType="solid">
          <fgColor indexed="64"/>
          <bgColor theme="7" tint="0.59996337778862885"/>
        </patternFill>
      </fill>
    </dxf>
    <dxf>
      <fill>
        <patternFill patternType="solid">
          <fgColor indexed="64"/>
          <bgColor theme="7" tint="0.59996337778862885"/>
        </patternFill>
      </fill>
    </dxf>
    <dxf>
      <fill>
        <patternFill patternType="solid">
          <fgColor indexed="64"/>
          <bgColor theme="7" tint="0.59996337778862885"/>
        </patternFill>
      </fill>
    </dxf>
    <dxf>
      <fill>
        <patternFill patternType="solid">
          <fgColor indexed="64"/>
          <bgColor theme="7" tint="0.59996337778862885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2" tint="-9.9948118533890809E-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2" tint="-9.9948118533890809E-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2" tint="-9.9948118533890809E-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numFmt numFmtId="0" formatCode="General"/>
      <fill>
        <patternFill patternType="solid">
          <fgColor indexed="64"/>
          <bgColor theme="2" tint="-9.9948118533890809E-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87CEEB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BDB55"/>
      <color rgb="FFD5F5E0"/>
      <color rgb="FFF73F31"/>
      <color rgb="FFF17D3D"/>
      <color rgb="FF7994D1"/>
      <color rgb="FFFFC41D"/>
      <color rgb="FF68A145"/>
      <color rgb="FF81BA5A"/>
      <color rgb="FFD3D9F7"/>
      <color rgb="FFDAD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C3B2132-0CFA-49D5-9C45-EBEDBD6F9CBD}" autoFormatId="16" applyNumberFormats="0" applyBorderFormats="0" applyFontFormats="0" applyPatternFormats="0" applyAlignmentFormats="0" applyWidthHeightFormats="0">
  <queryTableRefresh nextId="66">
    <queryTableFields count="52">
      <queryTableField id="1" name="ID" tableColumnId="1"/>
      <queryTableField id="6" name="Co wg Pana(i) jest naczelną zasadą w zarządzaniu spółką?" tableColumnId="6"/>
      <queryTableField id="7" name="Co wg Pana(i) powinno być podstawowym celem działalności spółki?" tableColumnId="7"/>
      <queryTableField id="8" name="akcjonariusze/udziałowcy" tableColumnId="8"/>
      <queryTableField id="9" name="zarząd" tableColumnId="9"/>
      <queryTableField id="10" name="organizacje związkowe" tableColumnId="10"/>
      <queryTableField id="11" name="pracownicy" tableColumnId="11"/>
      <queryTableField id="12" name="klienci (odbiorcy)" tableColumnId="12"/>
      <queryTableField id="13" name="dostawcy" tableColumnId="13"/>
      <queryTableField id="14" name="banki i instytucje finansowe" tableColumnId="14"/>
      <queryTableField id="15" name="Skarb Państwa" tableColumnId="15"/>
      <queryTableField id="16" name="politycy" tableColumnId="16"/>
      <queryTableField id="17" name="lokalne władze (np. jednostka samorządu terytorialnego) " tableColumnId="17"/>
      <queryTableField id="18" name="Inne" tableColumnId="18"/>
      <queryTableField id="19" name="powoływanie i odwoływanie członków zarządu oraz ustalanie  wysokości ich wynagrodzenia" tableColumnId="19"/>
      <queryTableField id="20" name="ocena sprawozdań finansowych oraz sprawozdań z działalności zarządu" tableColumnId="20"/>
      <queryTableField id="21" name="zatwierdzanie strategii i planów wieloletnich spółki" tableColumnId="21"/>
      <queryTableField id="22" name="zatwierdzanie rocznych planów rzeczowo-finansowych i inwestycyjnych" tableColumnId="22"/>
      <queryTableField id="23" name="ustalanie celów zarządczych członków zarządu oraz ocena ich realizacji" tableColumnId="23"/>
      <queryTableField id="24" name="sporządzanie sprawozdań z działalności rady dla Walnego Zgromadzenia/Zgromadzenia Wspólników" tableColumnId="24"/>
      <queryTableField id="25" name="wyrażanie zgody zarządowi na dokonywanie czynności określonych w Statucie/Umowie spółki" tableColumnId="25"/>
      <queryTableField id="26" name="przyjmowanie polityk w zakresie zarządzania ryzykiem" tableColumnId="26"/>
      <queryTableField id="27" name="doradzanie zarządowi w zakresie planów działalności spółki" tableColumnId="27"/>
      <queryTableField id="28" name="wsparcie zarządu w kluczowych obszarach działalności spółki, inicjowanie nowych rozwiązań" tableColumnId="28"/>
      <queryTableField id="29" name="Inne2" tableColumnId="29"/>
      <queryTableField id="30" name="powoływanie i odwoływanie członków zarządu oraz ustalanie zasad i wysokości ich wynagrodzenia" tableColumnId="30"/>
      <queryTableField id="31" name="ocena sprawozdań finansowych oraz sprawozdań z działalności zarządu2" tableColumnId="31"/>
      <queryTableField id="32" name="zatwierdzanie strategii i planów wieloletnich spółki2" tableColumnId="32"/>
      <queryTableField id="33" name="zatwierdzanie rocznych planów rzeczowo-finansowych i inwestycyjnych2" tableColumnId="33"/>
      <queryTableField id="34" name="ustalanie celów zarządczych członków zarządu oraz ocena ich realizacji2" tableColumnId="34"/>
      <queryTableField id="35" name="sporządzanie sprawozdań z działalności rady dla Walnego Zgromadzenia/Zgromadzenia Wspólników2" tableColumnId="35"/>
      <queryTableField id="36" name="wyrażanie zgody zarządowi na dokonywanie czynności określonych w Statucie/Umowie spółki2" tableColumnId="36"/>
      <queryTableField id="37" name="przyjmowanie polityk w zakresie zarządzania ryzykiem;" tableColumnId="37"/>
      <queryTableField id="38" name="doradzanie zarządowi w zakresie planów działalności spółki2" tableColumnId="38"/>
      <queryTableField id="39" name="wsparcie zarządu w kluczowych obszarach działalności spółki, inicjowanie nowych rozwiązań2" tableColumnId="39"/>
      <queryTableField id="40" name="Inne3" tableColumnId="40"/>
      <queryTableField id="41" name="Które z poniższych czynników mają największy wpływ na właściwe działanie rady nadzorczej?" tableColumnId="41"/>
      <queryTableField id="42" name="Jakiego rodzaju wiedzę powinni posiadać członkowie rad nadzorczych? " tableColumnId="42"/>
      <queryTableField id="43" name="Jakiego rodzaju doświadczenie jest najbardziej pożądane u członków rad nadzorczych?" tableColumnId="43"/>
      <queryTableField id="44" name="Jakiego rodzaju umiejętności są najbardziej pożądane u członków rad nadzorczych?" tableColumnId="44"/>
      <queryTableField id="45" name="Które z zaprezentowanych poniżej postaw są najbardziej pożądane u członków rad nadzorczych ?" tableColumnId="45"/>
      <queryTableField id="46" name="Jakie są Pana(i) zdaniem są najważniejsze bariery (problemy) we właściwym funkcjonowaniu rady nadzorczej?" tableColumnId="46"/>
      <queryTableField id="47" name="Wyznaczanie przez radę nadzorczą celów zarządczych członkom zarządu ma kluczowe znaczenie w procesie nadzoru korporacyjnego" tableColumnId="47"/>
      <queryTableField id="48" name="Wyznaczane członkom zarządu cele wynikają ze strategii lub planu długoletniego spółki " tableColumnId="48"/>
      <queryTableField id="49" name="Propozycje celów zarządczych składanych przez członków zarządu radzie nadzorczej są ambitne a ich spełnienie wymaga od menadżera sporego zaangażowania i motywacji" tableColumnId="49"/>
      <queryTableField id="50" name="Poziom proponowanych przez managerów celów jest zaniżony w celu uzyskania premii przy niższym zaangażowaniu" tableColumnId="50"/>
      <queryTableField id="51" name="Członkowie rady nadzorczej mają odpowiednie kompetencje do oceny zaproponowanych przez członka zarządu celów zarządczych pod względem adekwatności i ambitności" tableColumnId="51"/>
      <queryTableField id="52" name="Ustalane przez radę nadzorczą cele zarządcze są ambitne i przyczyniają się do rozwoju spółki i poprawy jej wyników" tableColumnId="52"/>
      <queryTableField id="53" name="1-roczna perspektywa ustalania i oceny celów zarządczych jest optymalna i przyczynia się do realizacji długoterminowych celów spółki" tableColumnId="53"/>
      <queryTableField id="54" name="Proces wyznaczania celów zarządczych opiera się na konsultacjach z członkami zarządu którzy mają wpływ na końcowy kształt wyznaczanych celów" tableColumnId="54"/>
      <queryTableField id="55" name="Wyznaczane przez radę nadzorczą cele są mierzalne, kwantyfikowalne i możliwe do realizacji" tableColumnId="55"/>
      <queryTableField id="56" name="Członkowie zarządu otrzymują cele zarządcze w terminie umożliwiającym ich wykonanie" tableColumnId="56"/>
    </queryTableFields>
    <queryTableDeletedFields count="11">
      <deletedField name="Godzina rozpoczęcia"/>
      <deletedField name="Godzina ukończenia"/>
      <deletedField name="Adres e-mail"/>
      <deletedField name="Nazwa"/>
      <deletedField name="Płeć"/>
      <deletedField name="Wiek"/>
      <deletedField name="Stanowisko w radzie nadzorczej:_x000a_"/>
      <deletedField name="Wykształcenie:_x000a_"/>
      <deletedField name="Uprawnienie pozwalające na zasiadanie w radzie nadzorczej:_x000a_"/>
      <deletedField name="Doświadczenie w pracy w radzie nadzorczej lub zasiadanie w innych radach nadzorczych:_x000a_"/>
      <deletedField name="Doświadczenie w pracy w spółkach kapitałowych:_x000a_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56AB1D-8CC8-4671-86DB-DAD993862E4F}" autoFormatId="16" applyNumberFormats="0" applyBorderFormats="0" applyFontFormats="0" applyPatternFormats="0" applyAlignmentFormats="0" applyWidthHeightFormats="0">
  <queryTableRefresh nextId="49">
    <queryTableFields count="36">
      <queryTableField id="1" name="ID" tableColumnId="1"/>
      <queryTableField id="6" name="Co wg Pana(i) jest naczelną zasadą w zarządzaniu spółką?" tableColumnId="6"/>
      <queryTableField id="7" name="Co wg Pana(i) powinno być podstawowym celem działalności spółki?" tableColumnId="7"/>
      <queryTableField id="8" name="akcjonariusze/udziałowcy " tableColumnId="8"/>
      <queryTableField id="9" name="rada nadzorcza" tableColumnId="9"/>
      <queryTableField id="10" name="organizacje związkowe" tableColumnId="10"/>
      <queryTableField id="11" name="pracownicy" tableColumnId="11"/>
      <queryTableField id="12" name="klienci (odbiorcy)" tableColumnId="12"/>
      <queryTableField id="13" name="dostawcy" tableColumnId="13"/>
      <queryTableField id="14" name="banki i instytucje finansowe" tableColumnId="14"/>
      <queryTableField id="15" name="Skarb Państwa" tableColumnId="15"/>
      <queryTableField id="16" name="politycy" tableColumnId="16"/>
      <queryTableField id="17" name="lokalne władze (np. jednostka samorządu terytorialnego) " tableColumnId="17"/>
      <queryTableField id="18" name="Inne" tableColumnId="18"/>
      <queryTableField id="19" name="powoływanie i odwoływanie członków zarządu oraz ustalanie zasad i wysokości ich wynagrodzenia" tableColumnId="19"/>
      <queryTableField id="20" name="ocena sprawozdań finansowych oraz sprawozdań z działalności zarządu" tableColumnId="20"/>
      <queryTableField id="21" name="zatwierdzanie strategii i planów wieloletnich spółki" tableColumnId="21"/>
      <queryTableField id="22" name="zatwierdzanie rocznych planów rzeczowo-finansowych i inwestycyjnych" tableColumnId="22"/>
      <queryTableField id="23" name="ustalanie celów zarządczych członków zarządu oraz ocena ich realizacji" tableColumnId="23"/>
      <queryTableField id="24" name="sporządzanie sprawozdań z działalności rady dla Walnego Zgromadzenia/Zgromadzenia Wspólników" tableColumnId="24"/>
      <queryTableField id="25" name="wyrażanie zgody zarządowi na dokonywanie czynności określonych w Statucie/Umowie spółki" tableColumnId="25"/>
      <queryTableField id="26" name="przyjmowanie polityk w zakresie zarządzania ryzykiem;" tableColumnId="26"/>
      <queryTableField id="27" name="doradzanie zarządowi w zakresie planów działalności spółki" tableColumnId="27"/>
      <queryTableField id="28" name="wsparcie zarządu w kluczowych obszarach działalności spółki, inicjowanie nowych rozwiązań" tableColumnId="28"/>
      <queryTableField id="29" name="Inne2" tableColumnId="29"/>
      <queryTableField id="30" name="Jakie są Pana(i) zdaniem najważniejsze problemy (bariery) we współpracy zarządu z radą nadzorczą?" tableColumnId="30"/>
      <queryTableField id="31" name="Wyznaczanie przez radę nadzorczą celów zarządczych członkom zarządu ma kluczowe znaczenie w procesie nadzoru korporacyjnego" tableColumnId="31"/>
      <queryTableField id="32" name="Wyznaczane członkom zarządu cele wynikają ze strategii lub planu długoletniego spółki " tableColumnId="32"/>
      <queryTableField id="33" name="Propozycje celów zarządczych składanych przez członków zarządu radzie nadzorczej są ambitne a ich spełnienie wymaga od menadżera sporego zaangażowania i motywacji" tableColumnId="33"/>
      <queryTableField id="34" name="Poziom proponowanych przez managerów celów jest zaniżony w celu uzyskania premii przy niższym zaangażowaniu" tableColumnId="34"/>
      <queryTableField id="35" name="Członkowie rady nadzorczej mają odpowiednie kompetencje do oceny zaproponowanych przez członka zarządu celów zarządczych pod względem adekwatności i ambitności" tableColumnId="35"/>
      <queryTableField id="36" name="Ustalane przez radę nadzorczą cele zarządcze są ambitne i przyczyniają się do rozwoju spółki i poprawy jej wyników" tableColumnId="36"/>
      <queryTableField id="37" name="1-roczna perspektywa ustalania i oceny celów zarządczych jest optymalna i przyczynia się do realizacji długoterminowych celów spółki" tableColumnId="37"/>
      <queryTableField id="38" name="Proces wyznaczania celów zarządczych opiera się na konsultacjach z członkami zarządu którzy mają wpływ na końcowy kształt wyznaczanych celów" tableColumnId="38"/>
      <queryTableField id="39" name="Wyznaczane przez radę nadzorczą cele są mierzalne, kwantyfikowalne i możliwe do realizacji" tableColumnId="39"/>
      <queryTableField id="40" name="Członkowie zarządu otrzymują cele zarządcze w terminie umożliwiającym ich wykonanie" tableColumnId="40"/>
    </queryTableFields>
    <queryTableDeletedFields count="11">
      <deletedField name="Godzina rozpoczęcia"/>
      <deletedField name="Godzina ukończenia"/>
      <deletedField name="Adres e-mail"/>
      <deletedField name="Nazwa"/>
      <deletedField name=" Płeć:_x000a_"/>
      <deletedField name="Wiek:_x000a_"/>
      <deletedField name="Funkcja w zarządzie:_x000a_"/>
      <deletedField name="Członek z wyboru załogi?_x000a_"/>
      <deletedField name="Wykształcenie:_x000a_"/>
      <deletedField name="Doświadczenie w pracy w zarządzie spółki kapitałowej:_x000a_"/>
      <deletedField name="Doświadczenie w pracy w spółkach kapitałowych (poza zarządem):_x000a_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DB5EA-F7FA-4154-81C2-64E86D16BE99}" name="Sheet1__33" displayName="Sheet1__33" ref="A1:AZ38" tableType="queryTable" totalsRowShown="0">
  <autoFilter ref="A1:AZ38" xr:uid="{AA9FB8C3-D2E1-4299-9179-2486DE1B2A46}"/>
  <tableColumns count="52">
    <tableColumn id="1" xr3:uid="{3B9410E4-197E-4795-A606-E3C311214F3A}" uniqueName="1" name="ID" queryTableFieldId="1"/>
    <tableColumn id="6" xr3:uid="{B797D91C-64DB-4364-92A8-F8B08520E203}" uniqueName="6" name="Co wg Pana(i) jest naczelną zasadą w zarządzaniu spółką?" queryTableFieldId="6" dataDxfId="85"/>
    <tableColumn id="7" xr3:uid="{6FFF4083-C0B3-43D3-B7C8-B601C4C53A72}" uniqueName="7" name="Co wg Pana(i) powinno być podstawowym celem działalności spółki?" queryTableFieldId="7" dataDxfId="84"/>
    <tableColumn id="8" xr3:uid="{D55AD7B5-B6C7-459F-9F81-116F4CE28976}" uniqueName="8" name="akcjonariusze/udziałowcy" queryTableFieldId="8" dataDxfId="83"/>
    <tableColumn id="9" xr3:uid="{53EA5F59-60B7-4586-A8DA-3D6A9BD8759E}" uniqueName="9" name="zarząd" queryTableFieldId="9" dataDxfId="82"/>
    <tableColumn id="10" xr3:uid="{24C01A0F-E259-4F83-B9DA-8D7B05503ED1}" uniqueName="10" name="organizacje związkowe" queryTableFieldId="10" dataDxfId="81"/>
    <tableColumn id="11" xr3:uid="{E9A61DC2-0425-4853-9A72-6D4BF554D409}" uniqueName="11" name="pracownicy" queryTableFieldId="11" dataDxfId="80"/>
    <tableColumn id="12" xr3:uid="{54CABA02-F470-471D-8C7E-CC92E5F04096}" uniqueName="12" name="klienci (odbiorcy)" queryTableFieldId="12" dataDxfId="79"/>
    <tableColumn id="13" xr3:uid="{A246E196-66CF-45BF-8C5B-A5E6BF4D8659}" uniqueName="13" name="dostawcy" queryTableFieldId="13" dataDxfId="78"/>
    <tableColumn id="14" xr3:uid="{7472199D-B366-49AF-972E-EB77750E72BD}" uniqueName="14" name="banki i instytucje finansowe" queryTableFieldId="14" dataDxfId="77"/>
    <tableColumn id="15" xr3:uid="{6FA89D35-F1A8-465E-819B-AA2CB792A321}" uniqueName="15" name="Skarb Państwa" queryTableFieldId="15" dataDxfId="76"/>
    <tableColumn id="16" xr3:uid="{4B68CD6E-E0CE-44C4-A82F-764C1E5E05BB}" uniqueName="16" name="politycy" queryTableFieldId="16" dataDxfId="75"/>
    <tableColumn id="17" xr3:uid="{4FEFF38C-83FC-4C86-AF35-36C8B4FCEA90}" uniqueName="17" name="lokalne władze (np. jednostka samorządu terytorialnego) " queryTableFieldId="17" dataDxfId="74"/>
    <tableColumn id="18" xr3:uid="{FA99EC82-AE40-4771-8ED5-339AD9EB29E8}" uniqueName="18" name="Inne" queryTableFieldId="18" dataDxfId="73"/>
    <tableColumn id="19" xr3:uid="{EB2ED784-B7D1-4502-90A0-42EF8DD7DDB0}" uniqueName="19" name="powoływanie i odwoływanie członków zarządu oraz ustalanie  wysokości ich wynagrodzenia" queryTableFieldId="19" dataDxfId="72"/>
    <tableColumn id="20" xr3:uid="{490D52B2-5F9C-4436-9963-4B58F01F7AD8}" uniqueName="20" name="ocena sprawozdań finansowych oraz sprawozdań z działalności zarządu" queryTableFieldId="20" dataDxfId="71"/>
    <tableColumn id="21" xr3:uid="{65CB42D3-C7AB-4503-9C48-6868B1560267}" uniqueName="21" name="zatwierdzanie strategii i planów wieloletnich spółki" queryTableFieldId="21" dataDxfId="70"/>
    <tableColumn id="22" xr3:uid="{4391F758-596D-4E23-B2CE-77F42DE1B76B}" uniqueName="22" name="zatwierdzanie rocznych planów rzeczowo-finansowych i inwestycyjnych" queryTableFieldId="22" dataDxfId="69"/>
    <tableColumn id="23" xr3:uid="{BDFF8353-60DC-4E3F-9720-4B4E2187D2F1}" uniqueName="23" name="ustalanie celów zarządczych członków zarządu oraz ocena ich realizacji" queryTableFieldId="23" dataDxfId="68"/>
    <tableColumn id="24" xr3:uid="{0381EE8B-87CD-49AA-AFF9-727477A9AF11}" uniqueName="24" name="sporządzanie sprawozdań z działalności rady dla Walnego Zgromadzenia/Zgromadzenia Wspólników" queryTableFieldId="24" dataDxfId="67"/>
    <tableColumn id="25" xr3:uid="{3DE18E33-4120-403A-A531-ADAE9DEDACBB}" uniqueName="25" name="wyrażanie zgody zarządowi na dokonywanie czynności określonych w Statucie/Umowie spółki" queryTableFieldId="25" dataDxfId="66"/>
    <tableColumn id="26" xr3:uid="{98621F27-52FA-49FF-B726-F4BFDBDD1DB4}" uniqueName="26" name="przyjmowanie polityk w zakresie zarządzania ryzykiem" queryTableFieldId="26" dataDxfId="65"/>
    <tableColumn id="27" xr3:uid="{50602E06-78E0-49D4-9162-4B1C17CCF93F}" uniqueName="27" name="doradzanie zarządowi w zakresie planów działalności spółki" queryTableFieldId="27" dataDxfId="64"/>
    <tableColumn id="28" xr3:uid="{9BD22F0D-DE66-40D7-B582-1CD07D35209A}" uniqueName="28" name="wsparcie zarządu w kluczowych obszarach działalności spółki, inicjowanie nowych rozwiązań" queryTableFieldId="28" dataDxfId="63"/>
    <tableColumn id="29" xr3:uid="{AA268D2D-C4BB-4420-80A5-E7AB9C17C498}" uniqueName="29" name="Inne2" queryTableFieldId="29" dataDxfId="62"/>
    <tableColumn id="30" xr3:uid="{8A336170-2359-4C9D-ACD1-0566958D1F2C}" uniqueName="30" name="powoływanie i odwoływanie członków zarządu oraz ustalanie zasad i wysokości ich wynagrodzenia" queryTableFieldId="30" dataDxfId="61"/>
    <tableColumn id="31" xr3:uid="{98206612-0ADA-4000-B523-ECFE1CBCA194}" uniqueName="31" name="ocena sprawozdań finansowych oraz sprawozdań z działalności zarządu2" queryTableFieldId="31" dataDxfId="60"/>
    <tableColumn id="32" xr3:uid="{9AD9914A-8C9B-4416-864F-C1A783F82489}" uniqueName="32" name="zatwierdzanie strategii i planów wieloletnich spółki2" queryTableFieldId="32" dataDxfId="59"/>
    <tableColumn id="33" xr3:uid="{8DF4E7EE-DC56-4EAB-B762-169B8010CCA5}" uniqueName="33" name="zatwierdzanie rocznych planów rzeczowo-finansowych i inwestycyjnych2" queryTableFieldId="33" dataDxfId="58"/>
    <tableColumn id="34" xr3:uid="{AFB4E896-2B7F-402D-8463-15C8C699D93D}" uniqueName="34" name="ustalanie celów zarządczych członków zarządu oraz ocena ich realizacji2" queryTableFieldId="34" dataDxfId="57"/>
    <tableColumn id="35" xr3:uid="{ACC99D5C-BB7B-4E2A-A0A1-FC2395085568}" uniqueName="35" name="sporządzanie sprawozdań z działalności rady dla Walnego Zgromadzenia/Zgromadzenia Wspólników2" queryTableFieldId="35" dataDxfId="56"/>
    <tableColumn id="36" xr3:uid="{611545E6-0AA0-4452-9E31-EF44547689C0}" uniqueName="36" name="wyrażanie zgody zarządowi na dokonywanie czynności określonych w Statucie/Umowie spółki2" queryTableFieldId="36" dataDxfId="55"/>
    <tableColumn id="37" xr3:uid="{626A4155-FC3E-433C-ACCD-E0550BA4D350}" uniqueName="37" name="przyjmowanie polityk w zakresie zarządzania ryzykiem;" queryTableFieldId="37" dataDxfId="54"/>
    <tableColumn id="38" xr3:uid="{1EEDBFEF-E8FA-4A51-9D04-A5FF5186AE47}" uniqueName="38" name="doradzanie zarządowi w zakresie planów działalności spółki2" queryTableFieldId="38" dataDxfId="53"/>
    <tableColumn id="39" xr3:uid="{F6D7742C-0FAB-4CFF-8B39-ABA214A84505}" uniqueName="39" name="wsparcie zarządu w kluczowych obszarach działalności spółki, inicjowanie nowych rozwiązań2" queryTableFieldId="39" dataDxfId="52"/>
    <tableColumn id="40" xr3:uid="{799C72B3-6FC1-4AEA-94CD-5CC783E96A6D}" uniqueName="40" name="Inne3" queryTableFieldId="40" dataDxfId="51"/>
    <tableColumn id="41" xr3:uid="{EEDA2E86-9DA5-4880-8512-88E88D30DDDF}" uniqueName="41" name="Które z poniższych czynników mają największy wpływ na właściwe działanie rady nadzorczej?" queryTableFieldId="41" dataDxfId="50"/>
    <tableColumn id="42" xr3:uid="{8EF6A2EC-1E1D-4C7D-ABFC-EAF91E447D96}" uniqueName="42" name="Jakiego rodzaju wiedzę powinni posiadać członkowie rad nadzorczych? " queryTableFieldId="42" dataDxfId="49"/>
    <tableColumn id="43" xr3:uid="{2C8FAE01-0994-402C-A9DB-D960C94D81DF}" uniqueName="43" name="Jakiego rodzaju doświadczenie jest najbardziej pożądane u członków rad nadzorczych?" queryTableFieldId="43" dataDxfId="48"/>
    <tableColumn id="44" xr3:uid="{8107A0E3-C4A8-48F3-AEC2-5F7DF2EEA9A2}" uniqueName="44" name="Jakiego rodzaju umiejętności są najbardziej pożądane u członków rad nadzorczych?" queryTableFieldId="44" dataDxfId="47"/>
    <tableColumn id="45" xr3:uid="{3E9890AD-69E9-4A60-8600-703D9A4CD96A}" uniqueName="45" name="Które z zaprezentowanych poniżej postaw są najbardziej pożądane u członków rad nadzorczych ?" queryTableFieldId="45" dataDxfId="46"/>
    <tableColumn id="46" xr3:uid="{81738A49-71BB-4CA2-9F18-5B1391D3E6C6}" uniqueName="46" name="Jakie są Pana(i) zdaniem są najważniejsze bariery (problemy) we właściwym funkcjonowaniu rady nadzorczej?" queryTableFieldId="46" dataDxfId="45"/>
    <tableColumn id="47" xr3:uid="{117CDB11-F46E-4134-ADD7-C4B6D281AE6D}" uniqueName="47" name="Wyznaczanie przez radę nadzorczą celów zarządczych członkom zarządu ma kluczowe znaczenie w procesie nadzoru korporacyjnego" queryTableFieldId="47" dataDxfId="44"/>
    <tableColumn id="48" xr3:uid="{1CC00FF1-3280-41C3-B74D-0C4E266267A3}" uniqueName="48" name="Wyznaczane członkom zarządu cele wynikają ze strategii lub planu długoletniego spółki " queryTableFieldId="48" dataDxfId="43"/>
    <tableColumn id="49" xr3:uid="{5B32311E-B6CE-4791-B815-C09D82AD6725}" uniqueName="49" name="Propozycje celów zarządczych składanych przez członków zarządu radzie nadzorczej są ambitne a ich spełnienie wymaga od menadżera sporego zaangażowania i motywacji" queryTableFieldId="49" dataDxfId="42"/>
    <tableColumn id="50" xr3:uid="{7521F4B2-B1A1-4D88-9B65-F21B41EB8332}" uniqueName="50" name="Poziom proponowanych przez managerów celów jest zaniżony w celu uzyskania premii przy niższym zaangażowaniu" queryTableFieldId="50" dataDxfId="41"/>
    <tableColumn id="51" xr3:uid="{F7F16BFF-351D-429D-BF6B-64D2C3DC80B4}" uniqueName="51" name="Członkowie rady nadzorczej mają odpowiednie kompetencje do oceny zaproponowanych przez członka zarządu celów zarządczych pod względem adekwatności i ambitności" queryTableFieldId="51" dataDxfId="40"/>
    <tableColumn id="52" xr3:uid="{6D8EDD69-C8FD-4D21-A7E0-D6F5DA608864}" uniqueName="52" name="Ustalane przez radę nadzorczą cele zarządcze są ambitne i przyczyniają się do rozwoju spółki i poprawy jej wyników" queryTableFieldId="52" dataDxfId="39"/>
    <tableColumn id="53" xr3:uid="{27D6AC88-1016-4F83-A3D4-9DF3A9EC86A0}" uniqueName="53" name="1-roczna perspektywa ustalania i oceny celów zarządczych jest optymalna i przyczynia się do realizacji długoterminowych celów spółki" queryTableFieldId="53" dataDxfId="38"/>
    <tableColumn id="54" xr3:uid="{627B7554-4685-4C6C-B2CF-F6F68ACAF084}" uniqueName="54" name="Proces wyznaczania celów zarządczych opiera się na konsultacjach z członkami zarządu którzy mają wpływ na końcowy kształt wyznaczanych celów" queryTableFieldId="54" dataDxfId="37"/>
    <tableColumn id="55" xr3:uid="{DC7EE02A-601C-449B-906B-A4509215C554}" uniqueName="55" name="Wyznaczane przez radę nadzorczą cele są mierzalne, kwantyfikowalne i możliwe do realizacji" queryTableFieldId="55" dataDxfId="36"/>
    <tableColumn id="56" xr3:uid="{7B864E97-77CE-44F5-AE69-2C86BD873833}" uniqueName="56" name="Członkowie zarządu otrzymują cele zarządcze w terminie umożliwiającym ich wykonanie" queryTableFieldId="56" dataDxfId="35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83B2E-F385-4491-A38E-0AE61909F9AE}" name="Sheet1" displayName="Sheet1" ref="A1:AJ31" tableType="queryTable" totalsRowShown="0">
  <autoFilter ref="A1:AJ31" xr:uid="{6E183B2E-F385-4491-A38E-0AE61909F9AE}"/>
  <tableColumns count="36">
    <tableColumn id="1" xr3:uid="{5F6E1FD1-A87F-4E48-913D-0B7AD1B75D01}" uniqueName="1" name="ID" queryTableFieldId="1"/>
    <tableColumn id="6" xr3:uid="{685215EF-9575-4425-8348-BE02F4B50DDC}" uniqueName="6" name="Co wg Pana(i) jest naczelną zasadą w zarządzaniu spółką?" queryTableFieldId="6" dataDxfId="34"/>
    <tableColumn id="7" xr3:uid="{91B05766-7F90-4138-8BD3-CC031B663AA3}" uniqueName="7" name="Co wg Pana(i) powinno być podstawowym celem działalności spółki?" queryTableFieldId="7" dataDxfId="33"/>
    <tableColumn id="8" xr3:uid="{E9B46616-8EB4-4C99-8281-7F7A1325F065}" uniqueName="8" name="akcjonariusze/udziałowcy " queryTableFieldId="8" dataDxfId="32"/>
    <tableColumn id="9" xr3:uid="{BA73E1F0-26BC-4AAB-8AF6-311D0632816F}" uniqueName="9" name="rada nadzorcza" queryTableFieldId="9" dataDxfId="31"/>
    <tableColumn id="10" xr3:uid="{122E1C48-09FF-4043-BB94-62EE94B030B1}" uniqueName="10" name="organizacje związkowe" queryTableFieldId="10" dataDxfId="30"/>
    <tableColumn id="11" xr3:uid="{2D3B3138-8185-4F27-9A46-442644E6E46C}" uniqueName="11" name="pracownicy" queryTableFieldId="11" dataDxfId="29"/>
    <tableColumn id="12" xr3:uid="{C2BCDBAF-09E2-4911-B0D8-1F96DEB65C18}" uniqueName="12" name="klienci (odbiorcy)" queryTableFieldId="12" dataDxfId="28"/>
    <tableColumn id="13" xr3:uid="{13ED44F2-9280-49A0-9D67-BBBA2D16590C}" uniqueName="13" name="dostawcy" queryTableFieldId="13" dataDxfId="27"/>
    <tableColumn id="14" xr3:uid="{424C66B7-1404-4938-8628-CC2921956241}" uniqueName="14" name="banki i instytucje finansowe" queryTableFieldId="14" dataDxfId="26"/>
    <tableColumn id="15" xr3:uid="{5983BB09-FF85-4BB7-BB0E-B07E36391A9C}" uniqueName="15" name="Skarb Państwa" queryTableFieldId="15" dataDxfId="25"/>
    <tableColumn id="16" xr3:uid="{A246563D-7C74-45BA-BC5C-70B419E40C53}" uniqueName="16" name="politycy" queryTableFieldId="16" dataDxfId="24"/>
    <tableColumn id="17" xr3:uid="{2E2907DA-C8C5-4116-A63F-778622AFC43D}" uniqueName="17" name="lokalne władze (np. jednostka samorządu terytorialnego) " queryTableFieldId="17" dataDxfId="23"/>
    <tableColumn id="18" xr3:uid="{DF2005C1-DE20-4FED-A4BA-DD4FEF7FBA16}" uniqueName="18" name="Inne" queryTableFieldId="18" dataDxfId="22"/>
    <tableColumn id="19" xr3:uid="{48D39F39-102C-4D27-91F8-2D755C407489}" uniqueName="19" name="powoływanie i odwoływanie członków zarządu oraz ustalanie zasad i wysokości ich wynagrodzenia" queryTableFieldId="19" dataDxfId="21"/>
    <tableColumn id="20" xr3:uid="{C6082791-FBDD-46BE-9BD0-6AC6CDA715B4}" uniqueName="20" name="ocena sprawozdań finansowych oraz sprawozdań z działalności zarządu" queryTableFieldId="20" dataDxfId="20"/>
    <tableColumn id="21" xr3:uid="{741F2C27-4BCA-46CE-B59E-CCF1F6CBC96E}" uniqueName="21" name="zatwierdzanie strategii i planów wieloletnich spółki" queryTableFieldId="21" dataDxfId="19"/>
    <tableColumn id="22" xr3:uid="{38ED9BCA-9591-42C6-BC06-A73E5A879925}" uniqueName="22" name="zatwierdzanie rocznych planów rzeczowo-finansowych i inwestycyjnych" queryTableFieldId="22" dataDxfId="18"/>
    <tableColumn id="23" xr3:uid="{D4BAB174-B83E-437D-8608-603DD3D048DD}" uniqueName="23" name="ustalanie celów zarządczych członków zarządu oraz ocena ich realizacji" queryTableFieldId="23" dataDxfId="17"/>
    <tableColumn id="24" xr3:uid="{C0FA9CF9-F11B-4AE7-ACB3-62111498D765}" uniqueName="24" name="sporządzanie sprawozdań z działalności rady dla Walnego Zgromadzenia/Zgromadzenia Wspólników" queryTableFieldId="24" dataDxfId="16"/>
    <tableColumn id="25" xr3:uid="{25988CE1-8A20-4976-8CBC-BE898473B494}" uniqueName="25" name="wyrażanie zgody zarządowi na dokonywanie czynności określonych w Statucie/Umowie spółki" queryTableFieldId="25" dataDxfId="15"/>
    <tableColumn id="26" xr3:uid="{EB559F39-535C-4D6A-A729-0CABE9AC7821}" uniqueName="26" name="przyjmowanie polityk w zakresie zarządzania ryzykiem;" queryTableFieldId="26" dataDxfId="14"/>
    <tableColumn id="27" xr3:uid="{CAF140C1-7FFE-4070-A9D3-90A8D2AF8109}" uniqueName="27" name="doradzanie zarządowi w zakresie planów działalności spółki" queryTableFieldId="27" dataDxfId="13"/>
    <tableColumn id="28" xr3:uid="{019D92CA-828E-41D7-945D-76301EC4C51C}" uniqueName="28" name="wsparcie zarządu w kluczowych obszarach działalności spółki, inicjowanie nowych rozwiązań" queryTableFieldId="28" dataDxfId="12"/>
    <tableColumn id="29" xr3:uid="{48C51E36-D9BA-4B62-894D-37DF09A63803}" uniqueName="29" name="Inne2" queryTableFieldId="29" dataDxfId="11"/>
    <tableColumn id="30" xr3:uid="{E9508028-2117-44E3-B085-BA9D9C8B8618}" uniqueName="30" name="Jakie są Pana(i) zdaniem najważniejsze problemy (bariery) we współpracy zarządu z radą nadzorczą?" queryTableFieldId="30" dataDxfId="10"/>
    <tableColumn id="31" xr3:uid="{D3548149-DE1D-48B4-AACB-0299C863EA66}" uniqueName="31" name="Wyznaczanie przez radę nadzorczą celów zarządczych członkom zarządu ma kluczowe znaczenie w procesie nadzoru korporacyjnego" queryTableFieldId="31" dataDxfId="9"/>
    <tableColumn id="32" xr3:uid="{B9044A5F-4464-4420-A222-699E0D55CF21}" uniqueName="32" name="Wyznaczane członkom zarządu cele wynikają ze strategii lub planu długoletniego spółki " queryTableFieldId="32" dataDxfId="8"/>
    <tableColumn id="33" xr3:uid="{E5CE959F-601E-484E-8CB7-79DA71AEE9E6}" uniqueName="33" name="Propozycje celów zarządczych składanych przez członków zarządu radzie nadzorczej są ambitne a ich spełnienie wymaga od menadżera sporego zaangażowania i motywacji" queryTableFieldId="33" dataDxfId="7"/>
    <tableColumn id="34" xr3:uid="{36796D1C-C8EC-4D7F-A4F6-10B9025A0CEA}" uniqueName="34" name="Poziom proponowanych przez managerów celów jest zaniżony w celu uzyskania premii przy niższym zaangażowaniu" queryTableFieldId="34" dataDxfId="6"/>
    <tableColumn id="35" xr3:uid="{930AC197-2A9E-4C08-A09A-E9EB5E1359D5}" uniqueName="35" name="Członkowie rady nadzorczej mają odpowiednie kompetencje do oceny zaproponowanych przez członka zarządu celów zarządczych pod względem adekwatności i ambitności" queryTableFieldId="35" dataDxfId="5"/>
    <tableColumn id="36" xr3:uid="{AFA87830-73B0-4155-B67D-31A09615808A}" uniqueName="36" name="Ustalane przez radę nadzorczą cele zarządcze są ambitne i przyczyniają się do rozwoju spółki i poprawy jej wyników" queryTableFieldId="36" dataDxfId="4"/>
    <tableColumn id="37" xr3:uid="{34F55115-5F99-477B-930F-ACDF6CBC365F}" uniqueName="37" name="1-roczna perspektywa ustalania i oceny celów zarządczych jest optymalna i przyczynia się do realizacji długoterminowych celów spółki" queryTableFieldId="37" dataDxfId="3"/>
    <tableColumn id="38" xr3:uid="{93F02D98-F6EE-490D-9E87-0126984180B2}" uniqueName="38" name="Proces wyznaczania celów zarządczych opiera się na konsultacjach z członkami zarządu którzy mają wpływ na końcowy kształt wyznaczanych celów" queryTableFieldId="38" dataDxfId="2"/>
    <tableColumn id="39" xr3:uid="{81EA4E3B-B5E1-4B8E-9B94-C9D681941D6E}" uniqueName="39" name="Wyznaczane przez radę nadzorczą cele są mierzalne, kwantyfikowalne i możliwe do realizacji" queryTableFieldId="39" dataDxfId="1"/>
    <tableColumn id="40" xr3:uid="{9A3504C5-B121-460C-B3B8-3397DC52C265}" uniqueName="40" name="Członkowie zarządu otrzymują cele zarządcze w terminie umożliwiającym ich wykonanie" queryTableFieldId="40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D31B-C2BD-4B26-BA83-D1516700B3D7}">
  <dimension ref="A1:AZ46"/>
  <sheetViews>
    <sheetView tabSelected="1" topLeftCell="AZ1" zoomScale="96" zoomScaleNormal="96" workbookViewId="0">
      <selection activeCell="BB10" sqref="BB10"/>
    </sheetView>
  </sheetViews>
  <sheetFormatPr defaultColWidth="36.5546875" defaultRowHeight="14.4" x14ac:dyDescent="0.3"/>
  <cols>
    <col min="1" max="1" width="6.44140625" bestFit="1" customWidth="1"/>
    <col min="2" max="2" width="53.5546875" customWidth="1"/>
    <col min="3" max="3" width="59.88671875" customWidth="1"/>
    <col min="4" max="4" width="26.6640625" bestFit="1" customWidth="1"/>
    <col min="5" max="5" width="10.109375" bestFit="1" customWidth="1"/>
    <col min="6" max="6" width="24" bestFit="1" customWidth="1"/>
    <col min="7" max="7" width="14" bestFit="1" customWidth="1"/>
    <col min="8" max="8" width="18.88671875" bestFit="1" customWidth="1"/>
    <col min="9" max="9" width="12.44140625" bestFit="1" customWidth="1"/>
    <col min="10" max="10" width="28.5546875" bestFit="1" customWidth="1"/>
    <col min="11" max="11" width="17.109375" bestFit="1" customWidth="1"/>
    <col min="12" max="12" width="11" bestFit="1" customWidth="1"/>
    <col min="13" max="13" width="55.44140625" bestFit="1" customWidth="1"/>
    <col min="14" max="14" width="8.33203125" bestFit="1" customWidth="1"/>
    <col min="15" max="15" width="86.5546875" bestFit="1" customWidth="1"/>
    <col min="16" max="16" width="67.33203125" bestFit="1" customWidth="1"/>
    <col min="17" max="17" width="50" bestFit="1" customWidth="1"/>
    <col min="18" max="18" width="68.33203125" bestFit="1" customWidth="1"/>
    <col min="19" max="19" width="66.6640625" bestFit="1" customWidth="1"/>
    <col min="20" max="20" width="94.33203125" bestFit="1" customWidth="1"/>
    <col min="21" max="21" width="88.44140625" bestFit="1" customWidth="1"/>
    <col min="22" max="22" width="52.44140625" bestFit="1" customWidth="1"/>
    <col min="23" max="23" width="57.109375" bestFit="1" customWidth="1"/>
    <col min="24" max="24" width="86.88671875" bestFit="1" customWidth="1"/>
    <col min="25" max="25" width="9.33203125" bestFit="1" customWidth="1"/>
    <col min="26" max="26" width="92.5546875" bestFit="1" customWidth="1"/>
    <col min="27" max="27" width="68.33203125" bestFit="1" customWidth="1"/>
    <col min="28" max="28" width="51" bestFit="1" customWidth="1"/>
    <col min="29" max="29" width="69.44140625" bestFit="1" customWidth="1"/>
    <col min="30" max="30" width="67.6640625" bestFit="1" customWidth="1"/>
    <col min="31" max="31" width="95.33203125" bestFit="1" customWidth="1"/>
    <col min="32" max="32" width="89.44140625" bestFit="1" customWidth="1"/>
    <col min="33" max="33" width="53.109375" bestFit="1" customWidth="1"/>
    <col min="34" max="34" width="58.109375" bestFit="1" customWidth="1"/>
    <col min="35" max="35" width="87.88671875" bestFit="1" customWidth="1"/>
    <col min="36" max="36" width="9.33203125" bestFit="1" customWidth="1"/>
    <col min="37" max="37" width="226.33203125" bestFit="1" customWidth="1"/>
    <col min="38" max="38" width="145.33203125" bestFit="1" customWidth="1"/>
    <col min="39" max="39" width="162.44140625" bestFit="1" customWidth="1"/>
    <col min="40" max="40" width="167.44140625" bestFit="1" customWidth="1"/>
    <col min="41" max="41" width="143.44140625" bestFit="1" customWidth="1"/>
    <col min="42" max="42" width="230.6640625" bestFit="1" customWidth="1"/>
    <col min="43" max="43" width="122.44140625" bestFit="1" customWidth="1"/>
    <col min="44" max="44" width="83" bestFit="1" customWidth="1"/>
    <col min="45" max="45" width="158.33203125" bestFit="1" customWidth="1"/>
    <col min="46" max="46" width="108.33203125" bestFit="1" customWidth="1"/>
    <col min="47" max="47" width="159.6640625" bestFit="1" customWidth="1"/>
    <col min="48" max="48" width="107.6640625" bestFit="1" customWidth="1"/>
    <col min="49" max="49" width="124.6640625" bestFit="1" customWidth="1"/>
    <col min="50" max="50" width="135.5546875" bestFit="1" customWidth="1"/>
    <col min="51" max="51" width="87.5546875" bestFit="1" customWidth="1"/>
    <col min="52" max="52" width="78.33203125" customWidth="1"/>
    <col min="53" max="53" width="14.44140625" bestFit="1" customWidth="1"/>
    <col min="55" max="55" width="80.88671875" bestFit="1" customWidth="1"/>
    <col min="56" max="56" width="45.44140625" bestFit="1" customWidth="1"/>
  </cols>
  <sheetData>
    <row r="1" spans="1:52" ht="19.5" customHeight="1" x14ac:dyDescent="0.3">
      <c r="A1" t="s">
        <v>0</v>
      </c>
      <c r="B1" s="2" t="s">
        <v>1</v>
      </c>
      <c r="C1" s="6" t="s">
        <v>2</v>
      </c>
      <c r="D1" t="s">
        <v>87</v>
      </c>
      <c r="E1" t="s">
        <v>88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89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90</v>
      </c>
      <c r="W1" s="2" t="s">
        <v>22</v>
      </c>
      <c r="X1" s="2" t="s">
        <v>23</v>
      </c>
      <c r="Y1" s="2" t="s">
        <v>24</v>
      </c>
      <c r="Z1" s="9" t="s">
        <v>14</v>
      </c>
      <c r="AA1" s="9" t="s">
        <v>91</v>
      </c>
      <c r="AB1" s="9" t="s">
        <v>92</v>
      </c>
      <c r="AC1" s="9" t="s">
        <v>93</v>
      </c>
      <c r="AD1" s="9" t="s">
        <v>94</v>
      </c>
      <c r="AE1" s="9" t="s">
        <v>95</v>
      </c>
      <c r="AF1" s="9" t="s">
        <v>96</v>
      </c>
      <c r="AG1" s="9" t="s">
        <v>21</v>
      </c>
      <c r="AH1" s="9" t="s">
        <v>97</v>
      </c>
      <c r="AI1" s="9" t="s">
        <v>98</v>
      </c>
      <c r="AJ1" s="9" t="s">
        <v>99</v>
      </c>
      <c r="AK1" s="6" t="s">
        <v>100</v>
      </c>
      <c r="AL1" s="2" t="s">
        <v>101</v>
      </c>
      <c r="AM1" s="6" t="s">
        <v>102</v>
      </c>
      <c r="AN1" s="2" t="s">
        <v>103</v>
      </c>
      <c r="AO1" s="6" t="s">
        <v>104</v>
      </c>
      <c r="AP1" s="2" t="s">
        <v>105</v>
      </c>
      <c r="AQ1" s="7" t="s">
        <v>26</v>
      </c>
      <c r="AR1" s="7" t="s">
        <v>27</v>
      </c>
      <c r="AS1" s="7" t="s">
        <v>28</v>
      </c>
      <c r="AT1" s="7" t="s">
        <v>29</v>
      </c>
      <c r="AU1" s="7" t="s">
        <v>30</v>
      </c>
      <c r="AV1" s="7" t="s">
        <v>31</v>
      </c>
      <c r="AW1" s="7" t="s">
        <v>32</v>
      </c>
      <c r="AX1" s="7" t="s">
        <v>33</v>
      </c>
      <c r="AY1" s="7" t="s">
        <v>34</v>
      </c>
      <c r="AZ1" s="7" t="s">
        <v>35</v>
      </c>
    </row>
    <row r="2" spans="1:52" x14ac:dyDescent="0.3">
      <c r="A2">
        <v>1</v>
      </c>
      <c r="B2" s="1" t="s">
        <v>53</v>
      </c>
      <c r="C2" s="5" t="s">
        <v>37</v>
      </c>
      <c r="D2" s="12">
        <v>5</v>
      </c>
      <c r="E2" s="12">
        <v>4</v>
      </c>
      <c r="F2" s="12">
        <v>1</v>
      </c>
      <c r="G2" s="12">
        <v>3</v>
      </c>
      <c r="H2" s="12">
        <v>3</v>
      </c>
      <c r="I2" s="12">
        <v>3</v>
      </c>
      <c r="J2" s="12">
        <v>3</v>
      </c>
      <c r="K2" s="12">
        <v>4</v>
      </c>
      <c r="L2" s="12">
        <v>1</v>
      </c>
      <c r="M2" s="12">
        <v>1</v>
      </c>
      <c r="N2" s="12">
        <v>1</v>
      </c>
      <c r="O2" s="1">
        <v>1</v>
      </c>
      <c r="P2" s="1">
        <v>5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2</v>
      </c>
      <c r="W2" s="1">
        <v>4</v>
      </c>
      <c r="X2" s="1">
        <v>4</v>
      </c>
      <c r="Y2" s="1">
        <v>1</v>
      </c>
      <c r="Z2" s="3">
        <v>5</v>
      </c>
      <c r="AA2" s="3">
        <v>5</v>
      </c>
      <c r="AB2" s="3">
        <v>5</v>
      </c>
      <c r="AC2" s="3">
        <v>5</v>
      </c>
      <c r="AD2" s="3">
        <v>5</v>
      </c>
      <c r="AE2" s="3">
        <v>4</v>
      </c>
      <c r="AF2" s="3">
        <v>4</v>
      </c>
      <c r="AG2" s="3">
        <v>4</v>
      </c>
      <c r="AH2" s="3">
        <v>5</v>
      </c>
      <c r="AI2" s="3">
        <v>5</v>
      </c>
      <c r="AJ2" s="3">
        <v>1</v>
      </c>
      <c r="AK2" s="5" t="s">
        <v>106</v>
      </c>
      <c r="AL2" s="1" t="s">
        <v>107</v>
      </c>
      <c r="AM2" s="5" t="s">
        <v>108</v>
      </c>
      <c r="AN2" s="1" t="s">
        <v>109</v>
      </c>
      <c r="AO2" s="5" t="s">
        <v>110</v>
      </c>
      <c r="AP2" s="1" t="s">
        <v>111</v>
      </c>
      <c r="AQ2" s="4">
        <v>4</v>
      </c>
      <c r="AR2" s="4">
        <v>4</v>
      </c>
      <c r="AS2" s="4">
        <v>4</v>
      </c>
      <c r="AT2" s="4">
        <v>4</v>
      </c>
      <c r="AU2" s="4">
        <v>4</v>
      </c>
      <c r="AV2" s="4">
        <v>4</v>
      </c>
      <c r="AW2" s="4">
        <v>4</v>
      </c>
      <c r="AX2" s="4">
        <v>4</v>
      </c>
      <c r="AY2" s="4">
        <v>5</v>
      </c>
      <c r="AZ2" s="4">
        <v>4</v>
      </c>
    </row>
    <row r="3" spans="1:52" x14ac:dyDescent="0.3">
      <c r="A3">
        <v>2</v>
      </c>
      <c r="B3" s="1" t="s">
        <v>112</v>
      </c>
      <c r="C3" s="5" t="s">
        <v>113</v>
      </c>
      <c r="D3" s="12">
        <v>1</v>
      </c>
      <c r="E3" s="12">
        <v>3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3</v>
      </c>
      <c r="L3" s="12">
        <v>1</v>
      </c>
      <c r="M3" s="12">
        <v>1</v>
      </c>
      <c r="N3" s="12">
        <v>1</v>
      </c>
      <c r="O3" s="1">
        <v>1</v>
      </c>
      <c r="P3" s="1">
        <v>5</v>
      </c>
      <c r="Q3" s="1">
        <v>5</v>
      </c>
      <c r="R3" s="1">
        <v>5</v>
      </c>
      <c r="S3" s="1">
        <v>3</v>
      </c>
      <c r="T3" s="1">
        <v>4</v>
      </c>
      <c r="U3" s="1">
        <v>4</v>
      </c>
      <c r="V3" s="1">
        <v>2</v>
      </c>
      <c r="W3" s="1">
        <v>2</v>
      </c>
      <c r="X3" s="1">
        <v>2</v>
      </c>
      <c r="Y3" s="1">
        <v>1</v>
      </c>
      <c r="Z3" s="3">
        <v>4</v>
      </c>
      <c r="AA3" s="3">
        <v>5</v>
      </c>
      <c r="AB3" s="3">
        <v>5</v>
      </c>
      <c r="AC3" s="3">
        <v>5</v>
      </c>
      <c r="AD3" s="3">
        <v>4</v>
      </c>
      <c r="AE3" s="3">
        <v>5</v>
      </c>
      <c r="AF3" s="3">
        <v>3</v>
      </c>
      <c r="AG3" s="3">
        <v>2</v>
      </c>
      <c r="AH3" s="3">
        <v>3</v>
      </c>
      <c r="AI3" s="3">
        <v>3</v>
      </c>
      <c r="AJ3" s="3">
        <v>1</v>
      </c>
      <c r="AK3" s="5" t="s">
        <v>114</v>
      </c>
      <c r="AL3" s="1" t="s">
        <v>115</v>
      </c>
      <c r="AM3" s="5" t="s">
        <v>116</v>
      </c>
      <c r="AN3" s="1" t="s">
        <v>117</v>
      </c>
      <c r="AO3" s="5" t="s">
        <v>118</v>
      </c>
      <c r="AP3" s="1" t="s">
        <v>119</v>
      </c>
      <c r="AQ3" s="4">
        <v>4</v>
      </c>
      <c r="AR3" s="4">
        <v>5</v>
      </c>
      <c r="AS3" s="4">
        <v>4</v>
      </c>
      <c r="AT3" s="4">
        <v>2</v>
      </c>
      <c r="AU3" s="4">
        <v>4</v>
      </c>
      <c r="AV3" s="4">
        <v>4</v>
      </c>
      <c r="AW3" s="4">
        <v>5</v>
      </c>
      <c r="AX3" s="4">
        <v>4</v>
      </c>
      <c r="AY3" s="4">
        <v>5</v>
      </c>
      <c r="AZ3" s="4">
        <v>5</v>
      </c>
    </row>
    <row r="4" spans="1:52" x14ac:dyDescent="0.3">
      <c r="A4">
        <v>3</v>
      </c>
      <c r="B4" s="1" t="s">
        <v>53</v>
      </c>
      <c r="C4" s="5" t="s">
        <v>37</v>
      </c>
      <c r="D4" s="12">
        <v>5</v>
      </c>
      <c r="E4" s="12">
        <v>3</v>
      </c>
      <c r="F4" s="12">
        <v>1</v>
      </c>
      <c r="G4" s="12">
        <v>1</v>
      </c>
      <c r="H4" s="12">
        <v>2</v>
      </c>
      <c r="I4" s="12">
        <v>1</v>
      </c>
      <c r="J4" s="12">
        <v>3</v>
      </c>
      <c r="K4" s="12">
        <v>1</v>
      </c>
      <c r="L4" s="12">
        <v>1</v>
      </c>
      <c r="M4" s="12">
        <v>1</v>
      </c>
      <c r="N4" s="12">
        <v>1</v>
      </c>
      <c r="O4" s="1">
        <v>5</v>
      </c>
      <c r="P4" s="1">
        <v>4</v>
      </c>
      <c r="Q4" s="1">
        <v>4</v>
      </c>
      <c r="R4" s="1">
        <v>4</v>
      </c>
      <c r="S4" s="1">
        <v>5</v>
      </c>
      <c r="T4" s="1">
        <v>3</v>
      </c>
      <c r="U4" s="1">
        <v>3</v>
      </c>
      <c r="V4" s="1">
        <v>2</v>
      </c>
      <c r="W4" s="1">
        <v>2</v>
      </c>
      <c r="X4" s="1">
        <v>2</v>
      </c>
      <c r="Y4" s="1">
        <v>2</v>
      </c>
      <c r="Z4" s="3">
        <v>5</v>
      </c>
      <c r="AA4" s="3">
        <v>4</v>
      </c>
      <c r="AB4" s="3">
        <v>5</v>
      </c>
      <c r="AC4" s="3">
        <v>3</v>
      </c>
      <c r="AD4" s="3">
        <v>5</v>
      </c>
      <c r="AE4" s="3">
        <v>3</v>
      </c>
      <c r="AF4" s="3">
        <v>5</v>
      </c>
      <c r="AG4" s="3">
        <v>3</v>
      </c>
      <c r="AH4" s="3">
        <v>3</v>
      </c>
      <c r="AI4" s="3">
        <v>3</v>
      </c>
      <c r="AJ4" s="3">
        <v>1</v>
      </c>
      <c r="AK4" s="5" t="s">
        <v>120</v>
      </c>
      <c r="AL4" s="1" t="s">
        <v>121</v>
      </c>
      <c r="AM4" s="5" t="s">
        <v>122</v>
      </c>
      <c r="AN4" s="1" t="s">
        <v>123</v>
      </c>
      <c r="AO4" s="5" t="s">
        <v>124</v>
      </c>
      <c r="AP4" s="1" t="s">
        <v>111</v>
      </c>
      <c r="AQ4" s="4">
        <v>4</v>
      </c>
      <c r="AR4" s="4">
        <v>4</v>
      </c>
      <c r="AS4" s="4">
        <v>3</v>
      </c>
      <c r="AT4" s="4">
        <v>2</v>
      </c>
      <c r="AU4" s="4">
        <v>4</v>
      </c>
      <c r="AV4" s="4">
        <v>5</v>
      </c>
      <c r="AW4" s="4">
        <v>3</v>
      </c>
      <c r="AX4" s="4">
        <v>4</v>
      </c>
      <c r="AY4" s="4">
        <v>4</v>
      </c>
      <c r="AZ4" s="4">
        <v>4</v>
      </c>
    </row>
    <row r="5" spans="1:52" x14ac:dyDescent="0.3">
      <c r="A5">
        <v>4</v>
      </c>
      <c r="B5" s="1" t="s">
        <v>112</v>
      </c>
      <c r="C5" s="5" t="s">
        <v>125</v>
      </c>
      <c r="D5" s="12">
        <v>2</v>
      </c>
      <c r="E5" s="12">
        <v>3</v>
      </c>
      <c r="F5" s="12">
        <v>1</v>
      </c>
      <c r="G5" s="12">
        <v>2</v>
      </c>
      <c r="H5" s="12">
        <v>2</v>
      </c>
      <c r="I5" s="12">
        <v>1</v>
      </c>
      <c r="J5" s="12">
        <v>4</v>
      </c>
      <c r="K5" s="12">
        <v>4</v>
      </c>
      <c r="L5" s="12">
        <v>1</v>
      </c>
      <c r="M5" s="12">
        <v>2</v>
      </c>
      <c r="N5" s="12">
        <v>1</v>
      </c>
      <c r="O5" s="1">
        <v>4</v>
      </c>
      <c r="P5" s="1">
        <v>5</v>
      </c>
      <c r="Q5" s="1">
        <v>4</v>
      </c>
      <c r="R5" s="1">
        <v>5</v>
      </c>
      <c r="S5" s="1">
        <v>3</v>
      </c>
      <c r="T5" s="1">
        <v>3</v>
      </c>
      <c r="U5" s="1">
        <v>2</v>
      </c>
      <c r="V5" s="1">
        <v>4</v>
      </c>
      <c r="W5" s="1">
        <v>3</v>
      </c>
      <c r="X5" s="1">
        <v>3</v>
      </c>
      <c r="Y5" s="1">
        <v>2</v>
      </c>
      <c r="Z5" s="3">
        <v>4</v>
      </c>
      <c r="AA5" s="3">
        <v>4</v>
      </c>
      <c r="AB5" s="3">
        <v>5</v>
      </c>
      <c r="AC5" s="3">
        <v>5</v>
      </c>
      <c r="AD5" s="3">
        <v>3</v>
      </c>
      <c r="AE5" s="3">
        <v>4</v>
      </c>
      <c r="AF5" s="3">
        <v>4</v>
      </c>
      <c r="AG5" s="3">
        <v>4</v>
      </c>
      <c r="AH5" s="3">
        <v>4</v>
      </c>
      <c r="AI5" s="3">
        <v>4</v>
      </c>
      <c r="AJ5" s="3">
        <v>2</v>
      </c>
      <c r="AK5" s="5" t="s">
        <v>126</v>
      </c>
      <c r="AL5" s="1" t="s">
        <v>127</v>
      </c>
      <c r="AM5" s="5" t="s">
        <v>128</v>
      </c>
      <c r="AN5" s="1" t="s">
        <v>129</v>
      </c>
      <c r="AO5" s="5" t="s">
        <v>130</v>
      </c>
      <c r="AP5" s="1" t="s">
        <v>131</v>
      </c>
      <c r="AQ5" s="4">
        <v>4</v>
      </c>
      <c r="AR5" s="4">
        <v>4</v>
      </c>
      <c r="AS5" s="4">
        <v>4</v>
      </c>
      <c r="AT5" s="4">
        <v>1</v>
      </c>
      <c r="AU5" s="4">
        <v>4</v>
      </c>
      <c r="AV5" s="4">
        <v>5</v>
      </c>
      <c r="AW5" s="4">
        <v>3</v>
      </c>
      <c r="AX5" s="4">
        <v>5</v>
      </c>
      <c r="AY5" s="4">
        <v>5</v>
      </c>
      <c r="AZ5" s="4">
        <v>4</v>
      </c>
    </row>
    <row r="6" spans="1:52" x14ac:dyDescent="0.3">
      <c r="A6">
        <v>5</v>
      </c>
      <c r="B6" s="1" t="s">
        <v>42</v>
      </c>
      <c r="C6" s="5" t="s">
        <v>45</v>
      </c>
      <c r="D6" s="12">
        <v>5</v>
      </c>
      <c r="E6" s="12">
        <v>3</v>
      </c>
      <c r="F6" s="12">
        <v>2</v>
      </c>
      <c r="G6" s="12">
        <v>3</v>
      </c>
      <c r="H6" s="12">
        <v>5</v>
      </c>
      <c r="I6" s="12">
        <v>4</v>
      </c>
      <c r="J6" s="12">
        <v>4</v>
      </c>
      <c r="K6" s="12">
        <v>4</v>
      </c>
      <c r="L6" s="12">
        <v>4</v>
      </c>
      <c r="M6" s="12">
        <v>4</v>
      </c>
      <c r="N6" s="12">
        <v>1</v>
      </c>
      <c r="O6" s="1">
        <v>4</v>
      </c>
      <c r="P6" s="1">
        <v>5</v>
      </c>
      <c r="Q6" s="1">
        <v>5</v>
      </c>
      <c r="R6" s="1">
        <v>4</v>
      </c>
      <c r="S6" s="1">
        <v>4</v>
      </c>
      <c r="T6" s="1">
        <v>3</v>
      </c>
      <c r="U6" s="1">
        <v>2</v>
      </c>
      <c r="V6" s="1">
        <v>4</v>
      </c>
      <c r="W6" s="1">
        <v>3</v>
      </c>
      <c r="X6" s="1">
        <v>3</v>
      </c>
      <c r="Y6" s="1">
        <v>2</v>
      </c>
      <c r="Z6" s="3">
        <v>5</v>
      </c>
      <c r="AA6" s="3">
        <v>4</v>
      </c>
      <c r="AB6" s="3">
        <v>5</v>
      </c>
      <c r="AC6" s="3">
        <v>4</v>
      </c>
      <c r="AD6" s="3">
        <v>4</v>
      </c>
      <c r="AE6" s="3">
        <v>3</v>
      </c>
      <c r="AF6" s="3">
        <v>3</v>
      </c>
      <c r="AG6" s="3">
        <v>4</v>
      </c>
      <c r="AH6" s="3">
        <v>3</v>
      </c>
      <c r="AI6" s="3">
        <v>3</v>
      </c>
      <c r="AJ6" s="3">
        <v>2</v>
      </c>
      <c r="AK6" s="5" t="s">
        <v>132</v>
      </c>
      <c r="AL6" s="1" t="s">
        <v>133</v>
      </c>
      <c r="AM6" s="5" t="s">
        <v>134</v>
      </c>
      <c r="AN6" s="1" t="s">
        <v>135</v>
      </c>
      <c r="AO6" s="5" t="s">
        <v>136</v>
      </c>
      <c r="AP6" s="1" t="s">
        <v>137</v>
      </c>
      <c r="AQ6" s="4">
        <v>5</v>
      </c>
      <c r="AR6" s="4">
        <v>4</v>
      </c>
      <c r="AS6" s="4">
        <v>2</v>
      </c>
      <c r="AT6" s="4">
        <v>4</v>
      </c>
      <c r="AU6" s="4">
        <v>2</v>
      </c>
      <c r="AV6" s="4">
        <v>3</v>
      </c>
      <c r="AW6" s="4">
        <v>3</v>
      </c>
      <c r="AX6" s="4">
        <v>4</v>
      </c>
      <c r="AY6" s="4">
        <v>4</v>
      </c>
      <c r="AZ6" s="4">
        <v>4</v>
      </c>
    </row>
    <row r="7" spans="1:52" x14ac:dyDescent="0.3">
      <c r="A7">
        <v>6</v>
      </c>
      <c r="B7" s="1" t="s">
        <v>39</v>
      </c>
      <c r="C7" s="5" t="s">
        <v>72</v>
      </c>
      <c r="D7" s="12">
        <v>4</v>
      </c>
      <c r="E7" s="12">
        <v>4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">
        <v>1</v>
      </c>
      <c r="P7" s="1">
        <v>2</v>
      </c>
      <c r="Q7" s="1">
        <v>1</v>
      </c>
      <c r="R7" s="1">
        <v>2</v>
      </c>
      <c r="S7" s="1">
        <v>2</v>
      </c>
      <c r="T7" s="1">
        <v>1</v>
      </c>
      <c r="U7" s="1">
        <v>3</v>
      </c>
      <c r="V7" s="1">
        <v>1</v>
      </c>
      <c r="W7" s="1">
        <v>2</v>
      </c>
      <c r="X7" s="1">
        <v>4</v>
      </c>
      <c r="Y7" s="1">
        <v>1</v>
      </c>
      <c r="Z7" s="3">
        <v>5</v>
      </c>
      <c r="AA7" s="3">
        <v>3</v>
      </c>
      <c r="AB7" s="3">
        <v>5</v>
      </c>
      <c r="AC7" s="3">
        <v>4</v>
      </c>
      <c r="AD7" s="3">
        <v>3</v>
      </c>
      <c r="AE7" s="3">
        <v>1</v>
      </c>
      <c r="AF7" s="3">
        <v>4</v>
      </c>
      <c r="AG7" s="3">
        <v>2</v>
      </c>
      <c r="AH7" s="3">
        <v>3</v>
      </c>
      <c r="AI7" s="3">
        <v>3</v>
      </c>
      <c r="AJ7" s="3">
        <v>1</v>
      </c>
      <c r="AK7" s="5" t="s">
        <v>138</v>
      </c>
      <c r="AL7" s="1" t="s">
        <v>139</v>
      </c>
      <c r="AM7" s="5" t="s">
        <v>116</v>
      </c>
      <c r="AN7" s="1" t="s">
        <v>140</v>
      </c>
      <c r="AO7" s="5" t="s">
        <v>118</v>
      </c>
      <c r="AP7" s="1" t="s">
        <v>141</v>
      </c>
      <c r="AQ7" s="4">
        <v>5</v>
      </c>
      <c r="AR7" s="4">
        <v>5</v>
      </c>
      <c r="AS7" s="4">
        <v>3</v>
      </c>
      <c r="AT7" s="4">
        <v>4</v>
      </c>
      <c r="AU7" s="4">
        <v>4</v>
      </c>
      <c r="AV7" s="4">
        <v>5</v>
      </c>
      <c r="AW7" s="4">
        <v>5</v>
      </c>
      <c r="AX7" s="4">
        <v>5</v>
      </c>
      <c r="AY7" s="4">
        <v>5</v>
      </c>
      <c r="AZ7" s="4">
        <v>2</v>
      </c>
    </row>
    <row r="8" spans="1:52" x14ac:dyDescent="0.3">
      <c r="A8">
        <v>7</v>
      </c>
      <c r="B8" s="1" t="s">
        <v>142</v>
      </c>
      <c r="C8" s="5" t="s">
        <v>40</v>
      </c>
      <c r="D8" s="12">
        <v>5</v>
      </c>
      <c r="E8" s="12">
        <v>2</v>
      </c>
      <c r="F8" s="12">
        <v>2</v>
      </c>
      <c r="G8" s="12">
        <v>2</v>
      </c>
      <c r="H8" s="12">
        <v>2</v>
      </c>
      <c r="I8" s="12">
        <v>2</v>
      </c>
      <c r="J8" s="12">
        <v>2</v>
      </c>
      <c r="K8" s="12">
        <v>4</v>
      </c>
      <c r="L8" s="12">
        <v>3</v>
      </c>
      <c r="M8" s="12">
        <v>3</v>
      </c>
      <c r="N8" s="12">
        <v>2</v>
      </c>
      <c r="O8" s="1">
        <v>2</v>
      </c>
      <c r="P8" s="1">
        <v>5</v>
      </c>
      <c r="Q8" s="1">
        <v>5</v>
      </c>
      <c r="R8" s="1">
        <v>4</v>
      </c>
      <c r="S8" s="1">
        <v>4</v>
      </c>
      <c r="T8" s="1">
        <v>2</v>
      </c>
      <c r="U8" s="1">
        <v>2</v>
      </c>
      <c r="V8" s="1">
        <v>2</v>
      </c>
      <c r="W8" s="1">
        <v>1</v>
      </c>
      <c r="X8" s="1">
        <v>3</v>
      </c>
      <c r="Y8" s="1">
        <v>3</v>
      </c>
      <c r="Z8" s="3">
        <v>4</v>
      </c>
      <c r="AA8" s="3">
        <v>5</v>
      </c>
      <c r="AB8" s="3">
        <v>5</v>
      </c>
      <c r="AC8" s="3">
        <v>4</v>
      </c>
      <c r="AD8" s="3">
        <v>3</v>
      </c>
      <c r="AE8" s="3">
        <v>2</v>
      </c>
      <c r="AF8" s="3">
        <v>2</v>
      </c>
      <c r="AG8" s="3">
        <v>3</v>
      </c>
      <c r="AH8" s="3">
        <v>2</v>
      </c>
      <c r="AI8" s="3">
        <v>3</v>
      </c>
      <c r="AJ8" s="3">
        <v>2</v>
      </c>
      <c r="AK8" s="5" t="s">
        <v>143</v>
      </c>
      <c r="AL8" s="1" t="s">
        <v>144</v>
      </c>
      <c r="AM8" s="5" t="s">
        <v>108</v>
      </c>
      <c r="AN8" s="1" t="s">
        <v>145</v>
      </c>
      <c r="AO8" s="5" t="s">
        <v>146</v>
      </c>
      <c r="AP8" s="1" t="s">
        <v>147</v>
      </c>
      <c r="AQ8" s="4">
        <v>4</v>
      </c>
      <c r="AR8" s="4">
        <v>4</v>
      </c>
      <c r="AS8" s="4">
        <v>4</v>
      </c>
      <c r="AT8" s="4">
        <v>4</v>
      </c>
      <c r="AU8" s="4">
        <v>4</v>
      </c>
      <c r="AV8" s="4">
        <v>4</v>
      </c>
      <c r="AW8" s="4">
        <v>2</v>
      </c>
      <c r="AX8" s="4">
        <v>2</v>
      </c>
      <c r="AY8" s="4">
        <v>4</v>
      </c>
      <c r="AZ8" s="4">
        <v>4</v>
      </c>
    </row>
    <row r="9" spans="1:52" x14ac:dyDescent="0.3">
      <c r="A9">
        <v>8</v>
      </c>
      <c r="B9" s="1" t="s">
        <v>39</v>
      </c>
      <c r="C9" s="5" t="s">
        <v>148</v>
      </c>
      <c r="D9" s="12">
        <v>5</v>
      </c>
      <c r="E9" s="12">
        <v>2</v>
      </c>
      <c r="F9" s="12">
        <v>3</v>
      </c>
      <c r="G9" s="12">
        <v>3</v>
      </c>
      <c r="H9" s="12">
        <v>3</v>
      </c>
      <c r="I9" s="12">
        <v>2</v>
      </c>
      <c r="J9" s="12">
        <v>3</v>
      </c>
      <c r="K9" s="12">
        <v>4</v>
      </c>
      <c r="L9" s="12">
        <v>3</v>
      </c>
      <c r="M9" s="12">
        <v>2</v>
      </c>
      <c r="N9" s="12">
        <v>1</v>
      </c>
      <c r="O9" s="1">
        <v>2</v>
      </c>
      <c r="P9" s="1">
        <v>4</v>
      </c>
      <c r="Q9" s="1">
        <v>1</v>
      </c>
      <c r="R9" s="1">
        <v>2</v>
      </c>
      <c r="S9" s="1">
        <v>4</v>
      </c>
      <c r="T9" s="1">
        <v>3</v>
      </c>
      <c r="U9" s="1">
        <v>4</v>
      </c>
      <c r="V9" s="1">
        <v>1</v>
      </c>
      <c r="W9" s="1">
        <v>2</v>
      </c>
      <c r="X9" s="1">
        <v>2</v>
      </c>
      <c r="Y9" s="1">
        <v>3</v>
      </c>
      <c r="Z9" s="3">
        <v>3</v>
      </c>
      <c r="AA9" s="3">
        <v>4</v>
      </c>
      <c r="AB9" s="3">
        <v>2</v>
      </c>
      <c r="AC9" s="3">
        <v>3</v>
      </c>
      <c r="AD9" s="3">
        <v>4</v>
      </c>
      <c r="AE9" s="3">
        <v>2</v>
      </c>
      <c r="AF9" s="3">
        <v>3</v>
      </c>
      <c r="AG9" s="3">
        <v>1</v>
      </c>
      <c r="AH9" s="3">
        <v>2</v>
      </c>
      <c r="AI9" s="3">
        <v>3</v>
      </c>
      <c r="AJ9" s="3">
        <v>3</v>
      </c>
      <c r="AK9" s="5" t="s">
        <v>143</v>
      </c>
      <c r="AL9" s="1" t="s">
        <v>107</v>
      </c>
      <c r="AM9" s="5" t="s">
        <v>149</v>
      </c>
      <c r="AN9" s="1" t="s">
        <v>150</v>
      </c>
      <c r="AO9" s="5" t="s">
        <v>151</v>
      </c>
      <c r="AP9" s="1" t="s">
        <v>152</v>
      </c>
      <c r="AQ9" s="4">
        <v>5</v>
      </c>
      <c r="AR9" s="4">
        <v>3</v>
      </c>
      <c r="AS9" s="4">
        <v>3</v>
      </c>
      <c r="AT9" s="4">
        <v>5</v>
      </c>
      <c r="AU9" s="4">
        <v>3</v>
      </c>
      <c r="AV9" s="4">
        <v>4</v>
      </c>
      <c r="AW9" s="4">
        <v>3</v>
      </c>
      <c r="AX9" s="4">
        <v>4</v>
      </c>
      <c r="AY9" s="4">
        <v>4</v>
      </c>
      <c r="AZ9" s="4">
        <v>3</v>
      </c>
    </row>
    <row r="10" spans="1:52" x14ac:dyDescent="0.3">
      <c r="A10">
        <v>9</v>
      </c>
      <c r="B10" s="1" t="s">
        <v>39</v>
      </c>
      <c r="C10" s="5" t="s">
        <v>153</v>
      </c>
      <c r="D10" s="12">
        <v>5</v>
      </c>
      <c r="E10" s="12">
        <v>3</v>
      </c>
      <c r="F10" s="12">
        <v>2</v>
      </c>
      <c r="G10" s="12">
        <v>3</v>
      </c>
      <c r="H10" s="12">
        <v>3</v>
      </c>
      <c r="I10" s="12">
        <v>2</v>
      </c>
      <c r="J10" s="12">
        <v>2</v>
      </c>
      <c r="K10" s="12">
        <v>3</v>
      </c>
      <c r="L10" s="12">
        <v>4</v>
      </c>
      <c r="M10" s="12">
        <v>2</v>
      </c>
      <c r="N10" s="12">
        <v>2</v>
      </c>
      <c r="O10" s="1">
        <v>2</v>
      </c>
      <c r="P10" s="1">
        <v>3</v>
      </c>
      <c r="Q10" s="1">
        <v>2</v>
      </c>
      <c r="R10" s="1">
        <v>3</v>
      </c>
      <c r="S10" s="1">
        <v>4</v>
      </c>
      <c r="T10" s="1">
        <v>4</v>
      </c>
      <c r="U10" s="1">
        <v>5</v>
      </c>
      <c r="V10" s="1">
        <v>2</v>
      </c>
      <c r="W10" s="1">
        <v>3</v>
      </c>
      <c r="X10" s="1">
        <v>3</v>
      </c>
      <c r="Y10" s="1">
        <v>1</v>
      </c>
      <c r="Z10" s="3">
        <v>4</v>
      </c>
      <c r="AA10" s="3">
        <v>3</v>
      </c>
      <c r="AB10" s="3">
        <v>2</v>
      </c>
      <c r="AC10" s="3">
        <v>3</v>
      </c>
      <c r="AD10" s="3">
        <v>3</v>
      </c>
      <c r="AE10" s="3">
        <v>3</v>
      </c>
      <c r="AF10" s="3">
        <v>4</v>
      </c>
      <c r="AG10" s="3">
        <v>2</v>
      </c>
      <c r="AH10" s="3">
        <v>3</v>
      </c>
      <c r="AI10" s="3">
        <v>2</v>
      </c>
      <c r="AJ10" s="3">
        <v>1</v>
      </c>
      <c r="AK10" s="5" t="s">
        <v>154</v>
      </c>
      <c r="AL10" s="1" t="s">
        <v>155</v>
      </c>
      <c r="AM10" s="5" t="s">
        <v>149</v>
      </c>
      <c r="AN10" s="1" t="s">
        <v>156</v>
      </c>
      <c r="AO10" s="5" t="s">
        <v>146</v>
      </c>
      <c r="AP10" s="1" t="s">
        <v>157</v>
      </c>
      <c r="AQ10" s="4">
        <v>4</v>
      </c>
      <c r="AR10" s="4">
        <v>3</v>
      </c>
      <c r="AS10" s="4">
        <v>4</v>
      </c>
      <c r="AT10" s="4">
        <v>5</v>
      </c>
      <c r="AU10" s="4">
        <v>4</v>
      </c>
      <c r="AV10" s="4">
        <v>4</v>
      </c>
      <c r="AW10" s="4">
        <v>2</v>
      </c>
      <c r="AX10" s="4">
        <v>4</v>
      </c>
      <c r="AY10" s="4">
        <v>4</v>
      </c>
      <c r="AZ10" s="4">
        <v>3</v>
      </c>
    </row>
    <row r="11" spans="1:52" x14ac:dyDescent="0.3">
      <c r="A11">
        <v>10</v>
      </c>
      <c r="B11" s="1" t="s">
        <v>112</v>
      </c>
      <c r="C11" s="5" t="s">
        <v>47</v>
      </c>
      <c r="D11" s="12">
        <v>3</v>
      </c>
      <c r="E11" s="12">
        <v>1</v>
      </c>
      <c r="F11" s="12">
        <v>2</v>
      </c>
      <c r="G11" s="12">
        <v>3</v>
      </c>
      <c r="H11" s="12">
        <v>1</v>
      </c>
      <c r="I11" s="12">
        <v>1</v>
      </c>
      <c r="J11" s="12">
        <v>1</v>
      </c>
      <c r="K11" s="12">
        <v>1</v>
      </c>
      <c r="L11" s="12">
        <v>5</v>
      </c>
      <c r="M11" s="12">
        <v>5</v>
      </c>
      <c r="N11" s="12">
        <v>3</v>
      </c>
      <c r="O11" s="1">
        <v>5</v>
      </c>
      <c r="P11" s="1">
        <v>3</v>
      </c>
      <c r="Q11" s="1">
        <v>3</v>
      </c>
      <c r="R11" s="1">
        <v>2</v>
      </c>
      <c r="S11" s="1">
        <v>2</v>
      </c>
      <c r="T11" s="1">
        <v>4</v>
      </c>
      <c r="U11" s="1">
        <v>4</v>
      </c>
      <c r="V11" s="1">
        <v>3</v>
      </c>
      <c r="W11" s="1">
        <v>2</v>
      </c>
      <c r="X11" s="1">
        <v>2</v>
      </c>
      <c r="Y11" s="1">
        <v>3</v>
      </c>
      <c r="Z11" s="3">
        <v>5</v>
      </c>
      <c r="AA11" s="3">
        <v>4</v>
      </c>
      <c r="AB11" s="3">
        <v>4</v>
      </c>
      <c r="AC11" s="3">
        <v>4</v>
      </c>
      <c r="AD11" s="3">
        <v>3</v>
      </c>
      <c r="AE11" s="3">
        <v>2</v>
      </c>
      <c r="AF11" s="3">
        <v>3</v>
      </c>
      <c r="AG11" s="3">
        <v>3</v>
      </c>
      <c r="AH11" s="3">
        <v>3</v>
      </c>
      <c r="AI11" s="3">
        <v>3</v>
      </c>
      <c r="AJ11" s="3">
        <v>3</v>
      </c>
      <c r="AK11" s="5" t="s">
        <v>158</v>
      </c>
      <c r="AL11" s="1" t="s">
        <v>159</v>
      </c>
      <c r="AM11" s="5" t="s">
        <v>160</v>
      </c>
      <c r="AN11" s="1" t="s">
        <v>161</v>
      </c>
      <c r="AO11" s="5" t="s">
        <v>146</v>
      </c>
      <c r="AP11" s="1" t="s">
        <v>162</v>
      </c>
      <c r="AQ11" s="4">
        <v>3</v>
      </c>
      <c r="AR11" s="4">
        <v>2</v>
      </c>
      <c r="AS11" s="4">
        <v>3</v>
      </c>
      <c r="AT11" s="4">
        <v>2</v>
      </c>
      <c r="AU11" s="4">
        <v>2</v>
      </c>
      <c r="AV11" s="4">
        <v>3</v>
      </c>
      <c r="AW11" s="4">
        <v>3</v>
      </c>
      <c r="AX11" s="4">
        <v>2</v>
      </c>
      <c r="AY11" s="4">
        <v>3</v>
      </c>
      <c r="AZ11" s="4">
        <v>3</v>
      </c>
    </row>
    <row r="12" spans="1:52" x14ac:dyDescent="0.3">
      <c r="A12">
        <v>11</v>
      </c>
      <c r="B12" s="1" t="s">
        <v>42</v>
      </c>
      <c r="C12" s="5" t="s">
        <v>68</v>
      </c>
      <c r="D12" s="12">
        <v>5</v>
      </c>
      <c r="E12" s="12">
        <v>3</v>
      </c>
      <c r="F12" s="12">
        <v>2</v>
      </c>
      <c r="G12" s="12">
        <v>2</v>
      </c>
      <c r="H12" s="12">
        <v>4</v>
      </c>
      <c r="I12" s="12">
        <v>2</v>
      </c>
      <c r="J12" s="12">
        <v>3</v>
      </c>
      <c r="K12" s="12">
        <v>3</v>
      </c>
      <c r="L12" s="12">
        <v>2</v>
      </c>
      <c r="M12" s="12">
        <v>2</v>
      </c>
      <c r="N12" s="12">
        <v>3</v>
      </c>
      <c r="O12" s="1">
        <v>2</v>
      </c>
      <c r="P12" s="1">
        <v>5</v>
      </c>
      <c r="Q12" s="1">
        <v>5</v>
      </c>
      <c r="R12" s="1">
        <v>5</v>
      </c>
      <c r="S12" s="1">
        <v>5</v>
      </c>
      <c r="T12" s="1">
        <v>4</v>
      </c>
      <c r="U12" s="1">
        <v>3</v>
      </c>
      <c r="V12" s="1">
        <v>4</v>
      </c>
      <c r="W12" s="1">
        <v>4</v>
      </c>
      <c r="X12" s="1">
        <v>4</v>
      </c>
      <c r="Y12" s="1">
        <v>3</v>
      </c>
      <c r="Z12" s="3">
        <v>4</v>
      </c>
      <c r="AA12" s="3">
        <v>5</v>
      </c>
      <c r="AB12" s="3">
        <v>5</v>
      </c>
      <c r="AC12" s="3">
        <v>5</v>
      </c>
      <c r="AD12" s="3">
        <v>4</v>
      </c>
      <c r="AE12" s="3">
        <v>4</v>
      </c>
      <c r="AF12" s="3">
        <v>4</v>
      </c>
      <c r="AG12" s="3">
        <v>4</v>
      </c>
      <c r="AH12" s="3">
        <v>4</v>
      </c>
      <c r="AI12" s="3">
        <v>4</v>
      </c>
      <c r="AJ12" s="3">
        <v>3</v>
      </c>
      <c r="AK12" s="5" t="s">
        <v>163</v>
      </c>
      <c r="AL12" s="1" t="s">
        <v>164</v>
      </c>
      <c r="AM12" s="5" t="s">
        <v>116</v>
      </c>
      <c r="AN12" s="1" t="s">
        <v>165</v>
      </c>
      <c r="AO12" s="5" t="s">
        <v>166</v>
      </c>
      <c r="AP12" s="1" t="s">
        <v>167</v>
      </c>
      <c r="AQ12" s="4">
        <v>4</v>
      </c>
      <c r="AR12" s="4">
        <v>5</v>
      </c>
      <c r="AS12" s="4">
        <v>3</v>
      </c>
      <c r="AT12" s="4">
        <v>3</v>
      </c>
      <c r="AU12" s="4">
        <v>4</v>
      </c>
      <c r="AV12" s="4">
        <v>3</v>
      </c>
      <c r="AW12" s="4">
        <v>5</v>
      </c>
      <c r="AX12" s="4">
        <v>4</v>
      </c>
      <c r="AY12" s="4">
        <v>4</v>
      </c>
      <c r="AZ12" s="4">
        <v>2</v>
      </c>
    </row>
    <row r="13" spans="1:52" x14ac:dyDescent="0.3">
      <c r="A13">
        <v>12</v>
      </c>
      <c r="B13" s="1" t="s">
        <v>42</v>
      </c>
      <c r="C13" s="5" t="s">
        <v>148</v>
      </c>
      <c r="D13" s="12">
        <v>2</v>
      </c>
      <c r="E13" s="12">
        <v>2</v>
      </c>
      <c r="F13" s="12">
        <v>1</v>
      </c>
      <c r="G13" s="12">
        <v>2</v>
      </c>
      <c r="H13" s="12">
        <v>3</v>
      </c>
      <c r="I13" s="12">
        <v>3</v>
      </c>
      <c r="J13" s="12">
        <v>1</v>
      </c>
      <c r="K13" s="12">
        <v>3</v>
      </c>
      <c r="L13" s="12">
        <v>2</v>
      </c>
      <c r="M13" s="12">
        <v>1</v>
      </c>
      <c r="N13" s="12">
        <v>1</v>
      </c>
      <c r="O13" s="1">
        <v>1</v>
      </c>
      <c r="P13" s="1">
        <v>3</v>
      </c>
      <c r="Q13" s="1">
        <v>3</v>
      </c>
      <c r="R13" s="1">
        <v>3</v>
      </c>
      <c r="S13" s="1">
        <v>4</v>
      </c>
      <c r="T13" s="1">
        <v>4</v>
      </c>
      <c r="U13" s="1">
        <v>4</v>
      </c>
      <c r="V13" s="1">
        <v>3</v>
      </c>
      <c r="W13" s="1">
        <v>3</v>
      </c>
      <c r="X13" s="1">
        <v>4</v>
      </c>
      <c r="Y13" s="1">
        <v>2</v>
      </c>
      <c r="Z13" s="3">
        <v>4</v>
      </c>
      <c r="AA13" s="3">
        <v>5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3</v>
      </c>
      <c r="AH13" s="3">
        <v>3</v>
      </c>
      <c r="AI13" s="3">
        <v>4</v>
      </c>
      <c r="AJ13" s="3">
        <v>2</v>
      </c>
      <c r="AK13" s="5" t="s">
        <v>143</v>
      </c>
      <c r="AL13" s="1" t="s">
        <v>168</v>
      </c>
      <c r="AM13" s="5" t="s">
        <v>128</v>
      </c>
      <c r="AN13" s="1" t="s">
        <v>169</v>
      </c>
      <c r="AO13" s="5" t="s">
        <v>170</v>
      </c>
      <c r="AP13" s="1" t="s">
        <v>171</v>
      </c>
      <c r="AQ13" s="4">
        <v>4</v>
      </c>
      <c r="AR13" s="4">
        <v>4</v>
      </c>
      <c r="AS13" s="4">
        <v>4</v>
      </c>
      <c r="AT13" s="4">
        <v>2</v>
      </c>
      <c r="AU13" s="4">
        <v>4</v>
      </c>
      <c r="AV13" s="4">
        <v>4</v>
      </c>
      <c r="AW13" s="4">
        <v>4</v>
      </c>
      <c r="AX13" s="4">
        <v>4</v>
      </c>
      <c r="AY13" s="4">
        <v>5</v>
      </c>
      <c r="AZ13" s="4">
        <v>5</v>
      </c>
    </row>
    <row r="14" spans="1:52" x14ac:dyDescent="0.3">
      <c r="A14">
        <v>13</v>
      </c>
      <c r="B14" s="1" t="s">
        <v>53</v>
      </c>
      <c r="C14" s="5" t="s">
        <v>172</v>
      </c>
      <c r="D14" s="12">
        <v>5</v>
      </c>
      <c r="E14" s="12">
        <v>3</v>
      </c>
      <c r="F14" s="12">
        <v>2</v>
      </c>
      <c r="G14" s="12">
        <v>2</v>
      </c>
      <c r="H14" s="12">
        <v>1</v>
      </c>
      <c r="I14" s="12">
        <v>1</v>
      </c>
      <c r="J14" s="12">
        <v>2</v>
      </c>
      <c r="K14" s="12">
        <v>3</v>
      </c>
      <c r="L14" s="12">
        <v>2</v>
      </c>
      <c r="M14" s="12">
        <v>2</v>
      </c>
      <c r="N14" s="12">
        <v>2</v>
      </c>
      <c r="O14" s="1">
        <v>3</v>
      </c>
      <c r="P14" s="1">
        <v>4</v>
      </c>
      <c r="Q14" s="1">
        <v>3</v>
      </c>
      <c r="R14" s="1">
        <v>4</v>
      </c>
      <c r="S14" s="1">
        <v>4</v>
      </c>
      <c r="T14" s="1">
        <v>2</v>
      </c>
      <c r="U14" s="1">
        <v>3</v>
      </c>
      <c r="V14" s="1">
        <v>3</v>
      </c>
      <c r="W14" s="1">
        <v>2</v>
      </c>
      <c r="X14" s="1">
        <v>3</v>
      </c>
      <c r="Y14" s="1">
        <v>2</v>
      </c>
      <c r="Z14" s="3">
        <v>3</v>
      </c>
      <c r="AA14" s="3">
        <v>5</v>
      </c>
      <c r="AB14" s="3">
        <v>5</v>
      </c>
      <c r="AC14" s="3">
        <v>5</v>
      </c>
      <c r="AD14" s="3">
        <v>4</v>
      </c>
      <c r="AE14" s="3">
        <v>3</v>
      </c>
      <c r="AF14" s="3">
        <v>5</v>
      </c>
      <c r="AG14" s="3">
        <v>4</v>
      </c>
      <c r="AH14" s="3">
        <v>3</v>
      </c>
      <c r="AI14" s="3">
        <v>3</v>
      </c>
      <c r="AJ14" s="3">
        <v>2</v>
      </c>
      <c r="AK14" s="5" t="s">
        <v>138</v>
      </c>
      <c r="AL14" s="1" t="s">
        <v>173</v>
      </c>
      <c r="AM14" s="5" t="s">
        <v>116</v>
      </c>
      <c r="AN14" s="1" t="s">
        <v>174</v>
      </c>
      <c r="AO14" s="5" t="s">
        <v>151</v>
      </c>
      <c r="AP14" s="1" t="s">
        <v>175</v>
      </c>
      <c r="AQ14" s="4">
        <v>4</v>
      </c>
      <c r="AR14" s="4">
        <v>4</v>
      </c>
      <c r="AS14" s="4">
        <v>3</v>
      </c>
      <c r="AT14" s="4">
        <v>4</v>
      </c>
      <c r="AU14" s="4">
        <v>4</v>
      </c>
      <c r="AV14" s="4">
        <v>3</v>
      </c>
      <c r="AW14" s="4">
        <v>2</v>
      </c>
      <c r="AX14" s="4">
        <v>2</v>
      </c>
      <c r="AY14" s="4">
        <v>4</v>
      </c>
      <c r="AZ14" s="4">
        <v>4</v>
      </c>
    </row>
    <row r="15" spans="1:52" x14ac:dyDescent="0.3">
      <c r="A15">
        <v>14</v>
      </c>
      <c r="B15" s="1" t="s">
        <v>42</v>
      </c>
      <c r="C15" s="5" t="s">
        <v>45</v>
      </c>
      <c r="D15" s="12">
        <v>5</v>
      </c>
      <c r="E15" s="12">
        <v>4</v>
      </c>
      <c r="F15" s="12">
        <v>2</v>
      </c>
      <c r="G15" s="12">
        <v>2</v>
      </c>
      <c r="H15" s="12">
        <v>2</v>
      </c>
      <c r="I15" s="12">
        <v>2</v>
      </c>
      <c r="J15" s="12">
        <v>2</v>
      </c>
      <c r="K15" s="12">
        <v>3</v>
      </c>
      <c r="L15" s="12">
        <v>2</v>
      </c>
      <c r="M15" s="12">
        <v>2</v>
      </c>
      <c r="N15" s="12">
        <v>2</v>
      </c>
      <c r="O15" s="1">
        <v>3</v>
      </c>
      <c r="P15" s="1">
        <v>5</v>
      </c>
      <c r="Q15" s="1">
        <v>4</v>
      </c>
      <c r="R15" s="1">
        <v>4</v>
      </c>
      <c r="S15" s="1">
        <v>4</v>
      </c>
      <c r="T15" s="1">
        <v>4</v>
      </c>
      <c r="U15" s="1">
        <v>3</v>
      </c>
      <c r="V15" s="1">
        <v>3</v>
      </c>
      <c r="W15" s="1">
        <v>4</v>
      </c>
      <c r="X15" s="1">
        <v>4</v>
      </c>
      <c r="Y15" s="1">
        <v>2</v>
      </c>
      <c r="Z15" s="3">
        <v>5</v>
      </c>
      <c r="AA15" s="3">
        <v>5</v>
      </c>
      <c r="AB15" s="3">
        <v>5</v>
      </c>
      <c r="AC15" s="3">
        <v>5</v>
      </c>
      <c r="AD15" s="3">
        <v>4</v>
      </c>
      <c r="AE15" s="3">
        <v>4</v>
      </c>
      <c r="AF15" s="3">
        <v>4</v>
      </c>
      <c r="AG15" s="3">
        <v>5</v>
      </c>
      <c r="AH15" s="3">
        <v>5</v>
      </c>
      <c r="AI15" s="3">
        <v>5</v>
      </c>
      <c r="AJ15" s="3">
        <v>3</v>
      </c>
      <c r="AK15" s="5" t="s">
        <v>106</v>
      </c>
      <c r="AL15" s="1" t="s">
        <v>139</v>
      </c>
      <c r="AM15" s="5" t="s">
        <v>116</v>
      </c>
      <c r="AN15" s="1" t="s">
        <v>176</v>
      </c>
      <c r="AO15" s="5" t="s">
        <v>136</v>
      </c>
      <c r="AP15" s="1" t="s">
        <v>177</v>
      </c>
      <c r="AQ15" s="4">
        <v>5</v>
      </c>
      <c r="AR15" s="4">
        <v>4</v>
      </c>
      <c r="AS15" s="4">
        <v>5</v>
      </c>
      <c r="AT15" s="4">
        <v>3</v>
      </c>
      <c r="AU15" s="4">
        <v>5</v>
      </c>
      <c r="AV15" s="4">
        <v>3</v>
      </c>
      <c r="AW15" s="4">
        <v>2</v>
      </c>
      <c r="AX15" s="4">
        <v>3</v>
      </c>
      <c r="AY15" s="4">
        <v>4</v>
      </c>
      <c r="AZ15" s="4">
        <v>4</v>
      </c>
    </row>
    <row r="16" spans="1:52" x14ac:dyDescent="0.3">
      <c r="A16">
        <v>15</v>
      </c>
      <c r="B16" s="1" t="s">
        <v>42</v>
      </c>
      <c r="C16" s="5" t="s">
        <v>37</v>
      </c>
      <c r="D16" s="12">
        <v>5</v>
      </c>
      <c r="E16" s="12">
        <v>3</v>
      </c>
      <c r="F16" s="12">
        <v>1</v>
      </c>
      <c r="G16" s="12">
        <v>2</v>
      </c>
      <c r="H16" s="12">
        <v>2</v>
      </c>
      <c r="I16" s="12">
        <v>2</v>
      </c>
      <c r="J16" s="12">
        <v>2</v>
      </c>
      <c r="K16" s="12">
        <v>3</v>
      </c>
      <c r="L16" s="12">
        <v>2</v>
      </c>
      <c r="M16" s="12">
        <v>2</v>
      </c>
      <c r="N16" s="12">
        <v>3</v>
      </c>
      <c r="O16" s="1">
        <v>3</v>
      </c>
      <c r="P16" s="1">
        <v>5</v>
      </c>
      <c r="Q16" s="1">
        <v>5</v>
      </c>
      <c r="R16" s="1">
        <v>5</v>
      </c>
      <c r="S16" s="1">
        <v>4</v>
      </c>
      <c r="T16" s="1">
        <v>4</v>
      </c>
      <c r="U16" s="1">
        <v>4</v>
      </c>
      <c r="V16" s="1">
        <v>3</v>
      </c>
      <c r="W16" s="1">
        <v>4</v>
      </c>
      <c r="X16" s="1">
        <v>4</v>
      </c>
      <c r="Y16" s="1">
        <v>3</v>
      </c>
      <c r="Z16" s="3">
        <v>3</v>
      </c>
      <c r="AA16" s="3">
        <v>5</v>
      </c>
      <c r="AB16" s="3">
        <v>5</v>
      </c>
      <c r="AC16" s="3">
        <v>5</v>
      </c>
      <c r="AD16" s="3">
        <v>5</v>
      </c>
      <c r="AE16" s="3">
        <v>4</v>
      </c>
      <c r="AF16" s="3">
        <v>4</v>
      </c>
      <c r="AG16" s="3">
        <v>4</v>
      </c>
      <c r="AH16" s="3">
        <v>4</v>
      </c>
      <c r="AI16" s="3">
        <v>4</v>
      </c>
      <c r="AJ16" s="3">
        <v>3</v>
      </c>
      <c r="AK16" s="5" t="s">
        <v>178</v>
      </c>
      <c r="AL16" s="1" t="s">
        <v>179</v>
      </c>
      <c r="AM16" s="5" t="s">
        <v>180</v>
      </c>
      <c r="AN16" s="1" t="s">
        <v>181</v>
      </c>
      <c r="AO16" s="5" t="s">
        <v>170</v>
      </c>
      <c r="AP16" s="1" t="s">
        <v>182</v>
      </c>
      <c r="AQ16" s="4">
        <v>5</v>
      </c>
      <c r="AR16" s="4">
        <v>4</v>
      </c>
      <c r="AS16" s="4">
        <v>2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</row>
    <row r="17" spans="1:52" x14ac:dyDescent="0.3">
      <c r="A17">
        <v>16</v>
      </c>
      <c r="B17" s="1" t="s">
        <v>39</v>
      </c>
      <c r="C17" s="5" t="s">
        <v>56</v>
      </c>
      <c r="D17" s="12">
        <v>3</v>
      </c>
      <c r="E17" s="12">
        <v>4</v>
      </c>
      <c r="F17" s="12">
        <v>3</v>
      </c>
      <c r="G17" s="12">
        <v>3</v>
      </c>
      <c r="H17" s="12">
        <v>5</v>
      </c>
      <c r="I17" s="12">
        <v>4</v>
      </c>
      <c r="J17" s="12">
        <v>4</v>
      </c>
      <c r="K17" s="12">
        <v>4</v>
      </c>
      <c r="L17" s="12">
        <v>3</v>
      </c>
      <c r="M17" s="12">
        <v>2</v>
      </c>
      <c r="N17" s="12">
        <v>3</v>
      </c>
      <c r="O17" s="1">
        <v>1</v>
      </c>
      <c r="P17" s="1">
        <v>4</v>
      </c>
      <c r="Q17" s="1">
        <v>4</v>
      </c>
      <c r="R17" s="1">
        <v>4</v>
      </c>
      <c r="S17" s="1">
        <v>3</v>
      </c>
      <c r="T17" s="1">
        <v>3</v>
      </c>
      <c r="U17" s="1">
        <v>4</v>
      </c>
      <c r="V17" s="1">
        <v>3</v>
      </c>
      <c r="W17" s="1">
        <v>4</v>
      </c>
      <c r="X17" s="1">
        <v>4</v>
      </c>
      <c r="Y17" s="1">
        <v>3</v>
      </c>
      <c r="Z17" s="3">
        <v>3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3</v>
      </c>
      <c r="AH17" s="3">
        <v>4</v>
      </c>
      <c r="AI17" s="3">
        <v>4</v>
      </c>
      <c r="AJ17" s="3">
        <v>3</v>
      </c>
      <c r="AK17" s="5" t="s">
        <v>183</v>
      </c>
      <c r="AL17" s="1" t="s">
        <v>107</v>
      </c>
      <c r="AM17" s="5" t="s">
        <v>184</v>
      </c>
      <c r="AN17" s="1" t="s">
        <v>165</v>
      </c>
      <c r="AO17" s="5" t="s">
        <v>136</v>
      </c>
      <c r="AP17" s="1" t="s">
        <v>185</v>
      </c>
      <c r="AQ17" s="4">
        <v>4</v>
      </c>
      <c r="AR17" s="4">
        <v>4</v>
      </c>
      <c r="AS17" s="4">
        <v>4</v>
      </c>
      <c r="AT17" s="4">
        <v>3</v>
      </c>
      <c r="AU17" s="4">
        <v>4</v>
      </c>
      <c r="AV17" s="4">
        <v>4</v>
      </c>
      <c r="AW17" s="4">
        <v>2</v>
      </c>
      <c r="AX17" s="4">
        <v>4</v>
      </c>
      <c r="AY17" s="4">
        <v>4</v>
      </c>
      <c r="AZ17" s="4">
        <v>4</v>
      </c>
    </row>
    <row r="18" spans="1:52" x14ac:dyDescent="0.3">
      <c r="A18">
        <v>17</v>
      </c>
      <c r="B18" s="1" t="s">
        <v>112</v>
      </c>
      <c r="C18" s="5" t="s">
        <v>83</v>
      </c>
      <c r="D18" s="12">
        <v>5</v>
      </c>
      <c r="E18" s="12">
        <v>2</v>
      </c>
      <c r="F18" s="12">
        <v>3</v>
      </c>
      <c r="G18" s="12">
        <v>3</v>
      </c>
      <c r="H18" s="12">
        <v>3</v>
      </c>
      <c r="I18" s="12">
        <v>2</v>
      </c>
      <c r="J18" s="12">
        <v>2</v>
      </c>
      <c r="K18" s="12">
        <v>5</v>
      </c>
      <c r="L18" s="12">
        <v>1</v>
      </c>
      <c r="M18" s="12">
        <v>3</v>
      </c>
      <c r="N18" s="12">
        <v>3</v>
      </c>
      <c r="O18" s="1">
        <v>2</v>
      </c>
      <c r="P18" s="1">
        <v>4</v>
      </c>
      <c r="Q18" s="1">
        <v>4</v>
      </c>
      <c r="R18" s="1">
        <v>4</v>
      </c>
      <c r="S18" s="1">
        <v>3</v>
      </c>
      <c r="T18" s="1">
        <v>3</v>
      </c>
      <c r="U18" s="1">
        <v>5</v>
      </c>
      <c r="V18" s="1">
        <v>3</v>
      </c>
      <c r="W18" s="1">
        <v>4</v>
      </c>
      <c r="X18" s="1">
        <v>5</v>
      </c>
      <c r="Y18" s="1">
        <v>2</v>
      </c>
      <c r="Z18" s="3">
        <v>2</v>
      </c>
      <c r="AA18" s="3">
        <v>4</v>
      </c>
      <c r="AB18" s="3">
        <v>4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5</v>
      </c>
      <c r="AJ18" s="3">
        <v>5</v>
      </c>
      <c r="AK18" s="5" t="s">
        <v>186</v>
      </c>
      <c r="AL18" s="1" t="s">
        <v>187</v>
      </c>
      <c r="AM18" s="5" t="s">
        <v>188</v>
      </c>
      <c r="AN18" s="1" t="s">
        <v>135</v>
      </c>
      <c r="AO18" s="5" t="s">
        <v>189</v>
      </c>
      <c r="AP18" s="1" t="s">
        <v>190</v>
      </c>
      <c r="AQ18" s="4">
        <v>3</v>
      </c>
      <c r="AR18" s="4">
        <v>4</v>
      </c>
      <c r="AS18" s="4">
        <v>4</v>
      </c>
      <c r="AT18" s="4">
        <v>2</v>
      </c>
      <c r="AU18" s="4">
        <v>5</v>
      </c>
      <c r="AV18" s="4">
        <v>4</v>
      </c>
      <c r="AW18" s="4">
        <v>5</v>
      </c>
      <c r="AX18" s="4">
        <v>3</v>
      </c>
      <c r="AY18" s="4">
        <v>4</v>
      </c>
      <c r="AZ18" s="4">
        <v>2</v>
      </c>
    </row>
    <row r="19" spans="1:52" x14ac:dyDescent="0.3">
      <c r="A19">
        <v>18</v>
      </c>
      <c r="B19" s="1" t="s">
        <v>42</v>
      </c>
      <c r="C19" s="5" t="s">
        <v>37</v>
      </c>
      <c r="D19" s="12">
        <v>5</v>
      </c>
      <c r="E19" s="12">
        <v>2</v>
      </c>
      <c r="F19" s="12">
        <v>1</v>
      </c>
      <c r="G19" s="12">
        <v>3</v>
      </c>
      <c r="H19" s="12">
        <v>3</v>
      </c>
      <c r="I19" s="12">
        <v>2</v>
      </c>
      <c r="J19" s="12">
        <v>3</v>
      </c>
      <c r="K19" s="12">
        <v>5</v>
      </c>
      <c r="L19" s="12">
        <v>1</v>
      </c>
      <c r="M19" s="12">
        <v>1</v>
      </c>
      <c r="N19" s="12">
        <v>1</v>
      </c>
      <c r="O19" s="1">
        <v>3</v>
      </c>
      <c r="P19" s="1">
        <v>4</v>
      </c>
      <c r="Q19" s="1">
        <v>5</v>
      </c>
      <c r="R19" s="1">
        <v>4</v>
      </c>
      <c r="S19" s="1">
        <v>4</v>
      </c>
      <c r="T19" s="1">
        <v>4</v>
      </c>
      <c r="U19" s="1">
        <v>3</v>
      </c>
      <c r="V19" s="1">
        <v>3</v>
      </c>
      <c r="W19" s="1">
        <v>4</v>
      </c>
      <c r="X19" s="1">
        <v>4</v>
      </c>
      <c r="Y19" s="1">
        <v>1</v>
      </c>
      <c r="Z19" s="3">
        <v>5</v>
      </c>
      <c r="AA19" s="3">
        <v>5</v>
      </c>
      <c r="AB19" s="3">
        <v>5</v>
      </c>
      <c r="AC19" s="3">
        <v>4</v>
      </c>
      <c r="AD19" s="3">
        <v>4</v>
      </c>
      <c r="AE19" s="3">
        <v>4</v>
      </c>
      <c r="AF19" s="3">
        <v>5</v>
      </c>
      <c r="AG19" s="3">
        <v>3</v>
      </c>
      <c r="AH19" s="3">
        <v>3</v>
      </c>
      <c r="AI19" s="3">
        <v>4</v>
      </c>
      <c r="AJ19" s="3">
        <v>2</v>
      </c>
      <c r="AK19" s="5" t="s">
        <v>191</v>
      </c>
      <c r="AL19" s="1" t="s">
        <v>192</v>
      </c>
      <c r="AM19" s="5" t="s">
        <v>134</v>
      </c>
      <c r="AN19" s="1" t="s">
        <v>193</v>
      </c>
      <c r="AO19" s="5" t="s">
        <v>189</v>
      </c>
      <c r="AP19" s="1" t="s">
        <v>194</v>
      </c>
      <c r="AQ19" s="4">
        <v>4</v>
      </c>
      <c r="AR19" s="4">
        <v>4</v>
      </c>
      <c r="AS19" s="4">
        <v>5</v>
      </c>
      <c r="AT19" s="4">
        <v>3</v>
      </c>
      <c r="AU19" s="4">
        <v>2</v>
      </c>
      <c r="AV19" s="4">
        <v>5</v>
      </c>
      <c r="AW19" s="4">
        <v>4</v>
      </c>
      <c r="AX19" s="4">
        <v>4</v>
      </c>
      <c r="AY19" s="4">
        <v>4</v>
      </c>
      <c r="AZ19" s="4">
        <v>4</v>
      </c>
    </row>
    <row r="20" spans="1:52" x14ac:dyDescent="0.3">
      <c r="A20">
        <v>19</v>
      </c>
      <c r="B20" s="1" t="s">
        <v>42</v>
      </c>
      <c r="C20" s="5" t="s">
        <v>195</v>
      </c>
      <c r="D20" s="12">
        <v>5</v>
      </c>
      <c r="E20" s="12">
        <v>3</v>
      </c>
      <c r="F20" s="12">
        <v>3</v>
      </c>
      <c r="G20" s="12">
        <v>3</v>
      </c>
      <c r="H20" s="12">
        <v>5</v>
      </c>
      <c r="I20" s="12">
        <v>4</v>
      </c>
      <c r="J20" s="12">
        <v>3</v>
      </c>
      <c r="K20" s="12">
        <v>5</v>
      </c>
      <c r="L20" s="12">
        <v>2</v>
      </c>
      <c r="M20" s="12">
        <v>2</v>
      </c>
      <c r="N20" s="12">
        <v>2</v>
      </c>
      <c r="O20" s="1">
        <v>2</v>
      </c>
      <c r="P20" s="1">
        <v>5</v>
      </c>
      <c r="Q20" s="1">
        <v>5</v>
      </c>
      <c r="R20" s="1">
        <v>4</v>
      </c>
      <c r="S20" s="1">
        <v>3</v>
      </c>
      <c r="T20" s="1">
        <v>3</v>
      </c>
      <c r="U20" s="1">
        <v>3</v>
      </c>
      <c r="V20" s="1">
        <v>2</v>
      </c>
      <c r="W20" s="1">
        <v>4</v>
      </c>
      <c r="X20" s="1">
        <v>5</v>
      </c>
      <c r="Y20" s="1">
        <v>2</v>
      </c>
      <c r="Z20" s="3">
        <v>4</v>
      </c>
      <c r="AA20" s="3">
        <v>4</v>
      </c>
      <c r="AB20" s="3">
        <v>5</v>
      </c>
      <c r="AC20" s="3">
        <v>4</v>
      </c>
      <c r="AD20" s="3">
        <v>4</v>
      </c>
      <c r="AE20" s="3">
        <v>3</v>
      </c>
      <c r="AF20" s="3">
        <v>4</v>
      </c>
      <c r="AG20" s="3">
        <v>2</v>
      </c>
      <c r="AH20" s="3">
        <v>3</v>
      </c>
      <c r="AI20" s="3">
        <v>5</v>
      </c>
      <c r="AJ20" s="3">
        <v>3</v>
      </c>
      <c r="AK20" s="5" t="s">
        <v>143</v>
      </c>
      <c r="AL20" s="1" t="s">
        <v>196</v>
      </c>
      <c r="AM20" s="5" t="s">
        <v>197</v>
      </c>
      <c r="AN20" s="1" t="s">
        <v>198</v>
      </c>
      <c r="AO20" s="5" t="s">
        <v>170</v>
      </c>
      <c r="AP20" s="1" t="s">
        <v>199</v>
      </c>
      <c r="AQ20" s="4">
        <v>4</v>
      </c>
      <c r="AR20" s="4">
        <v>4</v>
      </c>
      <c r="AS20" s="4">
        <v>2</v>
      </c>
      <c r="AT20" s="4">
        <v>4</v>
      </c>
      <c r="AU20" s="4">
        <v>4</v>
      </c>
      <c r="AV20" s="4">
        <v>4</v>
      </c>
      <c r="AW20" s="4">
        <v>5</v>
      </c>
      <c r="AX20" s="4">
        <v>4</v>
      </c>
      <c r="AY20" s="4">
        <v>5</v>
      </c>
      <c r="AZ20" s="4">
        <v>5</v>
      </c>
    </row>
    <row r="21" spans="1:52" x14ac:dyDescent="0.3">
      <c r="A21">
        <v>20</v>
      </c>
      <c r="B21" s="1" t="s">
        <v>112</v>
      </c>
      <c r="C21" s="5" t="s">
        <v>63</v>
      </c>
      <c r="D21" s="12">
        <v>4</v>
      </c>
      <c r="E21" s="12">
        <v>3</v>
      </c>
      <c r="F21" s="12">
        <v>1</v>
      </c>
      <c r="G21" s="12">
        <v>1</v>
      </c>
      <c r="H21" s="12">
        <v>3</v>
      </c>
      <c r="I21" s="12">
        <v>3</v>
      </c>
      <c r="J21" s="12">
        <v>2</v>
      </c>
      <c r="K21" s="12">
        <v>4</v>
      </c>
      <c r="L21" s="12">
        <v>1</v>
      </c>
      <c r="M21" s="12">
        <v>1</v>
      </c>
      <c r="N21" s="12">
        <v>2</v>
      </c>
      <c r="O21" s="1">
        <v>3</v>
      </c>
      <c r="P21" s="1">
        <v>5</v>
      </c>
      <c r="Q21" s="1">
        <v>5</v>
      </c>
      <c r="R21" s="1">
        <v>5</v>
      </c>
      <c r="S21" s="1">
        <v>5</v>
      </c>
      <c r="T21" s="1">
        <v>5</v>
      </c>
      <c r="U21" s="1">
        <v>2</v>
      </c>
      <c r="V21" s="1">
        <v>3</v>
      </c>
      <c r="W21" s="1">
        <v>2</v>
      </c>
      <c r="X21" s="1">
        <v>3</v>
      </c>
      <c r="Y21" s="1">
        <v>3</v>
      </c>
      <c r="Z21" s="3">
        <v>3</v>
      </c>
      <c r="AA21" s="3">
        <v>5</v>
      </c>
      <c r="AB21" s="3">
        <v>5</v>
      </c>
      <c r="AC21" s="3">
        <v>5</v>
      </c>
      <c r="AD21" s="3">
        <v>5</v>
      </c>
      <c r="AE21" s="3">
        <v>5</v>
      </c>
      <c r="AF21" s="3">
        <v>4</v>
      </c>
      <c r="AG21" s="3">
        <v>4</v>
      </c>
      <c r="AH21" s="3">
        <v>4</v>
      </c>
      <c r="AI21" s="3">
        <v>4</v>
      </c>
      <c r="AJ21" s="3">
        <v>3</v>
      </c>
      <c r="AK21" s="5" t="s">
        <v>200</v>
      </c>
      <c r="AL21" s="1" t="s">
        <v>201</v>
      </c>
      <c r="AM21" s="5" t="s">
        <v>202</v>
      </c>
      <c r="AN21" s="1" t="s">
        <v>123</v>
      </c>
      <c r="AO21" s="5" t="s">
        <v>118</v>
      </c>
      <c r="AP21" s="1" t="s">
        <v>203</v>
      </c>
      <c r="AQ21" s="4">
        <v>5</v>
      </c>
      <c r="AR21" s="4">
        <v>4</v>
      </c>
      <c r="AS21" s="4">
        <v>4</v>
      </c>
      <c r="AT21" s="4">
        <v>4</v>
      </c>
      <c r="AU21" s="4">
        <v>4</v>
      </c>
      <c r="AV21" s="4">
        <v>5</v>
      </c>
      <c r="AW21" s="4">
        <v>5</v>
      </c>
      <c r="AX21" s="4">
        <v>4</v>
      </c>
      <c r="AY21" s="4">
        <v>5</v>
      </c>
      <c r="AZ21" s="4">
        <v>5</v>
      </c>
    </row>
    <row r="22" spans="1:52" x14ac:dyDescent="0.3">
      <c r="A22">
        <v>21</v>
      </c>
      <c r="B22" s="1" t="s">
        <v>42</v>
      </c>
      <c r="C22" s="5" t="s">
        <v>37</v>
      </c>
      <c r="D22" s="12">
        <v>3</v>
      </c>
      <c r="E22" s="12">
        <v>2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2</v>
      </c>
      <c r="O22" s="1">
        <v>2</v>
      </c>
      <c r="P22" s="1">
        <v>4</v>
      </c>
      <c r="Q22" s="1">
        <v>2</v>
      </c>
      <c r="R22" s="1">
        <v>4</v>
      </c>
      <c r="S22" s="1">
        <v>3</v>
      </c>
      <c r="T22" s="1">
        <v>2</v>
      </c>
      <c r="U22" s="1">
        <v>4</v>
      </c>
      <c r="V22" s="1">
        <v>2</v>
      </c>
      <c r="W22" s="1">
        <v>2</v>
      </c>
      <c r="X22" s="1">
        <v>2</v>
      </c>
      <c r="Y22" s="1">
        <v>3</v>
      </c>
      <c r="Z22" s="3">
        <v>5</v>
      </c>
      <c r="AA22" s="3">
        <v>5</v>
      </c>
      <c r="AB22" s="3">
        <v>5</v>
      </c>
      <c r="AC22" s="3">
        <v>5</v>
      </c>
      <c r="AD22" s="3">
        <v>5</v>
      </c>
      <c r="AE22" s="3">
        <v>5</v>
      </c>
      <c r="AF22" s="3">
        <v>5</v>
      </c>
      <c r="AG22" s="3">
        <v>4</v>
      </c>
      <c r="AH22" s="3">
        <v>2</v>
      </c>
      <c r="AI22" s="3">
        <v>2</v>
      </c>
      <c r="AJ22" s="3">
        <v>3</v>
      </c>
      <c r="AK22" s="5" t="s">
        <v>132</v>
      </c>
      <c r="AL22" s="1" t="s">
        <v>187</v>
      </c>
      <c r="AM22" s="5" t="s">
        <v>116</v>
      </c>
      <c r="AN22" s="1" t="s">
        <v>204</v>
      </c>
      <c r="AO22" s="5" t="s">
        <v>205</v>
      </c>
      <c r="AP22" s="1" t="s">
        <v>206</v>
      </c>
      <c r="AQ22" s="4">
        <v>4</v>
      </c>
      <c r="AR22" s="4">
        <v>5</v>
      </c>
      <c r="AS22" s="4">
        <v>4</v>
      </c>
      <c r="AT22" s="4">
        <v>2</v>
      </c>
      <c r="AU22" s="4">
        <v>4</v>
      </c>
      <c r="AV22" s="4">
        <v>4</v>
      </c>
      <c r="AW22" s="4">
        <v>4</v>
      </c>
      <c r="AX22" s="4">
        <v>4</v>
      </c>
      <c r="AY22" s="4">
        <v>4</v>
      </c>
      <c r="AZ22" s="4">
        <v>4</v>
      </c>
    </row>
    <row r="23" spans="1:52" x14ac:dyDescent="0.3">
      <c r="A23">
        <v>22</v>
      </c>
      <c r="B23" s="1" t="s">
        <v>53</v>
      </c>
      <c r="C23" s="5" t="s">
        <v>56</v>
      </c>
      <c r="D23" s="12">
        <v>5</v>
      </c>
      <c r="E23" s="12">
        <v>4</v>
      </c>
      <c r="F23" s="12">
        <v>4</v>
      </c>
      <c r="G23" s="12">
        <v>4</v>
      </c>
      <c r="H23" s="12">
        <v>4</v>
      </c>
      <c r="I23" s="12">
        <v>4</v>
      </c>
      <c r="J23" s="12">
        <v>4</v>
      </c>
      <c r="K23" s="12">
        <v>4</v>
      </c>
      <c r="L23" s="12">
        <v>2</v>
      </c>
      <c r="M23" s="12">
        <v>2</v>
      </c>
      <c r="N23" s="12">
        <v>2</v>
      </c>
      <c r="O23" s="1">
        <v>4</v>
      </c>
      <c r="P23" s="1">
        <v>5</v>
      </c>
      <c r="Q23" s="1">
        <v>4</v>
      </c>
      <c r="R23" s="1">
        <v>4</v>
      </c>
      <c r="S23" s="1">
        <v>4</v>
      </c>
      <c r="T23" s="1">
        <v>5</v>
      </c>
      <c r="U23" s="1">
        <v>4</v>
      </c>
      <c r="V23" s="1">
        <v>4</v>
      </c>
      <c r="W23" s="1">
        <v>4</v>
      </c>
      <c r="X23" s="1">
        <v>4</v>
      </c>
      <c r="Y23" s="1">
        <v>3</v>
      </c>
      <c r="Z23" s="3">
        <v>5</v>
      </c>
      <c r="AA23" s="3">
        <v>5</v>
      </c>
      <c r="AB23" s="3">
        <v>4</v>
      </c>
      <c r="AC23" s="3">
        <v>3</v>
      </c>
      <c r="AD23" s="3">
        <v>3</v>
      </c>
      <c r="AE23" s="3">
        <v>4</v>
      </c>
      <c r="AF23" s="3">
        <v>3</v>
      </c>
      <c r="AG23" s="3">
        <v>3</v>
      </c>
      <c r="AH23" s="3">
        <v>3</v>
      </c>
      <c r="AI23" s="3">
        <v>4</v>
      </c>
      <c r="AJ23" s="3">
        <v>3</v>
      </c>
      <c r="AK23" s="5" t="s">
        <v>207</v>
      </c>
      <c r="AL23" s="1" t="s">
        <v>187</v>
      </c>
      <c r="AM23" s="5" t="s">
        <v>116</v>
      </c>
      <c r="AN23" s="1" t="s">
        <v>123</v>
      </c>
      <c r="AO23" s="5" t="s">
        <v>208</v>
      </c>
      <c r="AP23" s="1" t="s">
        <v>209</v>
      </c>
      <c r="AQ23" s="4">
        <v>4</v>
      </c>
      <c r="AR23" s="4">
        <v>5</v>
      </c>
      <c r="AS23" s="4">
        <v>4</v>
      </c>
      <c r="AT23" s="4">
        <v>3</v>
      </c>
      <c r="AU23" s="4">
        <v>4</v>
      </c>
      <c r="AV23" s="4">
        <v>5</v>
      </c>
      <c r="AW23" s="4">
        <v>5</v>
      </c>
      <c r="AX23" s="4">
        <v>5</v>
      </c>
      <c r="AY23" s="4">
        <v>5</v>
      </c>
      <c r="AZ23" s="4">
        <v>5</v>
      </c>
    </row>
    <row r="24" spans="1:52" x14ac:dyDescent="0.3">
      <c r="A24">
        <v>23</v>
      </c>
      <c r="B24" s="1" t="s">
        <v>112</v>
      </c>
      <c r="C24" s="5" t="s">
        <v>210</v>
      </c>
      <c r="D24" s="12">
        <v>3</v>
      </c>
      <c r="E24" s="12">
        <v>5</v>
      </c>
      <c r="F24" s="12">
        <v>3</v>
      </c>
      <c r="G24" s="12">
        <v>2</v>
      </c>
      <c r="H24" s="12">
        <v>2</v>
      </c>
      <c r="I24" s="12">
        <v>2</v>
      </c>
      <c r="J24" s="12">
        <v>3</v>
      </c>
      <c r="K24" s="12">
        <v>5</v>
      </c>
      <c r="L24" s="12">
        <v>4</v>
      </c>
      <c r="M24" s="12">
        <v>3</v>
      </c>
      <c r="N24" s="12">
        <v>3</v>
      </c>
      <c r="O24" s="1">
        <v>2</v>
      </c>
      <c r="P24" s="1">
        <v>5</v>
      </c>
      <c r="Q24" s="1">
        <v>5</v>
      </c>
      <c r="R24" s="1">
        <v>4</v>
      </c>
      <c r="S24" s="1">
        <v>5</v>
      </c>
      <c r="T24" s="1">
        <v>3</v>
      </c>
      <c r="U24" s="1">
        <v>3</v>
      </c>
      <c r="V24" s="1">
        <v>3</v>
      </c>
      <c r="W24" s="1">
        <v>4</v>
      </c>
      <c r="X24" s="1">
        <v>4</v>
      </c>
      <c r="Y24" s="1">
        <v>3</v>
      </c>
      <c r="Z24" s="3">
        <v>3</v>
      </c>
      <c r="AA24" s="3">
        <v>5</v>
      </c>
      <c r="AB24" s="3">
        <v>5</v>
      </c>
      <c r="AC24" s="3">
        <v>5</v>
      </c>
      <c r="AD24" s="3">
        <v>5</v>
      </c>
      <c r="AE24" s="3">
        <v>4</v>
      </c>
      <c r="AF24" s="3">
        <v>4</v>
      </c>
      <c r="AG24" s="3">
        <v>4</v>
      </c>
      <c r="AH24" s="3">
        <v>3</v>
      </c>
      <c r="AI24" s="3">
        <v>3</v>
      </c>
      <c r="AJ24" s="3">
        <v>3</v>
      </c>
      <c r="AK24" s="5" t="s">
        <v>143</v>
      </c>
      <c r="AL24" s="1" t="s">
        <v>211</v>
      </c>
      <c r="AM24" s="5" t="s">
        <v>212</v>
      </c>
      <c r="AN24" s="1" t="s">
        <v>204</v>
      </c>
      <c r="AO24" s="5" t="s">
        <v>213</v>
      </c>
      <c r="AP24" s="1" t="s">
        <v>214</v>
      </c>
      <c r="AQ24" s="4">
        <v>4</v>
      </c>
      <c r="AR24" s="4">
        <v>4</v>
      </c>
      <c r="AS24" s="4">
        <v>4</v>
      </c>
      <c r="AT24" s="4">
        <v>4</v>
      </c>
      <c r="AU24" s="4">
        <v>4</v>
      </c>
      <c r="AV24" s="4">
        <v>4</v>
      </c>
      <c r="AW24" s="4">
        <v>4</v>
      </c>
      <c r="AX24" s="4">
        <v>4</v>
      </c>
      <c r="AY24" s="4">
        <v>4</v>
      </c>
      <c r="AZ24" s="4">
        <v>4</v>
      </c>
    </row>
    <row r="25" spans="1:52" x14ac:dyDescent="0.3">
      <c r="A25">
        <v>24</v>
      </c>
      <c r="B25" s="1" t="s">
        <v>112</v>
      </c>
      <c r="C25" s="5" t="s">
        <v>45</v>
      </c>
      <c r="D25" s="12">
        <v>5</v>
      </c>
      <c r="E25" s="12">
        <v>4</v>
      </c>
      <c r="F25" s="12">
        <v>4</v>
      </c>
      <c r="G25" s="12">
        <v>4</v>
      </c>
      <c r="H25" s="12">
        <v>5</v>
      </c>
      <c r="I25" s="12">
        <v>3</v>
      </c>
      <c r="J25" s="12">
        <v>3</v>
      </c>
      <c r="K25" s="12">
        <v>5</v>
      </c>
      <c r="L25" s="12">
        <v>3</v>
      </c>
      <c r="M25" s="12">
        <v>3</v>
      </c>
      <c r="N25" s="12">
        <v>2</v>
      </c>
      <c r="O25" s="1">
        <v>4</v>
      </c>
      <c r="P25" s="1">
        <v>4</v>
      </c>
      <c r="Q25" s="1">
        <v>5</v>
      </c>
      <c r="R25" s="1">
        <v>4</v>
      </c>
      <c r="S25" s="1">
        <v>4</v>
      </c>
      <c r="T25" s="1">
        <v>3</v>
      </c>
      <c r="U25" s="1">
        <v>3</v>
      </c>
      <c r="V25" s="1">
        <v>3</v>
      </c>
      <c r="W25" s="1">
        <v>3</v>
      </c>
      <c r="X25" s="1">
        <v>3</v>
      </c>
      <c r="Y25" s="1">
        <v>3</v>
      </c>
      <c r="Z25" s="3">
        <v>4</v>
      </c>
      <c r="AA25" s="3">
        <v>5</v>
      </c>
      <c r="AB25" s="3">
        <v>5</v>
      </c>
      <c r="AC25" s="3">
        <v>5</v>
      </c>
      <c r="AD25" s="3">
        <v>4</v>
      </c>
      <c r="AE25" s="3">
        <v>5</v>
      </c>
      <c r="AF25" s="3">
        <v>4</v>
      </c>
      <c r="AG25" s="3">
        <v>4</v>
      </c>
      <c r="AH25" s="3">
        <v>4</v>
      </c>
      <c r="AI25" s="3">
        <v>4</v>
      </c>
      <c r="AJ25" s="3">
        <v>3</v>
      </c>
      <c r="AK25" s="5" t="s">
        <v>215</v>
      </c>
      <c r="AL25" s="1" t="s">
        <v>216</v>
      </c>
      <c r="AM25" s="5" t="s">
        <v>217</v>
      </c>
      <c r="AN25" s="1" t="s">
        <v>218</v>
      </c>
      <c r="AO25" s="5" t="s">
        <v>219</v>
      </c>
      <c r="AP25" s="1" t="s">
        <v>220</v>
      </c>
      <c r="AQ25" s="4">
        <v>4</v>
      </c>
      <c r="AR25" s="4">
        <v>5</v>
      </c>
      <c r="AS25" s="4">
        <v>4</v>
      </c>
      <c r="AT25" s="4">
        <v>3</v>
      </c>
      <c r="AU25" s="4">
        <v>4</v>
      </c>
      <c r="AV25" s="4">
        <v>4</v>
      </c>
      <c r="AW25" s="4">
        <v>3</v>
      </c>
      <c r="AX25" s="4">
        <v>4</v>
      </c>
      <c r="AY25" s="4">
        <v>5</v>
      </c>
      <c r="AZ25" s="4">
        <v>5</v>
      </c>
    </row>
    <row r="26" spans="1:52" x14ac:dyDescent="0.3">
      <c r="A26">
        <v>25</v>
      </c>
      <c r="B26" s="1" t="s">
        <v>53</v>
      </c>
      <c r="C26" s="5" t="s">
        <v>59</v>
      </c>
      <c r="D26" s="12">
        <v>4</v>
      </c>
      <c r="E26" s="12">
        <v>5</v>
      </c>
      <c r="F26" s="12">
        <v>2</v>
      </c>
      <c r="G26" s="12">
        <v>2</v>
      </c>
      <c r="H26" s="12">
        <v>2</v>
      </c>
      <c r="I26" s="12">
        <v>2</v>
      </c>
      <c r="J26" s="12">
        <v>2</v>
      </c>
      <c r="K26" s="12">
        <v>3</v>
      </c>
      <c r="L26" s="12">
        <v>3</v>
      </c>
      <c r="M26" s="12">
        <v>1</v>
      </c>
      <c r="N26" s="12">
        <v>1</v>
      </c>
      <c r="O26" s="1">
        <v>1</v>
      </c>
      <c r="P26" s="1">
        <v>4</v>
      </c>
      <c r="Q26" s="1">
        <v>4</v>
      </c>
      <c r="R26" s="1">
        <v>5</v>
      </c>
      <c r="S26" s="1">
        <v>4</v>
      </c>
      <c r="T26" s="1">
        <v>2</v>
      </c>
      <c r="U26" s="1">
        <v>1</v>
      </c>
      <c r="V26" s="1">
        <v>2</v>
      </c>
      <c r="W26" s="1">
        <v>1</v>
      </c>
      <c r="X26" s="1">
        <v>3</v>
      </c>
      <c r="Y26" s="1">
        <v>1</v>
      </c>
      <c r="Z26" s="3">
        <v>1</v>
      </c>
      <c r="AA26" s="3">
        <v>4</v>
      </c>
      <c r="AB26" s="3">
        <v>5</v>
      </c>
      <c r="AC26" s="3">
        <v>4</v>
      </c>
      <c r="AD26" s="3">
        <v>4</v>
      </c>
      <c r="AE26" s="3">
        <v>2</v>
      </c>
      <c r="AF26" s="3">
        <v>1</v>
      </c>
      <c r="AG26" s="3">
        <v>3</v>
      </c>
      <c r="AH26" s="3">
        <v>2</v>
      </c>
      <c r="AI26" s="3">
        <v>4</v>
      </c>
      <c r="AJ26" s="3">
        <v>2</v>
      </c>
      <c r="AK26" s="5" t="s">
        <v>132</v>
      </c>
      <c r="AL26" s="1" t="s">
        <v>107</v>
      </c>
      <c r="AM26" s="5" t="s">
        <v>128</v>
      </c>
      <c r="AN26" s="1" t="s">
        <v>221</v>
      </c>
      <c r="AO26" s="5" t="s">
        <v>170</v>
      </c>
      <c r="AP26" s="1" t="s">
        <v>222</v>
      </c>
      <c r="AQ26" s="4">
        <v>4</v>
      </c>
      <c r="AR26" s="4">
        <v>4</v>
      </c>
      <c r="AS26" s="4">
        <v>3</v>
      </c>
      <c r="AT26" s="4">
        <v>3</v>
      </c>
      <c r="AU26" s="4">
        <v>4</v>
      </c>
      <c r="AV26" s="4">
        <v>4</v>
      </c>
      <c r="AW26" s="4">
        <v>4</v>
      </c>
      <c r="AX26" s="4">
        <v>3</v>
      </c>
      <c r="AY26" s="4">
        <v>4</v>
      </c>
      <c r="AZ26" s="4">
        <v>4</v>
      </c>
    </row>
    <row r="27" spans="1:52" x14ac:dyDescent="0.3">
      <c r="A27">
        <v>26</v>
      </c>
      <c r="B27" s="1" t="s">
        <v>112</v>
      </c>
      <c r="C27" s="5" t="s">
        <v>49</v>
      </c>
      <c r="D27" s="12">
        <v>3</v>
      </c>
      <c r="E27" s="12">
        <v>3</v>
      </c>
      <c r="F27" s="12">
        <v>2</v>
      </c>
      <c r="G27" s="12">
        <v>1</v>
      </c>
      <c r="H27" s="12">
        <v>1</v>
      </c>
      <c r="I27" s="12">
        <v>1</v>
      </c>
      <c r="J27" s="12">
        <v>2</v>
      </c>
      <c r="K27" s="12">
        <v>5</v>
      </c>
      <c r="L27" s="12">
        <v>5</v>
      </c>
      <c r="M27" s="12">
        <v>1</v>
      </c>
      <c r="N27" s="12">
        <v>1</v>
      </c>
      <c r="O27" s="1">
        <v>1</v>
      </c>
      <c r="P27" s="1">
        <v>4</v>
      </c>
      <c r="Q27" s="1">
        <v>3</v>
      </c>
      <c r="R27" s="1">
        <v>3</v>
      </c>
      <c r="S27" s="1">
        <v>4</v>
      </c>
      <c r="T27" s="1">
        <v>3</v>
      </c>
      <c r="U27" s="1">
        <v>2</v>
      </c>
      <c r="V27" s="1">
        <v>2</v>
      </c>
      <c r="W27" s="1">
        <v>3</v>
      </c>
      <c r="X27" s="1">
        <v>3</v>
      </c>
      <c r="Y27" s="1">
        <v>2</v>
      </c>
      <c r="Z27" s="3">
        <v>2</v>
      </c>
      <c r="AA27" s="3">
        <v>4</v>
      </c>
      <c r="AB27" s="3">
        <v>5</v>
      </c>
      <c r="AC27" s="3">
        <v>4</v>
      </c>
      <c r="AD27" s="3">
        <v>4</v>
      </c>
      <c r="AE27" s="3">
        <v>3</v>
      </c>
      <c r="AF27" s="3">
        <v>3</v>
      </c>
      <c r="AG27" s="3">
        <v>3</v>
      </c>
      <c r="AH27" s="3">
        <v>4</v>
      </c>
      <c r="AI27" s="3">
        <v>3</v>
      </c>
      <c r="AJ27" s="3">
        <v>2</v>
      </c>
      <c r="AK27" s="5" t="s">
        <v>183</v>
      </c>
      <c r="AL27" s="1" t="s">
        <v>223</v>
      </c>
      <c r="AM27" s="5" t="s">
        <v>116</v>
      </c>
      <c r="AN27" s="1" t="s">
        <v>204</v>
      </c>
      <c r="AO27" s="5" t="s">
        <v>170</v>
      </c>
      <c r="AP27" s="1" t="s">
        <v>224</v>
      </c>
      <c r="AQ27" s="4">
        <v>3</v>
      </c>
      <c r="AR27" s="4">
        <v>5</v>
      </c>
      <c r="AS27" s="4">
        <v>3</v>
      </c>
      <c r="AT27" s="4">
        <v>5</v>
      </c>
      <c r="AU27" s="4">
        <v>3</v>
      </c>
      <c r="AV27" s="4">
        <v>4</v>
      </c>
      <c r="AW27" s="4">
        <v>4</v>
      </c>
      <c r="AX27" s="4">
        <v>4</v>
      </c>
      <c r="AY27" s="4">
        <v>4</v>
      </c>
      <c r="AZ27" s="4">
        <v>4</v>
      </c>
    </row>
    <row r="28" spans="1:52" x14ac:dyDescent="0.3">
      <c r="A28">
        <v>27</v>
      </c>
      <c r="B28" s="1" t="s">
        <v>39</v>
      </c>
      <c r="C28" s="5" t="s">
        <v>45</v>
      </c>
      <c r="D28" s="12">
        <v>5</v>
      </c>
      <c r="E28" s="12">
        <v>2</v>
      </c>
      <c r="F28" s="12">
        <v>2</v>
      </c>
      <c r="G28" s="12">
        <v>4</v>
      </c>
      <c r="H28" s="12">
        <v>2</v>
      </c>
      <c r="I28" s="12">
        <v>2</v>
      </c>
      <c r="J28" s="12">
        <v>3</v>
      </c>
      <c r="K28" s="12">
        <v>5</v>
      </c>
      <c r="L28" s="12">
        <v>4</v>
      </c>
      <c r="M28" s="12">
        <v>3</v>
      </c>
      <c r="N28" s="12">
        <v>2</v>
      </c>
      <c r="O28" s="1">
        <v>2</v>
      </c>
      <c r="P28" s="1">
        <v>2</v>
      </c>
      <c r="Q28" s="1">
        <v>2</v>
      </c>
      <c r="R28" s="1">
        <v>3</v>
      </c>
      <c r="S28" s="1">
        <v>4</v>
      </c>
      <c r="T28" s="1">
        <v>3</v>
      </c>
      <c r="U28" s="1">
        <v>4</v>
      </c>
      <c r="V28" s="1">
        <v>4</v>
      </c>
      <c r="W28" s="1">
        <v>3</v>
      </c>
      <c r="X28" s="1">
        <v>3</v>
      </c>
      <c r="Y28" s="1">
        <v>3</v>
      </c>
      <c r="Z28" s="3">
        <v>5</v>
      </c>
      <c r="AA28" s="3">
        <v>5</v>
      </c>
      <c r="AB28" s="3">
        <v>2</v>
      </c>
      <c r="AC28" s="3">
        <v>5</v>
      </c>
      <c r="AD28" s="3">
        <v>5</v>
      </c>
      <c r="AE28" s="3">
        <v>4</v>
      </c>
      <c r="AF28" s="3">
        <v>5</v>
      </c>
      <c r="AG28" s="3">
        <v>3</v>
      </c>
      <c r="AH28" s="3">
        <v>3</v>
      </c>
      <c r="AI28" s="3">
        <v>3</v>
      </c>
      <c r="AJ28" s="3">
        <v>3</v>
      </c>
      <c r="AK28" s="5" t="s">
        <v>225</v>
      </c>
      <c r="AL28" s="1" t="s">
        <v>226</v>
      </c>
      <c r="AM28" s="5" t="s">
        <v>227</v>
      </c>
      <c r="AN28" s="1" t="s">
        <v>123</v>
      </c>
      <c r="AO28" s="5" t="s">
        <v>228</v>
      </c>
      <c r="AP28" s="1" t="s">
        <v>222</v>
      </c>
      <c r="AQ28" s="4">
        <v>4</v>
      </c>
      <c r="AR28" s="4">
        <v>4</v>
      </c>
      <c r="AS28" s="4">
        <v>4</v>
      </c>
      <c r="AT28" s="4">
        <v>2</v>
      </c>
      <c r="AU28" s="4">
        <v>3</v>
      </c>
      <c r="AV28" s="4">
        <v>4</v>
      </c>
      <c r="AW28" s="4">
        <v>4</v>
      </c>
      <c r="AX28" s="4">
        <v>2</v>
      </c>
      <c r="AY28" s="4">
        <v>4</v>
      </c>
      <c r="AZ28" s="4">
        <v>2</v>
      </c>
    </row>
    <row r="29" spans="1:52" x14ac:dyDescent="0.3">
      <c r="A29">
        <v>28</v>
      </c>
      <c r="B29" s="1" t="s">
        <v>42</v>
      </c>
      <c r="C29" s="5" t="s">
        <v>229</v>
      </c>
      <c r="D29" s="12">
        <v>4</v>
      </c>
      <c r="E29" s="12">
        <v>5</v>
      </c>
      <c r="F29" s="12">
        <v>4</v>
      </c>
      <c r="G29" s="12">
        <v>3</v>
      </c>
      <c r="H29" s="12">
        <v>3</v>
      </c>
      <c r="I29" s="12">
        <v>3</v>
      </c>
      <c r="J29" s="12">
        <v>3</v>
      </c>
      <c r="K29" s="12">
        <v>5</v>
      </c>
      <c r="L29" s="12">
        <v>1</v>
      </c>
      <c r="M29" s="12">
        <v>1</v>
      </c>
      <c r="N29" s="12">
        <v>1</v>
      </c>
      <c r="O29" s="1">
        <v>1</v>
      </c>
      <c r="P29" s="1">
        <v>4</v>
      </c>
      <c r="Q29" s="1">
        <v>4</v>
      </c>
      <c r="R29" s="1">
        <v>3</v>
      </c>
      <c r="S29" s="1">
        <v>5</v>
      </c>
      <c r="T29" s="1">
        <v>2</v>
      </c>
      <c r="U29" s="1">
        <v>2</v>
      </c>
      <c r="V29" s="1">
        <v>2</v>
      </c>
      <c r="W29" s="1">
        <v>3</v>
      </c>
      <c r="X29" s="1">
        <v>4</v>
      </c>
      <c r="Y29" s="1">
        <v>5</v>
      </c>
      <c r="Z29" s="3">
        <v>4</v>
      </c>
      <c r="AA29" s="3">
        <v>4</v>
      </c>
      <c r="AB29" s="3">
        <v>4</v>
      </c>
      <c r="AC29" s="3">
        <v>5</v>
      </c>
      <c r="AD29" s="3">
        <v>4</v>
      </c>
      <c r="AE29" s="3">
        <v>4</v>
      </c>
      <c r="AF29" s="3">
        <v>3</v>
      </c>
      <c r="AG29" s="3">
        <v>3</v>
      </c>
      <c r="AH29" s="3">
        <v>3</v>
      </c>
      <c r="AI29" s="3">
        <v>3</v>
      </c>
      <c r="AJ29" s="3">
        <v>1</v>
      </c>
      <c r="AK29" s="5" t="s">
        <v>230</v>
      </c>
      <c r="AL29" s="1" t="s">
        <v>155</v>
      </c>
      <c r="AM29" s="5" t="s">
        <v>108</v>
      </c>
      <c r="AN29" s="1" t="s">
        <v>123</v>
      </c>
      <c r="AO29" s="5" t="s">
        <v>118</v>
      </c>
      <c r="AP29" s="1" t="s">
        <v>231</v>
      </c>
      <c r="AQ29" s="4">
        <v>5</v>
      </c>
      <c r="AR29" s="4">
        <v>4</v>
      </c>
      <c r="AS29" s="4">
        <v>4</v>
      </c>
      <c r="AT29" s="4">
        <v>1</v>
      </c>
      <c r="AU29" s="4">
        <v>4</v>
      </c>
      <c r="AV29" s="4">
        <v>5</v>
      </c>
      <c r="AW29" s="4">
        <v>1</v>
      </c>
      <c r="AX29" s="4">
        <v>4</v>
      </c>
      <c r="AY29" s="4">
        <v>3</v>
      </c>
      <c r="AZ29" s="4">
        <v>4</v>
      </c>
    </row>
    <row r="30" spans="1:52" x14ac:dyDescent="0.3">
      <c r="A30">
        <v>29</v>
      </c>
      <c r="B30" s="1" t="s">
        <v>112</v>
      </c>
      <c r="C30" s="5" t="s">
        <v>45</v>
      </c>
      <c r="D30" s="12">
        <v>5</v>
      </c>
      <c r="E30" s="12">
        <v>1</v>
      </c>
      <c r="F30" s="12">
        <v>1</v>
      </c>
      <c r="G30" s="12">
        <v>4</v>
      </c>
      <c r="H30" s="12">
        <v>1</v>
      </c>
      <c r="I30" s="12">
        <v>1</v>
      </c>
      <c r="J30" s="12">
        <v>4</v>
      </c>
      <c r="K30" s="12">
        <v>3</v>
      </c>
      <c r="L30" s="12">
        <v>3</v>
      </c>
      <c r="M30" s="12">
        <v>3</v>
      </c>
      <c r="N30" s="12">
        <v>1</v>
      </c>
      <c r="O30" s="1">
        <v>2</v>
      </c>
      <c r="P30" s="1">
        <v>4</v>
      </c>
      <c r="Q30" s="1">
        <v>4</v>
      </c>
      <c r="R30" s="1">
        <v>4</v>
      </c>
      <c r="S30" s="1">
        <v>4</v>
      </c>
      <c r="T30" s="1">
        <v>4</v>
      </c>
      <c r="U30" s="1">
        <v>5</v>
      </c>
      <c r="V30" s="1">
        <v>3</v>
      </c>
      <c r="W30" s="1">
        <v>3</v>
      </c>
      <c r="X30" s="1">
        <v>5</v>
      </c>
      <c r="Y30" s="1">
        <v>1</v>
      </c>
      <c r="Z30" s="3">
        <v>5</v>
      </c>
      <c r="AA30" s="3">
        <v>5</v>
      </c>
      <c r="AB30" s="3">
        <v>5</v>
      </c>
      <c r="AC30" s="3">
        <v>5</v>
      </c>
      <c r="AD30" s="3">
        <v>5</v>
      </c>
      <c r="AE30" s="3">
        <v>5</v>
      </c>
      <c r="AF30" s="3">
        <v>5</v>
      </c>
      <c r="AG30" s="3">
        <v>4</v>
      </c>
      <c r="AH30" s="3">
        <v>5</v>
      </c>
      <c r="AI30" s="3">
        <v>5</v>
      </c>
      <c r="AJ30" s="3">
        <v>1</v>
      </c>
      <c r="AK30" s="5" t="s">
        <v>143</v>
      </c>
      <c r="AL30" s="1" t="s">
        <v>232</v>
      </c>
      <c r="AM30" s="5" t="s">
        <v>134</v>
      </c>
      <c r="AN30" s="1" t="s">
        <v>233</v>
      </c>
      <c r="AO30" s="5" t="s">
        <v>118</v>
      </c>
      <c r="AP30" s="1" t="s">
        <v>234</v>
      </c>
      <c r="AQ30" s="4">
        <v>5</v>
      </c>
      <c r="AR30" s="4">
        <v>5</v>
      </c>
      <c r="AS30" s="4">
        <v>4</v>
      </c>
      <c r="AT30" s="4">
        <v>3</v>
      </c>
      <c r="AU30" s="4">
        <v>5</v>
      </c>
      <c r="AV30" s="4">
        <v>5</v>
      </c>
      <c r="AW30" s="4">
        <v>1</v>
      </c>
      <c r="AX30" s="4">
        <v>5</v>
      </c>
      <c r="AY30" s="4">
        <v>5</v>
      </c>
      <c r="AZ30" s="4">
        <v>5</v>
      </c>
    </row>
    <row r="31" spans="1:52" x14ac:dyDescent="0.3">
      <c r="A31">
        <v>30</v>
      </c>
      <c r="B31" s="1" t="s">
        <v>39</v>
      </c>
      <c r="C31" s="5" t="s">
        <v>68</v>
      </c>
      <c r="D31" s="12">
        <v>3</v>
      </c>
      <c r="E31" s="12">
        <v>1</v>
      </c>
      <c r="F31" s="12">
        <v>1</v>
      </c>
      <c r="G31" s="12">
        <v>2</v>
      </c>
      <c r="H31" s="12">
        <v>2</v>
      </c>
      <c r="I31" s="12">
        <v>2</v>
      </c>
      <c r="J31" s="12">
        <v>2</v>
      </c>
      <c r="K31" s="12">
        <v>3</v>
      </c>
      <c r="L31" s="12">
        <v>1</v>
      </c>
      <c r="M31" s="12">
        <v>1</v>
      </c>
      <c r="N31" s="12">
        <v>1</v>
      </c>
      <c r="O31" s="1">
        <v>1</v>
      </c>
      <c r="P31" s="1">
        <v>4</v>
      </c>
      <c r="Q31" s="1">
        <v>3</v>
      </c>
      <c r="R31" s="1">
        <v>4</v>
      </c>
      <c r="S31" s="1">
        <v>2</v>
      </c>
      <c r="T31" s="1">
        <v>1</v>
      </c>
      <c r="U31" s="1">
        <v>2</v>
      </c>
      <c r="V31" s="1">
        <v>1</v>
      </c>
      <c r="W31" s="1">
        <v>2</v>
      </c>
      <c r="X31" s="1">
        <v>4</v>
      </c>
      <c r="Y31" s="1">
        <v>1</v>
      </c>
      <c r="Z31" s="3">
        <v>2</v>
      </c>
      <c r="AA31" s="3">
        <v>3</v>
      </c>
      <c r="AB31" s="3">
        <v>3</v>
      </c>
      <c r="AC31" s="3">
        <v>2</v>
      </c>
      <c r="AD31" s="3">
        <v>3</v>
      </c>
      <c r="AE31" s="3">
        <v>2</v>
      </c>
      <c r="AF31" s="3">
        <v>4</v>
      </c>
      <c r="AG31" s="3">
        <v>2</v>
      </c>
      <c r="AH31" s="3">
        <v>4</v>
      </c>
      <c r="AI31" s="3">
        <v>4</v>
      </c>
      <c r="AJ31" s="3">
        <v>1</v>
      </c>
      <c r="AK31" s="5" t="s">
        <v>126</v>
      </c>
      <c r="AL31" s="1" t="s">
        <v>235</v>
      </c>
      <c r="AM31" s="5" t="s">
        <v>236</v>
      </c>
      <c r="AN31" s="1" t="s">
        <v>218</v>
      </c>
      <c r="AO31" s="5" t="s">
        <v>110</v>
      </c>
      <c r="AP31" s="1" t="s">
        <v>237</v>
      </c>
      <c r="AQ31" s="4">
        <v>5</v>
      </c>
      <c r="AR31" s="4">
        <v>5</v>
      </c>
      <c r="AS31" s="4">
        <v>5</v>
      </c>
      <c r="AT31" s="4">
        <v>5</v>
      </c>
      <c r="AU31" s="4">
        <v>3</v>
      </c>
      <c r="AV31" s="4">
        <v>4</v>
      </c>
      <c r="AW31" s="4">
        <v>1</v>
      </c>
      <c r="AX31" s="4">
        <v>5</v>
      </c>
      <c r="AY31" s="4">
        <v>4</v>
      </c>
      <c r="AZ31" s="4">
        <v>3</v>
      </c>
    </row>
    <row r="32" spans="1:52" x14ac:dyDescent="0.3">
      <c r="A32">
        <v>31</v>
      </c>
      <c r="B32" s="1" t="s">
        <v>112</v>
      </c>
      <c r="C32" s="5" t="s">
        <v>45</v>
      </c>
      <c r="D32" s="12">
        <v>5</v>
      </c>
      <c r="E32" s="12">
        <v>4</v>
      </c>
      <c r="F32" s="12">
        <v>1</v>
      </c>
      <c r="G32" s="12">
        <v>2</v>
      </c>
      <c r="H32" s="12">
        <v>1</v>
      </c>
      <c r="I32" s="12">
        <v>1</v>
      </c>
      <c r="J32" s="12">
        <v>2</v>
      </c>
      <c r="K32" s="12">
        <v>4</v>
      </c>
      <c r="L32" s="12">
        <v>1</v>
      </c>
      <c r="M32" s="12">
        <v>1</v>
      </c>
      <c r="N32" s="12">
        <v>1</v>
      </c>
      <c r="O32" s="1">
        <v>2</v>
      </c>
      <c r="P32" s="1">
        <v>3</v>
      </c>
      <c r="Q32" s="1">
        <v>3</v>
      </c>
      <c r="R32" s="1">
        <v>2</v>
      </c>
      <c r="S32" s="1">
        <v>3</v>
      </c>
      <c r="T32" s="1">
        <v>2</v>
      </c>
      <c r="U32" s="1">
        <v>2</v>
      </c>
      <c r="V32" s="1">
        <v>2</v>
      </c>
      <c r="W32" s="1">
        <v>3</v>
      </c>
      <c r="X32" s="1">
        <v>3</v>
      </c>
      <c r="Y32" s="1">
        <v>3</v>
      </c>
      <c r="Z32" s="3">
        <v>5</v>
      </c>
      <c r="AA32" s="3">
        <v>4</v>
      </c>
      <c r="AB32" s="3">
        <v>4</v>
      </c>
      <c r="AC32" s="3">
        <v>4</v>
      </c>
      <c r="AD32" s="3">
        <v>4</v>
      </c>
      <c r="AE32" s="3">
        <v>3</v>
      </c>
      <c r="AF32" s="3">
        <v>3</v>
      </c>
      <c r="AG32" s="3">
        <v>2</v>
      </c>
      <c r="AH32" s="3">
        <v>3</v>
      </c>
      <c r="AI32" s="3">
        <v>3</v>
      </c>
      <c r="AJ32" s="3">
        <v>1</v>
      </c>
      <c r="AK32" s="5" t="s">
        <v>200</v>
      </c>
      <c r="AL32" s="1" t="s">
        <v>133</v>
      </c>
      <c r="AM32" s="5" t="s">
        <v>180</v>
      </c>
      <c r="AN32" s="1" t="s">
        <v>181</v>
      </c>
      <c r="AO32" s="5" t="s">
        <v>238</v>
      </c>
      <c r="AP32" s="1" t="s">
        <v>239</v>
      </c>
      <c r="AQ32" s="4">
        <v>4</v>
      </c>
      <c r="AR32" s="4">
        <v>5</v>
      </c>
      <c r="AS32" s="4">
        <v>5</v>
      </c>
      <c r="AT32" s="4">
        <v>1</v>
      </c>
      <c r="AU32" s="4">
        <v>5</v>
      </c>
      <c r="AV32" s="4">
        <v>5</v>
      </c>
      <c r="AW32" s="4">
        <v>1</v>
      </c>
      <c r="AX32" s="4">
        <v>5</v>
      </c>
      <c r="AY32" s="4">
        <v>5</v>
      </c>
      <c r="AZ32" s="4">
        <v>4</v>
      </c>
    </row>
    <row r="33" spans="1:52" x14ac:dyDescent="0.3">
      <c r="A33">
        <v>32</v>
      </c>
      <c r="B33" s="1" t="s">
        <v>53</v>
      </c>
      <c r="C33" s="5" t="s">
        <v>68</v>
      </c>
      <c r="D33" s="12">
        <v>5</v>
      </c>
      <c r="E33" s="12">
        <v>3</v>
      </c>
      <c r="F33" s="12">
        <v>2</v>
      </c>
      <c r="G33" s="12">
        <v>2</v>
      </c>
      <c r="H33" s="12">
        <v>1</v>
      </c>
      <c r="I33" s="12">
        <v>1</v>
      </c>
      <c r="J33" s="12">
        <v>1</v>
      </c>
      <c r="K33" s="12">
        <v>4</v>
      </c>
      <c r="L33" s="12">
        <v>1</v>
      </c>
      <c r="M33" s="12">
        <v>1</v>
      </c>
      <c r="N33" s="12">
        <v>1</v>
      </c>
      <c r="O33" s="1">
        <v>4</v>
      </c>
      <c r="P33" s="1">
        <v>5</v>
      </c>
      <c r="Q33" s="1">
        <v>5</v>
      </c>
      <c r="R33" s="1">
        <v>5</v>
      </c>
      <c r="S33" s="1">
        <v>5</v>
      </c>
      <c r="T33" s="1">
        <v>4</v>
      </c>
      <c r="U33" s="1">
        <v>4</v>
      </c>
      <c r="V33" s="1">
        <v>4</v>
      </c>
      <c r="W33" s="1">
        <v>3</v>
      </c>
      <c r="X33" s="1">
        <v>3</v>
      </c>
      <c r="Y33" s="1">
        <v>1</v>
      </c>
      <c r="Z33" s="3">
        <v>5</v>
      </c>
      <c r="AA33" s="3">
        <v>4</v>
      </c>
      <c r="AB33" s="3">
        <v>5</v>
      </c>
      <c r="AC33" s="3">
        <v>5</v>
      </c>
      <c r="AD33" s="3">
        <v>5</v>
      </c>
      <c r="AE33" s="3">
        <v>4</v>
      </c>
      <c r="AF33" s="3">
        <v>4</v>
      </c>
      <c r="AG33" s="3">
        <v>4</v>
      </c>
      <c r="AH33" s="3">
        <v>4</v>
      </c>
      <c r="AI33" s="3">
        <v>4</v>
      </c>
      <c r="AJ33" s="3">
        <v>1</v>
      </c>
      <c r="AK33" s="5" t="s">
        <v>240</v>
      </c>
      <c r="AL33" s="1" t="s">
        <v>187</v>
      </c>
      <c r="AM33" s="5" t="s">
        <v>241</v>
      </c>
      <c r="AN33" s="1" t="s">
        <v>218</v>
      </c>
      <c r="AO33" s="5" t="s">
        <v>151</v>
      </c>
      <c r="AP33" s="1" t="s">
        <v>242</v>
      </c>
      <c r="AQ33" s="4">
        <v>5</v>
      </c>
      <c r="AR33" s="4">
        <v>5</v>
      </c>
      <c r="AS33" s="4">
        <v>4</v>
      </c>
      <c r="AT33" s="4">
        <v>2</v>
      </c>
      <c r="AU33" s="4">
        <v>4</v>
      </c>
      <c r="AV33" s="4">
        <v>5</v>
      </c>
      <c r="AW33" s="4">
        <v>5</v>
      </c>
      <c r="AX33" s="4">
        <v>4</v>
      </c>
      <c r="AY33" s="4">
        <v>4</v>
      </c>
      <c r="AZ33" s="4">
        <v>4</v>
      </c>
    </row>
    <row r="34" spans="1:52" x14ac:dyDescent="0.3">
      <c r="A34">
        <v>33</v>
      </c>
      <c r="B34" s="1" t="s">
        <v>39</v>
      </c>
      <c r="C34" s="5" t="s">
        <v>37</v>
      </c>
      <c r="D34" s="12">
        <v>5</v>
      </c>
      <c r="E34" s="12">
        <v>3</v>
      </c>
      <c r="F34" s="12">
        <v>1</v>
      </c>
      <c r="G34" s="12">
        <v>1</v>
      </c>
      <c r="H34" s="12">
        <v>3</v>
      </c>
      <c r="I34" s="12">
        <v>2</v>
      </c>
      <c r="J34" s="12">
        <v>2</v>
      </c>
      <c r="K34" s="12">
        <v>2</v>
      </c>
      <c r="L34" s="12">
        <v>1</v>
      </c>
      <c r="M34" s="12">
        <v>1</v>
      </c>
      <c r="N34" s="12">
        <v>1</v>
      </c>
      <c r="O34" s="1">
        <v>3</v>
      </c>
      <c r="P34" s="1">
        <v>4</v>
      </c>
      <c r="Q34" s="1">
        <v>4</v>
      </c>
      <c r="R34" s="1">
        <v>3</v>
      </c>
      <c r="S34" s="1">
        <v>3</v>
      </c>
      <c r="T34" s="1">
        <v>4</v>
      </c>
      <c r="U34" s="1">
        <v>3</v>
      </c>
      <c r="V34" s="1">
        <v>2</v>
      </c>
      <c r="W34" s="1">
        <v>2</v>
      </c>
      <c r="X34" s="1">
        <v>3</v>
      </c>
      <c r="Y34" s="1">
        <v>2</v>
      </c>
      <c r="Z34" s="3">
        <v>5</v>
      </c>
      <c r="AA34" s="3">
        <v>4</v>
      </c>
      <c r="AB34" s="3">
        <v>5</v>
      </c>
      <c r="AC34" s="3">
        <v>4</v>
      </c>
      <c r="AD34" s="3">
        <v>5</v>
      </c>
      <c r="AE34" s="3">
        <v>2</v>
      </c>
      <c r="AF34" s="3">
        <v>4</v>
      </c>
      <c r="AG34" s="3">
        <v>3</v>
      </c>
      <c r="AH34" s="3">
        <v>4</v>
      </c>
      <c r="AI34" s="3">
        <v>5</v>
      </c>
      <c r="AJ34" s="3">
        <v>1</v>
      </c>
      <c r="AK34" s="5" t="s">
        <v>120</v>
      </c>
      <c r="AL34" s="1" t="s">
        <v>243</v>
      </c>
      <c r="AM34" s="5" t="s">
        <v>244</v>
      </c>
      <c r="AN34" s="1" t="s">
        <v>218</v>
      </c>
      <c r="AO34" s="5" t="s">
        <v>124</v>
      </c>
      <c r="AP34" s="1" t="s">
        <v>245</v>
      </c>
      <c r="AQ34" s="4">
        <v>5</v>
      </c>
      <c r="AR34" s="4">
        <v>4</v>
      </c>
      <c r="AS34" s="4">
        <v>3</v>
      </c>
      <c r="AT34" s="4">
        <v>3</v>
      </c>
      <c r="AU34" s="4">
        <v>3</v>
      </c>
      <c r="AV34" s="4">
        <v>4</v>
      </c>
      <c r="AW34" s="4">
        <v>2</v>
      </c>
      <c r="AX34" s="4">
        <v>3</v>
      </c>
      <c r="AY34" s="4">
        <v>5</v>
      </c>
      <c r="AZ34" s="4">
        <v>5</v>
      </c>
    </row>
    <row r="35" spans="1:52" x14ac:dyDescent="0.3">
      <c r="A35">
        <v>34</v>
      </c>
      <c r="B35" s="1" t="s">
        <v>39</v>
      </c>
      <c r="C35" s="5" t="s">
        <v>45</v>
      </c>
      <c r="D35" s="12">
        <v>5</v>
      </c>
      <c r="E35" s="12">
        <v>4</v>
      </c>
      <c r="F35" s="12">
        <v>3</v>
      </c>
      <c r="G35" s="12">
        <v>3</v>
      </c>
      <c r="H35" s="12">
        <v>4</v>
      </c>
      <c r="I35" s="12">
        <v>3</v>
      </c>
      <c r="J35" s="12">
        <v>2</v>
      </c>
      <c r="K35" s="12">
        <v>5</v>
      </c>
      <c r="L35" s="12">
        <v>4</v>
      </c>
      <c r="M35" s="12">
        <v>1</v>
      </c>
      <c r="N35" s="12">
        <v>1</v>
      </c>
      <c r="O35" s="1">
        <v>4</v>
      </c>
      <c r="P35" s="1">
        <v>5</v>
      </c>
      <c r="Q35" s="1">
        <v>4</v>
      </c>
      <c r="R35" s="1">
        <v>5</v>
      </c>
      <c r="S35" s="1">
        <v>4</v>
      </c>
      <c r="T35" s="1">
        <v>3</v>
      </c>
      <c r="U35" s="1">
        <v>2</v>
      </c>
      <c r="V35" s="1">
        <v>2</v>
      </c>
      <c r="W35" s="1">
        <v>2</v>
      </c>
      <c r="X35" s="1">
        <v>3</v>
      </c>
      <c r="Y35" s="1">
        <v>1</v>
      </c>
      <c r="Z35" s="3">
        <v>4</v>
      </c>
      <c r="AA35" s="3">
        <v>5</v>
      </c>
      <c r="AB35" s="3">
        <v>5</v>
      </c>
      <c r="AC35" s="3">
        <v>5</v>
      </c>
      <c r="AD35" s="3">
        <v>5</v>
      </c>
      <c r="AE35" s="3">
        <v>4</v>
      </c>
      <c r="AF35" s="3">
        <v>4</v>
      </c>
      <c r="AG35" s="3">
        <v>3</v>
      </c>
      <c r="AH35" s="3">
        <v>3</v>
      </c>
      <c r="AI35" s="3">
        <v>1</v>
      </c>
      <c r="AJ35" s="3">
        <v>1</v>
      </c>
      <c r="AK35" s="5" t="s">
        <v>246</v>
      </c>
      <c r="AL35" s="1" t="s">
        <v>115</v>
      </c>
      <c r="AM35" s="5" t="s">
        <v>247</v>
      </c>
      <c r="AN35" s="1" t="s">
        <v>218</v>
      </c>
      <c r="AO35" s="5" t="s">
        <v>248</v>
      </c>
      <c r="AP35" s="1" t="s">
        <v>249</v>
      </c>
      <c r="AQ35" s="4">
        <v>4</v>
      </c>
      <c r="AR35" s="4">
        <v>5</v>
      </c>
      <c r="AS35" s="4">
        <v>4</v>
      </c>
      <c r="AT35" s="4">
        <v>2</v>
      </c>
      <c r="AU35" s="4">
        <v>5</v>
      </c>
      <c r="AV35" s="4">
        <v>5</v>
      </c>
      <c r="AW35" s="4">
        <v>2</v>
      </c>
      <c r="AX35" s="4">
        <v>3</v>
      </c>
      <c r="AY35" s="4">
        <v>4</v>
      </c>
      <c r="AZ35" s="4">
        <v>4</v>
      </c>
    </row>
    <row r="36" spans="1:52" x14ac:dyDescent="0.3">
      <c r="A36">
        <v>35</v>
      </c>
      <c r="B36" s="1" t="s">
        <v>39</v>
      </c>
      <c r="C36" s="5" t="s">
        <v>47</v>
      </c>
      <c r="D36" s="12">
        <v>3</v>
      </c>
      <c r="E36" s="12">
        <v>3</v>
      </c>
      <c r="F36" s="12">
        <v>2</v>
      </c>
      <c r="G36" s="12">
        <v>2</v>
      </c>
      <c r="H36" s="12">
        <v>1</v>
      </c>
      <c r="I36" s="12">
        <v>1</v>
      </c>
      <c r="J36" s="12">
        <v>2</v>
      </c>
      <c r="K36" s="12">
        <v>1</v>
      </c>
      <c r="L36" s="12">
        <v>5</v>
      </c>
      <c r="M36" s="12">
        <v>4</v>
      </c>
      <c r="N36" s="12">
        <v>1</v>
      </c>
      <c r="O36" s="1">
        <v>4</v>
      </c>
      <c r="P36" s="1">
        <v>4</v>
      </c>
      <c r="Q36" s="1">
        <v>3</v>
      </c>
      <c r="R36" s="1">
        <v>3</v>
      </c>
      <c r="S36" s="1">
        <v>4</v>
      </c>
      <c r="T36" s="1">
        <v>2</v>
      </c>
      <c r="U36" s="1">
        <v>3</v>
      </c>
      <c r="V36" s="1">
        <v>1</v>
      </c>
      <c r="W36" s="1">
        <v>2</v>
      </c>
      <c r="X36" s="1">
        <v>2</v>
      </c>
      <c r="Y36" s="1">
        <v>2</v>
      </c>
      <c r="Z36" s="3">
        <v>5</v>
      </c>
      <c r="AA36" s="3">
        <v>5</v>
      </c>
      <c r="AB36" s="3">
        <v>4</v>
      </c>
      <c r="AC36" s="3">
        <v>4</v>
      </c>
      <c r="AD36" s="3">
        <v>3</v>
      </c>
      <c r="AE36" s="3">
        <v>2</v>
      </c>
      <c r="AF36" s="3">
        <v>3</v>
      </c>
      <c r="AG36" s="3">
        <v>1</v>
      </c>
      <c r="AH36" s="3">
        <v>2</v>
      </c>
      <c r="AI36" s="3">
        <v>2</v>
      </c>
      <c r="AJ36" s="3">
        <v>2</v>
      </c>
      <c r="AK36" s="5" t="s">
        <v>120</v>
      </c>
      <c r="AL36" s="1" t="s">
        <v>250</v>
      </c>
      <c r="AM36" s="5" t="s">
        <v>160</v>
      </c>
      <c r="AN36" s="1" t="s">
        <v>251</v>
      </c>
      <c r="AO36" s="5" t="s">
        <v>146</v>
      </c>
      <c r="AP36" s="1" t="s">
        <v>175</v>
      </c>
      <c r="AQ36" s="4">
        <v>4</v>
      </c>
      <c r="AR36" s="4">
        <v>5</v>
      </c>
      <c r="AS36" s="4">
        <v>4</v>
      </c>
      <c r="AT36" s="4">
        <v>2</v>
      </c>
      <c r="AU36" s="4">
        <v>3</v>
      </c>
      <c r="AV36" s="4">
        <v>4</v>
      </c>
      <c r="AW36" s="4">
        <v>4</v>
      </c>
      <c r="AX36" s="4">
        <v>4</v>
      </c>
      <c r="AY36" s="4">
        <v>4</v>
      </c>
      <c r="AZ36" s="4">
        <v>4</v>
      </c>
    </row>
    <row r="37" spans="1:52" x14ac:dyDescent="0.3">
      <c r="A37">
        <v>36</v>
      </c>
      <c r="B37" s="1" t="s">
        <v>112</v>
      </c>
      <c r="C37" s="5" t="s">
        <v>252</v>
      </c>
      <c r="D37" s="12">
        <v>5</v>
      </c>
      <c r="E37" s="12">
        <v>4</v>
      </c>
      <c r="F37" s="12">
        <v>1</v>
      </c>
      <c r="G37" s="12">
        <v>2</v>
      </c>
      <c r="H37" s="12">
        <v>2</v>
      </c>
      <c r="I37" s="12">
        <v>2</v>
      </c>
      <c r="J37" s="12">
        <v>3</v>
      </c>
      <c r="K37" s="12">
        <v>4</v>
      </c>
      <c r="L37" s="12">
        <v>2</v>
      </c>
      <c r="M37" s="12">
        <v>1</v>
      </c>
      <c r="N37" s="12">
        <v>1</v>
      </c>
      <c r="O37" s="1">
        <v>2</v>
      </c>
      <c r="P37" s="1">
        <v>4</v>
      </c>
      <c r="Q37" s="1">
        <v>4</v>
      </c>
      <c r="R37" s="1">
        <v>3</v>
      </c>
      <c r="S37" s="1">
        <v>2</v>
      </c>
      <c r="T37" s="1">
        <v>2</v>
      </c>
      <c r="U37" s="1">
        <v>3</v>
      </c>
      <c r="V37" s="1">
        <v>2</v>
      </c>
      <c r="W37" s="1">
        <v>4</v>
      </c>
      <c r="X37" s="1">
        <v>4</v>
      </c>
      <c r="Y37" s="1">
        <v>3</v>
      </c>
      <c r="Z37" s="3">
        <v>4</v>
      </c>
      <c r="AA37" s="3">
        <v>5</v>
      </c>
      <c r="AB37" s="3">
        <v>4</v>
      </c>
      <c r="AC37" s="3">
        <v>5</v>
      </c>
      <c r="AD37" s="3">
        <v>5</v>
      </c>
      <c r="AE37" s="3">
        <v>4</v>
      </c>
      <c r="AF37" s="3">
        <v>3</v>
      </c>
      <c r="AG37" s="3">
        <v>4</v>
      </c>
      <c r="AH37" s="3">
        <v>5</v>
      </c>
      <c r="AI37" s="3">
        <v>5</v>
      </c>
      <c r="AJ37" s="3">
        <v>3</v>
      </c>
      <c r="AK37" s="5" t="s">
        <v>106</v>
      </c>
      <c r="AL37" s="1" t="s">
        <v>253</v>
      </c>
      <c r="AM37" s="5" t="s">
        <v>108</v>
      </c>
      <c r="AN37" s="1" t="s">
        <v>218</v>
      </c>
      <c r="AO37" s="5" t="s">
        <v>254</v>
      </c>
      <c r="AP37" s="1" t="s">
        <v>255</v>
      </c>
      <c r="AQ37" s="4">
        <v>5</v>
      </c>
      <c r="AR37" s="4">
        <v>5</v>
      </c>
      <c r="AS37" s="4">
        <v>3</v>
      </c>
      <c r="AT37" s="4">
        <v>1</v>
      </c>
      <c r="AU37" s="4">
        <v>5</v>
      </c>
      <c r="AV37" s="4">
        <v>5</v>
      </c>
      <c r="AW37" s="4">
        <v>5</v>
      </c>
      <c r="AX37" s="4">
        <v>4</v>
      </c>
      <c r="AY37" s="4">
        <v>5</v>
      </c>
      <c r="AZ37" s="4">
        <v>5</v>
      </c>
    </row>
    <row r="38" spans="1:52" x14ac:dyDescent="0.3">
      <c r="A38">
        <v>37</v>
      </c>
      <c r="B38" s="1" t="s">
        <v>39</v>
      </c>
      <c r="C38" s="5" t="s">
        <v>256</v>
      </c>
      <c r="D38" s="12">
        <v>5</v>
      </c>
      <c r="E38" s="12">
        <v>4</v>
      </c>
      <c r="F38" s="12">
        <v>3</v>
      </c>
      <c r="G38" s="12">
        <v>2</v>
      </c>
      <c r="H38" s="12">
        <v>2</v>
      </c>
      <c r="I38" s="12">
        <v>2</v>
      </c>
      <c r="J38" s="12">
        <v>2</v>
      </c>
      <c r="K38" s="12">
        <v>4</v>
      </c>
      <c r="L38" s="12">
        <v>5</v>
      </c>
      <c r="M38" s="12">
        <v>2</v>
      </c>
      <c r="N38" s="12">
        <v>2</v>
      </c>
      <c r="O38" s="1">
        <v>2</v>
      </c>
      <c r="P38" s="1">
        <v>4</v>
      </c>
      <c r="Q38" s="1">
        <v>4</v>
      </c>
      <c r="R38" s="1">
        <v>4</v>
      </c>
      <c r="S38" s="1">
        <v>4</v>
      </c>
      <c r="T38" s="1">
        <v>3</v>
      </c>
      <c r="U38" s="1">
        <v>4</v>
      </c>
      <c r="V38" s="1">
        <v>3</v>
      </c>
      <c r="W38" s="1">
        <v>2</v>
      </c>
      <c r="X38" s="1">
        <v>2</v>
      </c>
      <c r="Y38" s="1">
        <v>1</v>
      </c>
      <c r="Z38" s="3">
        <v>2</v>
      </c>
      <c r="AA38" s="3">
        <v>4</v>
      </c>
      <c r="AB38" s="3">
        <v>5</v>
      </c>
      <c r="AC38" s="3">
        <v>4</v>
      </c>
      <c r="AD38" s="3">
        <v>4</v>
      </c>
      <c r="AE38" s="3">
        <v>4</v>
      </c>
      <c r="AF38" s="3">
        <v>4</v>
      </c>
      <c r="AG38" s="3">
        <v>3</v>
      </c>
      <c r="AH38" s="3">
        <v>3</v>
      </c>
      <c r="AI38" s="3">
        <v>4</v>
      </c>
      <c r="AJ38" s="3">
        <v>3</v>
      </c>
      <c r="AK38" s="5" t="s">
        <v>257</v>
      </c>
      <c r="AL38" s="1" t="s">
        <v>258</v>
      </c>
      <c r="AM38" s="5" t="s">
        <v>149</v>
      </c>
      <c r="AN38" s="1" t="s">
        <v>259</v>
      </c>
      <c r="AO38" s="5" t="s">
        <v>260</v>
      </c>
      <c r="AP38" s="1" t="s">
        <v>261</v>
      </c>
      <c r="AQ38" s="4">
        <v>4</v>
      </c>
      <c r="AR38" s="4">
        <v>4</v>
      </c>
      <c r="AS38" s="4">
        <v>2</v>
      </c>
      <c r="AT38" s="4">
        <v>4</v>
      </c>
      <c r="AU38" s="4">
        <v>2</v>
      </c>
      <c r="AV38" s="4">
        <v>2</v>
      </c>
      <c r="AW38" s="4">
        <v>2</v>
      </c>
      <c r="AX38" s="4">
        <v>4</v>
      </c>
      <c r="AY38" s="4">
        <v>4</v>
      </c>
      <c r="AZ38" s="4">
        <v>4</v>
      </c>
    </row>
    <row r="39" spans="1:52" x14ac:dyDescent="0.3">
      <c r="B39" s="2"/>
      <c r="C39" s="6"/>
      <c r="D39" s="38" t="s">
        <v>262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9" t="s">
        <v>268</v>
      </c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40" t="s">
        <v>263</v>
      </c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6"/>
      <c r="AL39" s="2"/>
      <c r="AM39" s="6"/>
      <c r="AN39" s="2"/>
      <c r="AO39" s="6"/>
      <c r="AP39" s="2"/>
      <c r="AQ39" s="37" t="s">
        <v>264</v>
      </c>
      <c r="AR39" s="37"/>
      <c r="AS39" s="37"/>
      <c r="AT39" s="37"/>
      <c r="AU39" s="37"/>
      <c r="AV39" s="37"/>
      <c r="AW39" s="37"/>
      <c r="AX39" s="37"/>
      <c r="AY39" s="37"/>
      <c r="AZ39" s="37"/>
    </row>
    <row r="40" spans="1:52" x14ac:dyDescent="0.3">
      <c r="C40" s="30" t="s">
        <v>265</v>
      </c>
      <c r="D40" s="33" t="s">
        <v>87</v>
      </c>
      <c r="E40" s="33" t="s">
        <v>88</v>
      </c>
      <c r="F40" s="33" t="s">
        <v>5</v>
      </c>
      <c r="G40" s="33" t="s">
        <v>6</v>
      </c>
      <c r="H40" s="33" t="s">
        <v>7</v>
      </c>
      <c r="I40" s="33" t="s">
        <v>8</v>
      </c>
      <c r="J40" s="33" t="s">
        <v>9</v>
      </c>
      <c r="K40" s="33" t="s">
        <v>10</v>
      </c>
      <c r="L40" s="33" t="s">
        <v>11</v>
      </c>
      <c r="M40" s="33" t="s">
        <v>12</v>
      </c>
      <c r="N40" s="33" t="s">
        <v>13</v>
      </c>
      <c r="O40" s="34" t="s">
        <v>89</v>
      </c>
      <c r="P40" s="34" t="s">
        <v>15</v>
      </c>
      <c r="Q40" s="34" t="s">
        <v>16</v>
      </c>
      <c r="R40" s="34" t="s">
        <v>17</v>
      </c>
      <c r="S40" s="34" t="s">
        <v>18</v>
      </c>
      <c r="T40" s="34" t="s">
        <v>19</v>
      </c>
      <c r="U40" s="34" t="s">
        <v>20</v>
      </c>
      <c r="V40" s="34" t="s">
        <v>90</v>
      </c>
      <c r="W40" s="34" t="s">
        <v>22</v>
      </c>
      <c r="X40" s="34" t="s">
        <v>23</v>
      </c>
      <c r="Y40" s="34" t="s">
        <v>13</v>
      </c>
      <c r="Z40" s="35" t="s">
        <v>14</v>
      </c>
      <c r="AA40" s="35" t="s">
        <v>15</v>
      </c>
      <c r="AB40" s="35" t="s">
        <v>16</v>
      </c>
      <c r="AC40" s="35" t="s">
        <v>17</v>
      </c>
      <c r="AD40" s="35" t="s">
        <v>18</v>
      </c>
      <c r="AE40" s="35" t="s">
        <v>19</v>
      </c>
      <c r="AF40" s="35" t="s">
        <v>20</v>
      </c>
      <c r="AG40" s="35" t="s">
        <v>90</v>
      </c>
      <c r="AH40" s="35" t="s">
        <v>22</v>
      </c>
      <c r="AI40" s="35" t="s">
        <v>23</v>
      </c>
      <c r="AJ40" s="35" t="s">
        <v>13</v>
      </c>
      <c r="AK40" s="14"/>
      <c r="AL40" s="14"/>
      <c r="AM40" s="14"/>
      <c r="AN40" s="14"/>
      <c r="AO40" s="14"/>
      <c r="AP40" s="14"/>
      <c r="AQ40" s="36" t="s">
        <v>26</v>
      </c>
      <c r="AR40" s="36" t="s">
        <v>27</v>
      </c>
      <c r="AS40" s="36" t="s">
        <v>28</v>
      </c>
      <c r="AT40" s="36" t="s">
        <v>29</v>
      </c>
      <c r="AU40" s="36" t="s">
        <v>30</v>
      </c>
      <c r="AV40" s="36"/>
      <c r="AW40" s="36" t="s">
        <v>32</v>
      </c>
      <c r="AX40" s="36" t="s">
        <v>33</v>
      </c>
      <c r="AY40" s="36" t="s">
        <v>34</v>
      </c>
      <c r="AZ40" s="36" t="s">
        <v>35</v>
      </c>
    </row>
    <row r="41" spans="1:52" x14ac:dyDescent="0.3">
      <c r="C41" s="30">
        <v>1</v>
      </c>
      <c r="D41" s="22">
        <f>COUNTIF(Sheet1__33[akcjonariusze/udziałowcy],1)</f>
        <v>1</v>
      </c>
      <c r="E41" s="22">
        <f>COUNTIF(Sheet1__33[zarząd],1)</f>
        <v>3</v>
      </c>
      <c r="F41" s="22">
        <f>COUNTIF(Sheet1__33[organizacje związkowe],1)</f>
        <v>15</v>
      </c>
      <c r="G41" s="22">
        <f>COUNTIF(Sheet1__33[pracownicy],1)</f>
        <v>7</v>
      </c>
      <c r="H41" s="22">
        <f>COUNTIF(Sheet1__33[klienci (odbiorcy)],1)</f>
        <v>10</v>
      </c>
      <c r="I41" s="22">
        <f>COUNTIF(Sheet1__33[dostawcy],1)</f>
        <v>12</v>
      </c>
      <c r="J41" s="22">
        <f>COUNTIF(Sheet1__33[banki i instytucje finansowe],1)</f>
        <v>6</v>
      </c>
      <c r="K41" s="22">
        <f>COUNTIF(Sheet1__33[Skarb Państwa],1)</f>
        <v>5</v>
      </c>
      <c r="L41" s="22">
        <f>COUNTIF(Sheet1__33[politycy],1)</f>
        <v>14</v>
      </c>
      <c r="M41" s="22">
        <f>COUNTIF(Sheet1__33[lokalne władze (np. jednostka samorządu terytorialnego) ],1)</f>
        <v>17</v>
      </c>
      <c r="N41" s="22">
        <f>COUNTIF(Sheet1__33[Inne],1)</f>
        <v>20</v>
      </c>
      <c r="O41" s="32">
        <f>COUNTIF(Sheet1__33[powoływanie i odwoływanie członków zarządu oraz ustalanie  wysokości ich wynagrodzenia],1)</f>
        <v>9</v>
      </c>
      <c r="P41" s="32">
        <f>COUNTIF(Sheet1__33[ocena sprawozdań finansowych oraz sprawozdań z działalności zarządu],1)</f>
        <v>0</v>
      </c>
      <c r="Q41" s="32">
        <f>COUNTIF(Sheet1__33[zatwierdzanie strategii i planów wieloletnich spółki],1)</f>
        <v>2</v>
      </c>
      <c r="R41" s="32">
        <f>COUNTIF(Sheet1__33[zatwierdzanie rocznych planów rzeczowo-finansowych i inwestycyjnych],1)</f>
        <v>0</v>
      </c>
      <c r="S41" s="32">
        <f>COUNTIF(Sheet1__33[ustalanie celów zarządczych członków zarządu oraz ocena ich realizacji],1)</f>
        <v>0</v>
      </c>
      <c r="T41" s="32">
        <f>COUNTIF(Sheet1__33[sporządzanie sprawozdań z działalności rady dla Walnego Zgromadzenia/Zgromadzenia Wspólników],1)</f>
        <v>2</v>
      </c>
      <c r="U41" s="32">
        <f>COUNTIF(Sheet1__33[wyrażanie zgody zarządowi na dokonywanie czynności określonych w Statucie/Umowie spółki],1)</f>
        <v>1</v>
      </c>
      <c r="V41" s="32">
        <f>COUNTIF(Sheet1__33[przyjmowanie polityk w zakresie zarządzania ryzykiem],1)</f>
        <v>4</v>
      </c>
      <c r="W41" s="32">
        <f>COUNTIF(Sheet1__33[doradzanie zarządowi w zakresie planów działalności spółki],1)</f>
        <v>2</v>
      </c>
      <c r="X41" s="32">
        <f>COUNTIF(Sheet1__33[wsparcie zarządu w kluczowych obszarach działalności spółki, inicjowanie nowych rozwiązań],1)</f>
        <v>0</v>
      </c>
      <c r="Y41" s="32">
        <f>COUNTIF(Sheet1__33[Inne2],1)</f>
        <v>11</v>
      </c>
      <c r="Z41" s="27">
        <f>COUNTIF(Sheet1__33[powoływanie i odwoływanie członków zarządu oraz ustalanie zasad i wysokości ich wynagrodzenia],1)</f>
        <v>1</v>
      </c>
      <c r="AA41" s="27">
        <f>COUNTIF(Sheet1__33[ocena sprawozdań finansowych oraz sprawozdań z działalności zarządu2],1)</f>
        <v>0</v>
      </c>
      <c r="AB41" s="27">
        <f>COUNTIF(Sheet1__33[zatwierdzanie strategii i planów wieloletnich spółki2],1)</f>
        <v>0</v>
      </c>
      <c r="AC41" s="27">
        <f>COUNTIF(Sheet1__33[zatwierdzanie rocznych planów rzeczowo-finansowych i inwestycyjnych2],1)</f>
        <v>0</v>
      </c>
      <c r="AD41" s="27">
        <f>COUNTIF(Sheet1__33[ustalanie celów zarządczych członków zarządu oraz ocena ich realizacji2],1)</f>
        <v>0</v>
      </c>
      <c r="AE41" s="27">
        <f>COUNTIF(Sheet1__33[sporządzanie sprawozdań z działalności rady dla Walnego Zgromadzenia/Zgromadzenia Wspólników2],1)</f>
        <v>1</v>
      </c>
      <c r="AF41" s="27">
        <f>COUNTIF(Sheet1__33[wyrażanie zgody zarządowi na dokonywanie czynności określonych w Statucie/Umowie spółki2],1)</f>
        <v>1</v>
      </c>
      <c r="AG41" s="27">
        <f>COUNTIF(Sheet1__33[przyjmowanie polityk w zakresie zarządzania ryzykiem;],1)</f>
        <v>2</v>
      </c>
      <c r="AH41" s="27">
        <f>COUNTIF(Sheet1__33[doradzanie zarządowi w zakresie planów działalności spółki2],1)</f>
        <v>0</v>
      </c>
      <c r="AI41" s="27">
        <f>COUNTIF(Sheet1__33[wsparcie zarządu w kluczowych obszarach działalności spółki, inicjowanie nowych rozwiązań2],1)</f>
        <v>1</v>
      </c>
      <c r="AJ41" s="27">
        <f>COUNTIF(Sheet1__33[Inne3],1)</f>
        <v>12</v>
      </c>
      <c r="AQ41" s="23">
        <f>COUNTIF(Sheet1__33[Wyznaczanie przez radę nadzorczą celów zarządczych członkom zarządu ma kluczowe znaczenie w procesie nadzoru korporacyjnego],1)</f>
        <v>0</v>
      </c>
      <c r="AR41" s="23">
        <f>COUNTIF(Sheet1__33[[Wyznaczane członkom zarządu cele wynikają ze strategii lub planu długoletniego spółki ]],1)</f>
        <v>0</v>
      </c>
      <c r="AS41" s="23">
        <f>COUNTIF(Sheet1__33[Propozycje celów zarządczych składanych przez członków zarządu radzie nadzorczej są ambitne a ich spełnienie wymaga od menadżera sporego zaangażowania i motywacji],1)</f>
        <v>0</v>
      </c>
      <c r="AT41" s="23">
        <f>COUNTIF(Sheet1__33[Poziom proponowanych przez managerów celów jest zaniżony w celu uzyskania premii przy niższym zaangażowaniu],1)</f>
        <v>4</v>
      </c>
      <c r="AU41" s="23">
        <f>COUNTIF(Sheet1__33[Członkowie rady nadzorczej mają odpowiednie kompetencje do oceny zaproponowanych przez członka zarządu celów zarządczych pod względem adekwatności i ambitności],1)</f>
        <v>0</v>
      </c>
      <c r="AV41" s="23">
        <f>COUNTIF(Sheet1__33[Ustalane przez radę nadzorczą cele zarządcze są ambitne i przyczyniają się do rozwoju spółki i poprawy jej wyników],1)</f>
        <v>0</v>
      </c>
      <c r="AW41" s="23">
        <f>COUNTIF(Sheet1__33[1-roczna perspektywa ustalania i oceny celów zarządczych jest optymalna i przyczynia się do realizacji długoterminowych celów spółki],1)</f>
        <v>4</v>
      </c>
      <c r="AX41" s="23">
        <f>COUNTIF(Sheet1__33[Proces wyznaczania celów zarządczych opiera się na konsultacjach z członkami zarządu którzy mają wpływ na końcowy kształt wyznaczanych celów],1)</f>
        <v>0</v>
      </c>
      <c r="AY41" s="23">
        <f>COUNTIF(Sheet1__33[Wyznaczane przez radę nadzorczą cele są mierzalne, kwantyfikowalne i możliwe do realizacji],1)</f>
        <v>0</v>
      </c>
      <c r="AZ41" s="23">
        <f>COUNTIF(Sheet1__33[Członkowie zarządu otrzymują cele zarządcze w terminie umożliwiającym ich wykonanie],1)</f>
        <v>0</v>
      </c>
    </row>
    <row r="42" spans="1:52" x14ac:dyDescent="0.3">
      <c r="C42" s="30">
        <v>2</v>
      </c>
      <c r="D42" s="24">
        <f>COUNTIF(Sheet1__33[akcjonariusze/udziałowcy],2)</f>
        <v>2</v>
      </c>
      <c r="E42" s="24">
        <f>COUNTIF(Sheet1__33[zarząd],2)</f>
        <v>7</v>
      </c>
      <c r="F42" s="24">
        <f>COUNTIF(Sheet1__33[organizacje związkowe],2)</f>
        <v>12</v>
      </c>
      <c r="G42" s="24">
        <f>COUNTIF(Sheet1__33[pracownicy],2)</f>
        <v>15</v>
      </c>
      <c r="H42" s="24">
        <f>COUNTIF(Sheet1__33[klienci (odbiorcy)],2)</f>
        <v>11</v>
      </c>
      <c r="I42" s="24">
        <f>COUNTIF(Sheet1__33[dostawcy],2)</f>
        <v>15</v>
      </c>
      <c r="J42" s="24">
        <f>COUNTIF(Sheet1__33[banki i instytucje finansowe],2)</f>
        <v>15</v>
      </c>
      <c r="K42" s="24">
        <f>COUNTIF(Sheet1__33[Skarb Państwa],2)</f>
        <v>1</v>
      </c>
      <c r="L42" s="24">
        <f>COUNTIF(Sheet1__33[politycy],2)</f>
        <v>8</v>
      </c>
      <c r="M42" s="24">
        <f>COUNTIF(Sheet1__33[lokalne władze (np. jednostka samorządu terytorialnego) ],2)</f>
        <v>11</v>
      </c>
      <c r="N42" s="24">
        <f>COUNTIF(Sheet1__33[Inne],2)</f>
        <v>11</v>
      </c>
      <c r="O42" s="31">
        <f>COUNTIF(Sheet1__33[powoływanie i odwoływanie członków zarządu oraz ustalanie  wysokości ich wynagrodzenia],2)</f>
        <v>13</v>
      </c>
      <c r="P42" s="31">
        <f>COUNTIF(Sheet1__33[ocena sprawozdań finansowych oraz sprawozdań z działalności zarządu],2)</f>
        <v>2</v>
      </c>
      <c r="Q42" s="31">
        <f>COUNTIF(Sheet1__33[zatwierdzanie strategii i planów wieloletnich spółki],2)</f>
        <v>3</v>
      </c>
      <c r="R42" s="31">
        <f>COUNTIF(Sheet1__33[zatwierdzanie rocznych planów rzeczowo-finansowych i inwestycyjnych],2)</f>
        <v>4</v>
      </c>
      <c r="S42" s="31">
        <f>COUNTIF(Sheet1__33[ustalanie celów zarządczych członków zarządu oraz ocena ich realizacji],2)</f>
        <v>4</v>
      </c>
      <c r="T42" s="31">
        <f>COUNTIF(Sheet1__33[sporządzanie sprawozdań z działalności rady dla Walnego Zgromadzenia/Zgromadzenia Wspólników],2)</f>
        <v>8</v>
      </c>
      <c r="U42" s="31">
        <f>COUNTIF(Sheet1__33[wyrażanie zgody zarządowi na dokonywanie czynności określonych w Statucie/Umowie spółki],2)</f>
        <v>9</v>
      </c>
      <c r="V42" s="31">
        <f>COUNTIF(Sheet1__33[przyjmowanie polityk w zakresie zarządzania ryzykiem],2)</f>
        <v>14</v>
      </c>
      <c r="W42" s="31">
        <f>COUNTIF(Sheet1__33[doradzanie zarządowi w zakresie planów działalności spółki],2)</f>
        <v>13</v>
      </c>
      <c r="X42" s="31">
        <f>COUNTIF(Sheet1__33[wsparcie zarządu w kluczowych obszarach działalności spółki, inicjowanie nowych rozwiązań],2)</f>
        <v>7</v>
      </c>
      <c r="Y42" s="31">
        <f>COUNTIF(Sheet1__33[Inne2],2)</f>
        <v>11</v>
      </c>
      <c r="Z42" s="29">
        <f>COUNTIF(Sheet1__33[powoływanie i odwoływanie członków zarządu oraz ustalanie zasad i wysokości ich wynagrodzenia],2)</f>
        <v>4</v>
      </c>
      <c r="AA42" s="29">
        <f>COUNTIF(Sheet1__33[ocena sprawozdań finansowych oraz sprawozdań z działalności zarządu2],2)</f>
        <v>0</v>
      </c>
      <c r="AB42" s="29">
        <f>COUNTIF(Sheet1__33[zatwierdzanie strategii i planów wieloletnich spółki2],2)</f>
        <v>3</v>
      </c>
      <c r="AC42" s="29">
        <f>COUNTIF(Sheet1__33[zatwierdzanie rocznych planów rzeczowo-finansowych i inwestycyjnych2],2)</f>
        <v>1</v>
      </c>
      <c r="AD42" s="29">
        <f>COUNTIF(Sheet1__33[ustalanie celów zarządczych członków zarządu oraz ocena ich realizacji2],2)</f>
        <v>0</v>
      </c>
      <c r="AE42" s="29">
        <f>COUNTIF(Sheet1__33[sporządzanie sprawozdań z działalności rady dla Walnego Zgromadzenia/Zgromadzenia Wspólników2],2)</f>
        <v>7</v>
      </c>
      <c r="AF42" s="29">
        <f>COUNTIF(Sheet1__33[wyrażanie zgody zarządowi na dokonywanie czynności określonych w Statucie/Umowie spółki2],2)</f>
        <v>1</v>
      </c>
      <c r="AG42" s="29">
        <f>COUNTIF(Sheet1__33[przyjmowanie polityk w zakresie zarządzania ryzykiem;],2)</f>
        <v>6</v>
      </c>
      <c r="AH42" s="29">
        <f>COUNTIF(Sheet1__33[doradzanie zarządowi w zakresie planów działalności spółki2],2)</f>
        <v>5</v>
      </c>
      <c r="AI42" s="29">
        <f>COUNTIF(Sheet1__33[wsparcie zarządu w kluczowych obszarach działalności spółki, inicjowanie nowych rozwiązań2],2)</f>
        <v>3</v>
      </c>
      <c r="AJ42" s="29">
        <f>COUNTIF(Sheet1__33[Inne3],2)</f>
        <v>9</v>
      </c>
      <c r="AQ42" s="25">
        <f>COUNTIF(Sheet1__33[Wyznaczanie przez radę nadzorczą celów zarządczych członkom zarządu ma kluczowe znaczenie w procesie nadzoru korporacyjnego],2)</f>
        <v>0</v>
      </c>
      <c r="AR42" s="25">
        <f>COUNTIF(Sheet1__33[[Wyznaczane członkom zarządu cele wynikają ze strategii lub planu długoletniego spółki ]],2)</f>
        <v>1</v>
      </c>
      <c r="AS42" s="25">
        <f>COUNTIF(Sheet1__33[Propozycje celów zarządczych składanych przez członków zarządu radzie nadzorczej są ambitne a ich spełnienie wymaga od menadżera sporego zaangażowania i motywacji],2)</f>
        <v>4</v>
      </c>
      <c r="AT42" s="25">
        <f>COUNTIF(Sheet1__33[Poziom proponowanych przez managerów celów jest zaniżony w celu uzyskania premii przy niższym zaangażowaniu],2)</f>
        <v>10</v>
      </c>
      <c r="AU42" s="25">
        <f>COUNTIF(Sheet1__33[Członkowie rady nadzorczej mają odpowiednie kompetencje do oceny zaproponowanych przez członka zarządu celów zarządczych pod względem adekwatności i ambitności],2)</f>
        <v>4</v>
      </c>
      <c r="AV42" s="25">
        <f>COUNTIF(Sheet1__33[Ustalane przez radę nadzorczą cele zarządcze są ambitne i przyczyniają się do rozwoju spółki i poprawy jej wyników],2)</f>
        <v>1</v>
      </c>
      <c r="AW42" s="25">
        <f>COUNTIF(Sheet1__33[1-roczna perspektywa ustalania i oceny celów zarządczych jest optymalna i przyczynia się do realizacji długoterminowych celów spółki],2)</f>
        <v>8</v>
      </c>
      <c r="AX42" s="25">
        <f>COUNTIF(Sheet1__33[Proces wyznaczania celów zarządczych opiera się na konsultacjach z członkami zarządu którzy mają wpływ na końcowy kształt wyznaczanych celów],2)</f>
        <v>4</v>
      </c>
      <c r="AY42" s="25">
        <f>COUNTIF(Sheet1__33[Wyznaczane przez radę nadzorczą cele są mierzalne, kwantyfikowalne i możliwe do realizacji],2)</f>
        <v>0</v>
      </c>
      <c r="AZ42" s="25">
        <f>COUNTIF(Sheet1__33[Członkowie zarządu otrzymują cele zarządcze w terminie umożliwiającym ich wykonanie],2)</f>
        <v>4</v>
      </c>
    </row>
    <row r="43" spans="1:52" x14ac:dyDescent="0.3">
      <c r="C43" s="30">
        <v>3</v>
      </c>
      <c r="D43" s="22">
        <f>COUNTIF(Sheet1__33[akcjonariusze/udziałowcy],3)</f>
        <v>7</v>
      </c>
      <c r="E43" s="22">
        <f>COUNTIF(Sheet1__33[zarząd],3)</f>
        <v>14</v>
      </c>
      <c r="F43" s="22">
        <f>COUNTIF(Sheet1__33[organizacje związkowe],3)</f>
        <v>7</v>
      </c>
      <c r="G43" s="22">
        <f>COUNTIF(Sheet1__33[pracownicy],3)</f>
        <v>11</v>
      </c>
      <c r="H43" s="22">
        <f>COUNTIF(Sheet1__33[klienci (odbiorcy)],3)</f>
        <v>9</v>
      </c>
      <c r="I43" s="22">
        <f>COUNTIF(Sheet1__33[dostawcy],3)</f>
        <v>6</v>
      </c>
      <c r="J43" s="22">
        <f>COUNTIF(Sheet1__33[banki i instytucje finansowe],3)</f>
        <v>11</v>
      </c>
      <c r="K43" s="22">
        <f>COUNTIF(Sheet1__33[Skarb Państwa],3)</f>
        <v>10</v>
      </c>
      <c r="L43" s="22">
        <f>COUNTIF(Sheet1__33[politycy],3)</f>
        <v>6</v>
      </c>
      <c r="M43" s="22">
        <f>COUNTIF(Sheet1__33[lokalne władze (np. jednostka samorządu terytorialnego) ],3)</f>
        <v>6</v>
      </c>
      <c r="N43" s="22">
        <f>COUNTIF(Sheet1__33[Inne],3)</f>
        <v>6</v>
      </c>
      <c r="O43" s="32">
        <f>COUNTIF(Sheet1__33[powoływanie i odwoływanie członków zarządu oraz ustalanie  wysokości ich wynagrodzenia],3)</f>
        <v>6</v>
      </c>
      <c r="P43" s="32">
        <f>COUNTIF(Sheet1__33[ocena sprawozdań finansowych oraz sprawozdań z działalności zarządu],3)</f>
        <v>4</v>
      </c>
      <c r="Q43" s="32">
        <f>COUNTIF(Sheet1__33[zatwierdzanie strategii i planów wieloletnich spółki],3)</f>
        <v>8</v>
      </c>
      <c r="R43" s="32">
        <f>COUNTIF(Sheet1__33[zatwierdzanie rocznych planów rzeczowo-finansowych i inwestycyjnych],3)</f>
        <v>9</v>
      </c>
      <c r="S43" s="32">
        <f>COUNTIF(Sheet1__33[ustalanie celów zarządczych członków zarządu oraz ocena ich realizacji],3)</f>
        <v>9</v>
      </c>
      <c r="T43" s="32">
        <f>COUNTIF(Sheet1__33[sporządzanie sprawozdań z działalności rady dla Walnego Zgromadzenia/Zgromadzenia Wspólników],3)</f>
        <v>14</v>
      </c>
      <c r="U43" s="32">
        <f>COUNTIF(Sheet1__33[wyrażanie zgody zarządowi na dokonywanie czynności określonych w Statucie/Umowie spółki],3)</f>
        <v>13</v>
      </c>
      <c r="V43" s="32">
        <f>COUNTIF(Sheet1__33[przyjmowanie polityk w zakresie zarządzania ryzykiem],3)</f>
        <v>13</v>
      </c>
      <c r="W43" s="32">
        <f>COUNTIF(Sheet1__33[doradzanie zarządowi w zakresie planów działalności spółki],3)</f>
        <v>11</v>
      </c>
      <c r="X43" s="32">
        <f>COUNTIF(Sheet1__33[wsparcie zarządu w kluczowych obszarach działalności spółki, inicjowanie nowych rozwiązań],3)</f>
        <v>14</v>
      </c>
      <c r="Y43" s="32">
        <f>COUNTIF(Sheet1__33[Inne2],3)</f>
        <v>14</v>
      </c>
      <c r="Z43" s="27">
        <f>COUNTIF(Sheet1__33[powoływanie i odwoływanie członków zarządu oraz ustalanie zasad i wysokości ich wynagrodzenia],3)</f>
        <v>6</v>
      </c>
      <c r="AA43" s="27">
        <f>COUNTIF(Sheet1__33[ocena sprawozdań finansowych oraz sprawozdań z działalności zarządu2],3)</f>
        <v>3</v>
      </c>
      <c r="AB43" s="27">
        <f>COUNTIF(Sheet1__33[zatwierdzanie strategii i planów wieloletnich spółki2],3)</f>
        <v>1</v>
      </c>
      <c r="AC43" s="27">
        <f>COUNTIF(Sheet1__33[zatwierdzanie rocznych planów rzeczowo-finansowych i inwestycyjnych2],3)</f>
        <v>4</v>
      </c>
      <c r="AD43" s="27">
        <f>COUNTIF(Sheet1__33[ustalanie celów zarządczych członków zarządu oraz ocena ich realizacji2],3)</f>
        <v>8</v>
      </c>
      <c r="AE43" s="27">
        <f>COUNTIF(Sheet1__33[sporządzanie sprawozdań z działalności rady dla Walnego Zgromadzenia/Zgromadzenia Wspólników2],3)</f>
        <v>7</v>
      </c>
      <c r="AF43" s="27">
        <f>COUNTIF(Sheet1__33[wyrażanie zgody zarządowi na dokonywanie czynności określonych w Statucie/Umowie spółki2],3)</f>
        <v>10</v>
      </c>
      <c r="AG43" s="27">
        <f>COUNTIF(Sheet1__33[przyjmowanie polityk w zakresie zarządzania ryzykiem;],3)</f>
        <v>14</v>
      </c>
      <c r="AH43" s="27">
        <f>COUNTIF(Sheet1__33[doradzanie zarządowi w zakresie planów działalności spółki2],3)</f>
        <v>17</v>
      </c>
      <c r="AI43" s="27">
        <f>COUNTIF(Sheet1__33[wsparcie zarządu w kluczowych obszarach działalności spółki, inicjowanie nowych rozwiązań2],3)</f>
        <v>13</v>
      </c>
      <c r="AJ43" s="27">
        <f>COUNTIF(Sheet1__33[Inne3],3)</f>
        <v>15</v>
      </c>
      <c r="AQ43" s="23">
        <f>COUNTIF(Sheet1__33[Wyznaczanie przez radę nadzorczą celów zarządczych członkom zarządu ma kluczowe znaczenie w procesie nadzoru korporacyjnego],3)</f>
        <v>3</v>
      </c>
      <c r="AR43" s="23">
        <f>COUNTIF(Sheet1__33[[Wyznaczane członkom zarządu cele wynikają ze strategii lub planu długoletniego spółki ]],3)</f>
        <v>2</v>
      </c>
      <c r="AS43" s="23">
        <f>COUNTIF(Sheet1__33[Propozycje celów zarządczych składanych przez członków zarządu radzie nadzorczej są ambitne a ich spełnienie wymaga od menadżera sporego zaangażowania i motywacji],3)</f>
        <v>10</v>
      </c>
      <c r="AT43" s="23">
        <f>COUNTIF(Sheet1__33[Poziom proponowanych przez managerów celów jest zaniżony w celu uzyskania premii przy niższym zaangażowaniu],3)</f>
        <v>9</v>
      </c>
      <c r="AU43" s="23">
        <f>COUNTIF(Sheet1__33[Członkowie rady nadzorczej mają odpowiednie kompetencje do oceny zaproponowanych przez członka zarządu celów zarządczych pod względem adekwatności i ambitności],3)</f>
        <v>6</v>
      </c>
      <c r="AV43" s="23">
        <f>COUNTIF(Sheet1__33[Ustalane przez radę nadzorczą cele zarządcze są ambitne i przyczyniają się do rozwoju spółki i poprawy jej wyników],3)</f>
        <v>5</v>
      </c>
      <c r="AW43" s="23">
        <f>COUNTIF(Sheet1__33[1-roczna perspektywa ustalania i oceny celów zarządczych jest optymalna i przyczynia się do realizacji długoterminowych celów spółki],3)</f>
        <v>6</v>
      </c>
      <c r="AX43" s="23">
        <f>COUNTIF(Sheet1__33[Proces wyznaczania celów zarządczych opiera się na konsultacjach z członkami zarządu którzy mają wpływ na końcowy kształt wyznaczanych celów],3)</f>
        <v>5</v>
      </c>
      <c r="AY43" s="23">
        <f>COUNTIF(Sheet1__33[Wyznaczane przez radę nadzorczą cele są mierzalne, kwantyfikowalne i możliwe do realizacji],3)</f>
        <v>2</v>
      </c>
      <c r="AZ43" s="23">
        <f>COUNTIF(Sheet1__33[Członkowie zarządu otrzymują cele zarządcze w terminie umożliwiającym ich wykonanie],3)</f>
        <v>4</v>
      </c>
    </row>
    <row r="44" spans="1:52" x14ac:dyDescent="0.3">
      <c r="C44" s="30">
        <v>4</v>
      </c>
      <c r="D44" s="24">
        <f>COUNTIF(Sheet1__33[akcjonariusze/udziałowcy],4)</f>
        <v>4</v>
      </c>
      <c r="E44" s="24">
        <f>COUNTIF(Sheet1__33[zarząd],4)</f>
        <v>10</v>
      </c>
      <c r="F44" s="24">
        <f>COUNTIF(Sheet1__33[organizacje związkowe],4)</f>
        <v>3</v>
      </c>
      <c r="G44" s="24">
        <f>COUNTIF(Sheet1__33[pracownicy],4)</f>
        <v>4</v>
      </c>
      <c r="H44" s="24">
        <f>COUNTIF(Sheet1__33[klienci (odbiorcy)],4)</f>
        <v>3</v>
      </c>
      <c r="I44" s="24">
        <f>COUNTIF(Sheet1__33[dostawcy],4)</f>
        <v>4</v>
      </c>
      <c r="J44" s="24">
        <f>COUNTIF(Sheet1__33[banki i instytucje finansowe],4)</f>
        <v>5</v>
      </c>
      <c r="K44" s="24">
        <f>COUNTIF(Sheet1__33[Skarb Państwa],4)</f>
        <v>12</v>
      </c>
      <c r="L44" s="24">
        <f>COUNTIF(Sheet1__33[politycy],4)</f>
        <v>5</v>
      </c>
      <c r="M44" s="24">
        <f>COUNTIF(Sheet1__33[lokalne władze (np. jednostka samorządu terytorialnego) ],4)</f>
        <v>2</v>
      </c>
      <c r="N44" s="24">
        <f>COUNTIF(Sheet1__33[Inne],4)</f>
        <v>0</v>
      </c>
      <c r="O44" s="31">
        <f>COUNTIF(Sheet1__33[powoływanie i odwoływanie członków zarządu oraz ustalanie  wysokości ich wynagrodzenia],4)</f>
        <v>7</v>
      </c>
      <c r="P44" s="31">
        <f>COUNTIF(Sheet1__33[ocena sprawozdań finansowych oraz sprawozdań z działalności zarządu],4)</f>
        <v>17</v>
      </c>
      <c r="Q44" s="31">
        <f>COUNTIF(Sheet1__33[zatwierdzanie strategii i planów wieloletnich spółki],4)</f>
        <v>13</v>
      </c>
      <c r="R44" s="31">
        <f>COUNTIF(Sheet1__33[zatwierdzanie rocznych planów rzeczowo-finansowych i inwestycyjnych],4)</f>
        <v>16</v>
      </c>
      <c r="S44" s="31">
        <f>COUNTIF(Sheet1__33[ustalanie celów zarządczych członków zarządu oraz ocena ich realizacji],4)</f>
        <v>18</v>
      </c>
      <c r="T44" s="31">
        <f>COUNTIF(Sheet1__33[sporządzanie sprawozdań z działalności rady dla Walnego Zgromadzenia/Zgromadzenia Wspólników],4)</f>
        <v>11</v>
      </c>
      <c r="U44" s="31">
        <f>COUNTIF(Sheet1__33[wyrażanie zgody zarządowi na dokonywanie czynności określonych w Statucie/Umowie spółki],4)</f>
        <v>11</v>
      </c>
      <c r="V44" s="31">
        <f>COUNTIF(Sheet1__33[przyjmowanie polityk w zakresie zarządzania ryzykiem],4)</f>
        <v>6</v>
      </c>
      <c r="W44" s="31">
        <f>COUNTIF(Sheet1__33[doradzanie zarządowi w zakresie planów działalności spółki],4)</f>
        <v>11</v>
      </c>
      <c r="X44" s="31">
        <f>COUNTIF(Sheet1__33[wsparcie zarządu w kluczowych obszarach działalności spółki, inicjowanie nowych rozwiązań],4)</f>
        <v>13</v>
      </c>
      <c r="Y44" s="31">
        <f>COUNTIF(Sheet1__33[Inne2],4)</f>
        <v>0</v>
      </c>
      <c r="Z44" s="29">
        <f>COUNTIF(Sheet1__33[powoływanie i odwoływanie członków zarządu oraz ustalanie zasad i wysokości ich wynagrodzenia],4)</f>
        <v>11</v>
      </c>
      <c r="AA44" s="29">
        <f>COUNTIF(Sheet1__33[ocena sprawozdań finansowych oraz sprawozdań z działalności zarządu2],4)</f>
        <v>15</v>
      </c>
      <c r="AB44" s="29">
        <f>COUNTIF(Sheet1__33[zatwierdzanie strategii i planów wieloletnich spółki2],4)</f>
        <v>9</v>
      </c>
      <c r="AC44" s="29">
        <f>COUNTIF(Sheet1__33[zatwierdzanie rocznych planów rzeczowo-finansowych i inwestycyjnych2],4)</f>
        <v>15</v>
      </c>
      <c r="AD44" s="29">
        <f>COUNTIF(Sheet1__33[ustalanie celów zarządczych członków zarządu oraz ocena ich realizacji2],4)</f>
        <v>17</v>
      </c>
      <c r="AE44" s="29">
        <f>COUNTIF(Sheet1__33[sporządzanie sprawozdań z działalności rady dla Walnego Zgromadzenia/Zgromadzenia Wspólników2],4)</f>
        <v>17</v>
      </c>
      <c r="AF44" s="29">
        <f>COUNTIF(Sheet1__33[wyrażanie zgody zarządowi na dokonywanie czynności określonych w Statucie/Umowie spółki2],4)</f>
        <v>19</v>
      </c>
      <c r="AG44" s="29">
        <f>COUNTIF(Sheet1__33[przyjmowanie polityk w zakresie zarządzania ryzykiem;],4)</f>
        <v>14</v>
      </c>
      <c r="AH44" s="29">
        <f>COUNTIF(Sheet1__33[doradzanie zarządowi w zakresie planów działalności spółki2],4)</f>
        <v>11</v>
      </c>
      <c r="AI44" s="29">
        <f>COUNTIF(Sheet1__33[wsparcie zarządu w kluczowych obszarach działalności spółki, inicjowanie nowych rozwiązań2],4)</f>
        <v>13</v>
      </c>
      <c r="AJ44" s="29">
        <f>COUNTIF(Sheet1__33[Inne3],4)</f>
        <v>0</v>
      </c>
      <c r="AQ44" s="25">
        <f>COUNTIF(Sheet1__33[Wyznaczanie przez radę nadzorczą celów zarządczych członkom zarządu ma kluczowe znaczenie w procesie nadzoru korporacyjnego],4)</f>
        <v>22</v>
      </c>
      <c r="AR44" s="25">
        <f>COUNTIF(Sheet1__33[[Wyznaczane członkom zarządu cele wynikają ze strategii lub planu długoletniego spółki ]],4)</f>
        <v>20</v>
      </c>
      <c r="AS44" s="25">
        <f>COUNTIF(Sheet1__33[Propozycje celów zarządczych składanych przez członków zarządu radzie nadzorczej są ambitne a ich spełnienie wymaga od menadżera sporego zaangażowania i motywacji],4)</f>
        <v>19</v>
      </c>
      <c r="AT44" s="25">
        <f>COUNTIF(Sheet1__33[Poziom proponowanych przez managerów celów jest zaniżony w celu uzyskania premii przy niższym zaangażowaniu],4)</f>
        <v>10</v>
      </c>
      <c r="AU44" s="25">
        <f>COUNTIF(Sheet1__33[Członkowie rady nadzorczej mają odpowiednie kompetencje do oceny zaproponowanych przez członka zarządu celów zarządczych pod względem adekwatności i ambitności],4)</f>
        <v>21</v>
      </c>
      <c r="AV44" s="25">
        <f>COUNTIF(Sheet1__33[Ustalane przez radę nadzorczą cele zarządcze są ambitne i przyczyniają się do rozwoju spółki i poprawy jej wyników],4)</f>
        <v>19</v>
      </c>
      <c r="AW44" s="25">
        <f>COUNTIF(Sheet1__33[1-roczna perspektywa ustalania i oceny celów zarządczych jest optymalna i przyczynia się do realizacji długoterminowych celów spółki],4)</f>
        <v>10</v>
      </c>
      <c r="AX44" s="25">
        <f>COUNTIF(Sheet1__33[Proces wyznaczania celów zarządczych opiera się na konsultacjach z członkami zarządu którzy mają wpływ na końcowy kształt wyznaczanych celów],4)</f>
        <v>22</v>
      </c>
      <c r="AY44" s="25">
        <f>COUNTIF(Sheet1__33[Wyznaczane przez radę nadzorczą cele są mierzalne, kwantyfikowalne i możliwe do realizacji],4)</f>
        <v>22</v>
      </c>
      <c r="AZ44" s="25">
        <f>COUNTIF(Sheet1__33[Członkowie zarządu otrzymują cele zarządcze w terminie umożliwiającym ich wykonanie],4)</f>
        <v>20</v>
      </c>
    </row>
    <row r="45" spans="1:52" x14ac:dyDescent="0.3">
      <c r="C45" s="30">
        <v>5</v>
      </c>
      <c r="D45" s="22">
        <f>COUNTIF(Sheet1__33[akcjonariusze/udziałowcy],5)</f>
        <v>23</v>
      </c>
      <c r="E45" s="22">
        <f>COUNTIF(Sheet1__33[zarząd],5)</f>
        <v>3</v>
      </c>
      <c r="F45" s="22">
        <f>COUNTIF(Sheet1__33[organizacje związkowe],5)</f>
        <v>0</v>
      </c>
      <c r="G45" s="22">
        <f>COUNTIF(Sheet1__33[pracownicy],5)</f>
        <v>0</v>
      </c>
      <c r="H45" s="22">
        <f>COUNTIF(Sheet1__33[klienci (odbiorcy)],5)</f>
        <v>4</v>
      </c>
      <c r="I45" s="22">
        <f>COUNTIF(Sheet1__33[dostawcy],5)</f>
        <v>0</v>
      </c>
      <c r="J45" s="22">
        <f>COUNTIF(Sheet1__33[banki i instytucje finansowe],5)</f>
        <v>0</v>
      </c>
      <c r="K45" s="22">
        <f>COUNTIF(Sheet1__33[Skarb Państwa],5)</f>
        <v>9</v>
      </c>
      <c r="L45" s="22">
        <f>COUNTIF(Sheet1__33[politycy],5)</f>
        <v>4</v>
      </c>
      <c r="M45" s="22">
        <f>COUNTIF(Sheet1__33[lokalne władze (np. jednostka samorządu terytorialnego) ],5)</f>
        <v>1</v>
      </c>
      <c r="N45" s="22">
        <f>COUNTIF(Sheet1__33[Inne],5)</f>
        <v>0</v>
      </c>
      <c r="O45" s="32">
        <f>COUNTIF(Sheet1__33[powoływanie i odwoływanie członków zarządu oraz ustalanie  wysokości ich wynagrodzenia],5)</f>
        <v>2</v>
      </c>
      <c r="P45" s="32">
        <f>COUNTIF(Sheet1__33[ocena sprawozdań finansowych oraz sprawozdań z działalności zarządu],5)</f>
        <v>14</v>
      </c>
      <c r="Q45" s="32">
        <f>COUNTIF(Sheet1__33[zatwierdzanie strategii i planów wieloletnich spółki],5)</f>
        <v>11</v>
      </c>
      <c r="R45" s="32">
        <f>COUNTIF(Sheet1__33[zatwierdzanie rocznych planów rzeczowo-finansowych i inwestycyjnych],5)</f>
        <v>8</v>
      </c>
      <c r="S45" s="32">
        <f>COUNTIF(Sheet1__33[ustalanie celów zarządczych członków zarządu oraz ocena ich realizacji],5)</f>
        <v>6</v>
      </c>
      <c r="T45" s="32">
        <f>COUNTIF(Sheet1__33[sporządzanie sprawozdań z działalności rady dla Walnego Zgromadzenia/Zgromadzenia Wspólników],5)</f>
        <v>2</v>
      </c>
      <c r="U45" s="32">
        <f>COUNTIF(Sheet1__33[wyrażanie zgody zarządowi na dokonywanie czynności określonych w Statucie/Umowie spółki],5)</f>
        <v>3</v>
      </c>
      <c r="V45" s="32">
        <f>COUNTIF(Sheet1__33[przyjmowanie polityk w zakresie zarządzania ryzykiem],5)</f>
        <v>0</v>
      </c>
      <c r="W45" s="32">
        <f>COUNTIF(Sheet1__33[doradzanie zarządowi w zakresie planów działalności spółki],5)</f>
        <v>0</v>
      </c>
      <c r="X45" s="32">
        <f>COUNTIF(Sheet1__33[wsparcie zarządu w kluczowych obszarach działalności spółki, inicjowanie nowych rozwiązań],5)</f>
        <v>3</v>
      </c>
      <c r="Y45" s="32">
        <f>COUNTIF(Sheet1__33[Inne2],5)</f>
        <v>1</v>
      </c>
      <c r="Z45" s="27">
        <f>COUNTIF(Sheet1__33[powoływanie i odwoływanie członków zarządu oraz ustalanie zasad i wysokości ich wynagrodzenia],5)</f>
        <v>15</v>
      </c>
      <c r="AA45" s="27">
        <f>COUNTIF(Sheet1__33[ocena sprawozdań finansowych oraz sprawozdań z działalności zarządu2],5)</f>
        <v>19</v>
      </c>
      <c r="AB45" s="27">
        <f>COUNTIF(Sheet1__33[zatwierdzanie strategii i planów wieloletnich spółki2],5)</f>
        <v>24</v>
      </c>
      <c r="AC45" s="27">
        <f>COUNTIF(Sheet1__33[zatwierdzanie rocznych planów rzeczowo-finansowych i inwestycyjnych2],5)</f>
        <v>17</v>
      </c>
      <c r="AD45" s="27">
        <f>COUNTIF(Sheet1__33[ustalanie celów zarządczych członków zarządu oraz ocena ich realizacji2],5)</f>
        <v>12</v>
      </c>
      <c r="AE45" s="27">
        <f>COUNTIF(Sheet1__33[sporządzanie sprawozdań z działalności rady dla Walnego Zgromadzenia/Zgromadzenia Wspólników2],5)</f>
        <v>5</v>
      </c>
      <c r="AF45" s="27">
        <f>COUNTIF(Sheet1__33[wyrażanie zgody zarządowi na dokonywanie czynności określonych w Statucie/Umowie spółki2],5)</f>
        <v>6</v>
      </c>
      <c r="AG45" s="27">
        <f>COUNTIF(Sheet1__33[przyjmowanie polityk w zakresie zarządzania ryzykiem;],5)</f>
        <v>1</v>
      </c>
      <c r="AH45" s="27">
        <f>COUNTIF(Sheet1__33[doradzanie zarządowi w zakresie planów działalności spółki2],5)</f>
        <v>4</v>
      </c>
      <c r="AI45" s="27">
        <f>COUNTIF(Sheet1__33[wsparcie zarządu w kluczowych obszarach działalności spółki, inicjowanie nowych rozwiązań2],5)</f>
        <v>7</v>
      </c>
      <c r="AJ45" s="27">
        <f>COUNTIF(Sheet1__33[Inne3],5)</f>
        <v>1</v>
      </c>
      <c r="AQ45" s="23">
        <f>COUNTIF(Sheet1__33[Wyznaczanie przez radę nadzorczą celów zarządczych członkom zarządu ma kluczowe znaczenie w procesie nadzoru korporacyjnego],5)</f>
        <v>12</v>
      </c>
      <c r="AR45" s="23">
        <f>COUNTIF(Sheet1__33[[Wyznaczane członkom zarządu cele wynikają ze strategii lub planu długoletniego spółki ]],5)</f>
        <v>14</v>
      </c>
      <c r="AS45" s="23">
        <f>COUNTIF(Sheet1__33[Propozycje celów zarządczych składanych przez członków zarządu radzie nadzorczej są ambitne a ich spełnienie wymaga od menadżera sporego zaangażowania i motywacji],5)</f>
        <v>4</v>
      </c>
      <c r="AT45" s="23">
        <f>COUNTIF(Sheet1__33[Poziom proponowanych przez managerów celów jest zaniżony w celu uzyskania premii przy niższym zaangażowaniu],5)</f>
        <v>4</v>
      </c>
      <c r="AU45" s="23">
        <f>COUNTIF(Sheet1__33[Członkowie rady nadzorczej mają odpowiednie kompetencje do oceny zaproponowanych przez członka zarządu celów zarządczych pod względem adekwatności i ambitności],5)</f>
        <v>6</v>
      </c>
      <c r="AV45" s="23">
        <f>COUNTIF(Sheet1__33[Ustalane przez radę nadzorczą cele zarządcze są ambitne i przyczyniają się do rozwoju spółki i poprawy jej wyników],5)</f>
        <v>12</v>
      </c>
      <c r="AW45" s="23">
        <f>COUNTIF(Sheet1__33[1-roczna perspektywa ustalania i oceny celów zarządczych jest optymalna i przyczynia się do realizacji długoterminowych celów spółki],5)</f>
        <v>9</v>
      </c>
      <c r="AX45" s="23">
        <f>COUNTIF(Sheet1__33[Proces wyznaczania celów zarządczych opiera się na konsultacjach z członkami zarządu którzy mają wpływ na końcowy kształt wyznaczanych celów],5)</f>
        <v>6</v>
      </c>
      <c r="AY45" s="23">
        <f>COUNTIF(Sheet1__33[Wyznaczane przez radę nadzorczą cele są mierzalne, kwantyfikowalne i możliwe do realizacji],5)</f>
        <v>13</v>
      </c>
      <c r="AZ45" s="23">
        <f>COUNTIF(Sheet1__33[Członkowie zarządu otrzymują cele zarządcze w terminie umożliwiającym ich wykonanie],5)</f>
        <v>9</v>
      </c>
    </row>
    <row r="46" spans="1:52" x14ac:dyDescent="0.3">
      <c r="C46" s="30" t="s">
        <v>266</v>
      </c>
      <c r="D46" s="24">
        <f>SUM(D41,D42,D43,D44,D45)</f>
        <v>37</v>
      </c>
      <c r="E46" s="24">
        <f t="shared" ref="E46:N46" si="0">SUM(E41,E42,E43,E44,E45)</f>
        <v>37</v>
      </c>
      <c r="F46" s="24">
        <f t="shared" si="0"/>
        <v>37</v>
      </c>
      <c r="G46" s="24">
        <f t="shared" si="0"/>
        <v>37</v>
      </c>
      <c r="H46" s="24">
        <f t="shared" si="0"/>
        <v>37</v>
      </c>
      <c r="I46" s="24">
        <f t="shared" si="0"/>
        <v>37</v>
      </c>
      <c r="J46" s="24">
        <f t="shared" si="0"/>
        <v>37</v>
      </c>
      <c r="K46" s="24">
        <f t="shared" si="0"/>
        <v>37</v>
      </c>
      <c r="L46" s="24">
        <f t="shared" si="0"/>
        <v>37</v>
      </c>
      <c r="M46" s="24">
        <f t="shared" si="0"/>
        <v>37</v>
      </c>
      <c r="N46" s="24">
        <f t="shared" si="0"/>
        <v>37</v>
      </c>
      <c r="O46" s="31">
        <f t="shared" ref="O46" si="1">SUM(O41,O42,O43,O44,O45)</f>
        <v>37</v>
      </c>
      <c r="P46" s="31">
        <f t="shared" ref="P46" si="2">SUM(P41,P42,P43,P44,P45)</f>
        <v>37</v>
      </c>
      <c r="Q46" s="31">
        <f t="shared" ref="Q46" si="3">SUM(Q41,Q42,Q43,Q44,Q45)</f>
        <v>37</v>
      </c>
      <c r="R46" s="31">
        <f t="shared" ref="R46" si="4">SUM(R41,R42,R43,R44,R45)</f>
        <v>37</v>
      </c>
      <c r="S46" s="31">
        <f t="shared" ref="S46" si="5">SUM(S41,S42,S43,S44,S45)</f>
        <v>37</v>
      </c>
      <c r="T46" s="31">
        <f t="shared" ref="T46" si="6">SUM(T41,T42,T43,T44,T45)</f>
        <v>37</v>
      </c>
      <c r="U46" s="31">
        <f t="shared" ref="U46" si="7">SUM(U41,U42,U43,U44,U45)</f>
        <v>37</v>
      </c>
      <c r="V46" s="31">
        <f t="shared" ref="V46" si="8">SUM(V41,V42,V43,V44,V45)</f>
        <v>37</v>
      </c>
      <c r="W46" s="31">
        <f t="shared" ref="W46" si="9">SUM(W41,W42,W43,W44,W45)</f>
        <v>37</v>
      </c>
      <c r="X46" s="31">
        <f t="shared" ref="X46" si="10">SUM(X41,X42,X43,X44,X45)</f>
        <v>37</v>
      </c>
      <c r="Y46" s="31">
        <f t="shared" ref="Y46" si="11">SUM(Y41,Y42,Y43,Y44,Y45)</f>
        <v>37</v>
      </c>
      <c r="Z46" s="29">
        <f t="shared" ref="Z46" si="12">SUM(Z41,Z42,Z43,Z44,Z45)</f>
        <v>37</v>
      </c>
      <c r="AA46" s="29">
        <f t="shared" ref="AA46" si="13">SUM(AA41,AA42,AA43,AA44,AA45)</f>
        <v>37</v>
      </c>
      <c r="AB46" s="29">
        <f t="shared" ref="AB46" si="14">SUM(AB41,AB42,AB43,AB44,AB45)</f>
        <v>37</v>
      </c>
      <c r="AC46" s="29">
        <f t="shared" ref="AC46" si="15">SUM(AC41,AC42,AC43,AC44,AC45)</f>
        <v>37</v>
      </c>
      <c r="AD46" s="29">
        <f t="shared" ref="AD46" si="16">SUM(AD41,AD42,AD43,AD44,AD45)</f>
        <v>37</v>
      </c>
      <c r="AE46" s="29">
        <f t="shared" ref="AE46" si="17">SUM(AE41,AE42,AE43,AE44,AE45)</f>
        <v>37</v>
      </c>
      <c r="AF46" s="29">
        <f t="shared" ref="AF46" si="18">SUM(AF41,AF42,AF43,AF44,AF45)</f>
        <v>37</v>
      </c>
      <c r="AG46" s="29">
        <f t="shared" ref="AG46" si="19">SUM(AG41,AG42,AG43,AG44,AG45)</f>
        <v>37</v>
      </c>
      <c r="AH46" s="29">
        <f t="shared" ref="AH46" si="20">SUM(AH41,AH42,AH43,AH44,AH45)</f>
        <v>37</v>
      </c>
      <c r="AI46" s="29">
        <f t="shared" ref="AI46" si="21">SUM(AI41,AI42,AI43,AI44,AI45)</f>
        <v>37</v>
      </c>
      <c r="AJ46" s="29">
        <f t="shared" ref="AJ46" si="22">SUM(AJ41,AJ42,AJ43,AJ44,AJ45)</f>
        <v>37</v>
      </c>
      <c r="AQ46" s="25">
        <f t="shared" ref="AQ46" si="23">SUM(AQ41,AQ42,AQ43,AQ44,AQ45)</f>
        <v>37</v>
      </c>
      <c r="AR46" s="25">
        <f t="shared" ref="AR46" si="24">SUM(AR41,AR42,AR43,AR44,AR45)</f>
        <v>37</v>
      </c>
      <c r="AS46" s="25">
        <f t="shared" ref="AS46" si="25">SUM(AS41,AS42,AS43,AS44,AS45)</f>
        <v>37</v>
      </c>
      <c r="AT46" s="25">
        <f t="shared" ref="AT46" si="26">SUM(AT41,AT42,AT43,AT44,AT45)</f>
        <v>37</v>
      </c>
      <c r="AU46" s="25">
        <f t="shared" ref="AU46" si="27">SUM(AU41,AU42,AU43,AU44,AU45)</f>
        <v>37</v>
      </c>
      <c r="AV46" s="25">
        <f t="shared" ref="AV46" si="28">SUM(AV41,AV42,AV43,AV44,AV45)</f>
        <v>37</v>
      </c>
      <c r="AW46" s="25">
        <f t="shared" ref="AW46" si="29">SUM(AW41,AW42,AW43,AW44,AW45)</f>
        <v>37</v>
      </c>
      <c r="AX46" s="25">
        <f t="shared" ref="AX46" si="30">SUM(AX41,AX42,AX43,AX44,AX45)</f>
        <v>37</v>
      </c>
      <c r="AY46" s="25">
        <f t="shared" ref="AY46" si="31">SUM(AY41,AY42,AY43,AY44,AY45)</f>
        <v>37</v>
      </c>
      <c r="AZ46" s="25">
        <f t="shared" ref="AZ46" si="32">SUM(AZ41,AZ42,AZ43,AZ44,AZ45)</f>
        <v>37</v>
      </c>
    </row>
  </sheetData>
  <mergeCells count="4">
    <mergeCell ref="AQ39:AZ39"/>
    <mergeCell ref="D39:N39"/>
    <mergeCell ref="O39:Y39"/>
    <mergeCell ref="Z39:AJ39"/>
  </mergeCells>
  <pageMargins left="0.7" right="0.7" top="0.75" bottom="0.75" header="0.3" footer="0.3"/>
  <pageSetup paperSize="9" orientation="portrait" verticalDpi="0" r:id="rId1"/>
  <customProperties>
    <customPr name="AblebitsBackupSheet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A16F-CBE9-4B25-85E5-19A8B3FE78CF}">
  <dimension ref="A1:AJ39"/>
  <sheetViews>
    <sheetView topLeftCell="AK1" zoomScale="70" zoomScaleNormal="70" workbookViewId="0">
      <selection activeCell="AK1" sqref="AK1:AQ1048576"/>
    </sheetView>
  </sheetViews>
  <sheetFormatPr defaultRowHeight="18" customHeight="1" x14ac:dyDescent="0.3"/>
  <cols>
    <col min="1" max="1" width="7.109375" bestFit="1" customWidth="1"/>
    <col min="2" max="2" width="51.33203125" customWidth="1"/>
    <col min="3" max="3" width="61" customWidth="1"/>
    <col min="4" max="4" width="26.88671875" customWidth="1"/>
    <col min="5" max="5" width="17" customWidth="1"/>
    <col min="6" max="6" width="23.6640625" customWidth="1"/>
    <col min="7" max="7" width="14" customWidth="1"/>
    <col min="8" max="8" width="19.44140625" customWidth="1"/>
    <col min="9" max="9" width="12.88671875" customWidth="1"/>
    <col min="10" max="10" width="29" customWidth="1"/>
    <col min="11" max="11" width="17.33203125" customWidth="1"/>
    <col min="12" max="12" width="11.5546875" customWidth="1"/>
    <col min="13" max="13" width="55.109375" customWidth="1"/>
    <col min="14" max="14" width="8.6640625" customWidth="1"/>
    <col min="15" max="15" width="90.33203125" customWidth="1"/>
    <col min="16" max="16" width="66.33203125" customWidth="1"/>
    <col min="17" max="17" width="51.33203125" bestFit="1" customWidth="1"/>
    <col min="18" max="18" width="69" bestFit="1" customWidth="1"/>
    <col min="19" max="19" width="68" bestFit="1" customWidth="1"/>
    <col min="20" max="20" width="95.109375" bestFit="1" customWidth="1"/>
    <col min="21" max="21" width="89.6640625" bestFit="1" customWidth="1"/>
    <col min="22" max="22" width="55.44140625" bestFit="1" customWidth="1"/>
    <col min="23" max="23" width="58.33203125" bestFit="1" customWidth="1"/>
    <col min="24" max="24" width="87.44140625" bestFit="1" customWidth="1"/>
    <col min="25" max="25" width="10" bestFit="1" customWidth="1"/>
    <col min="26" max="26" width="93.88671875" customWidth="1"/>
    <col min="27" max="27" width="118.33203125" customWidth="1"/>
    <col min="28" max="28" width="79.33203125" customWidth="1"/>
    <col min="29" max="29" width="152.88671875" customWidth="1"/>
    <col min="30" max="30" width="105" customWidth="1"/>
    <col min="31" max="31" width="159.88671875" bestFit="1" customWidth="1"/>
    <col min="32" max="32" width="105.44140625" customWidth="1"/>
    <col min="33" max="33" width="119.88671875" customWidth="1"/>
    <col min="34" max="34" width="132.109375" customWidth="1"/>
    <col min="35" max="35" width="85.44140625" customWidth="1"/>
    <col min="36" max="36" width="80.88671875" customWidth="1"/>
    <col min="37" max="37" width="23.44140625" bestFit="1" customWidth="1"/>
    <col min="38" max="38" width="14.44140625" bestFit="1" customWidth="1"/>
    <col min="39" max="39" width="50.5546875" bestFit="1" customWidth="1"/>
    <col min="40" max="40" width="60.88671875" bestFit="1" customWidth="1"/>
  </cols>
  <sheetData>
    <row r="1" spans="1:36" ht="18" customHeight="1" x14ac:dyDescent="0.3">
      <c r="A1" t="s">
        <v>0</v>
      </c>
      <c r="B1" s="8" t="s">
        <v>1</v>
      </c>
      <c r="C1" s="1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</row>
    <row r="2" spans="1:36" ht="18" customHeight="1" x14ac:dyDescent="0.3">
      <c r="A2">
        <v>1</v>
      </c>
      <c r="B2" s="1" t="s">
        <v>36</v>
      </c>
      <c r="C2" s="10" t="s">
        <v>37</v>
      </c>
      <c r="D2" s="19">
        <v>4</v>
      </c>
      <c r="E2" s="19">
        <v>5</v>
      </c>
      <c r="F2" s="19">
        <v>2</v>
      </c>
      <c r="G2" s="19">
        <v>2</v>
      </c>
      <c r="H2" s="19">
        <v>4</v>
      </c>
      <c r="I2" s="19">
        <v>3</v>
      </c>
      <c r="J2" s="19">
        <v>3</v>
      </c>
      <c r="K2" s="19">
        <v>1</v>
      </c>
      <c r="L2" s="19">
        <v>5</v>
      </c>
      <c r="M2" s="19">
        <v>4</v>
      </c>
      <c r="N2" s="19">
        <v>3</v>
      </c>
      <c r="O2" s="20">
        <v>4</v>
      </c>
      <c r="P2" s="20">
        <v>3</v>
      </c>
      <c r="Q2" s="20">
        <v>5</v>
      </c>
      <c r="R2" s="20">
        <v>5</v>
      </c>
      <c r="S2" s="20">
        <v>4</v>
      </c>
      <c r="T2" s="20">
        <v>3</v>
      </c>
      <c r="U2" s="20">
        <v>3</v>
      </c>
      <c r="V2" s="20">
        <v>3</v>
      </c>
      <c r="W2" s="20">
        <v>1</v>
      </c>
      <c r="X2" s="20">
        <v>1</v>
      </c>
      <c r="Y2" s="20">
        <v>3</v>
      </c>
      <c r="Z2" s="21" t="s">
        <v>38</v>
      </c>
      <c r="AA2" s="13">
        <v>4</v>
      </c>
      <c r="AB2" s="13">
        <v>5</v>
      </c>
      <c r="AC2" s="13">
        <v>4</v>
      </c>
      <c r="AD2" s="13">
        <v>4</v>
      </c>
      <c r="AE2" s="13">
        <v>1</v>
      </c>
      <c r="AF2" s="13">
        <v>3</v>
      </c>
      <c r="AG2" s="13">
        <v>5</v>
      </c>
      <c r="AH2" s="13">
        <v>4</v>
      </c>
      <c r="AI2" s="13">
        <v>4</v>
      </c>
      <c r="AJ2" s="13">
        <v>4</v>
      </c>
    </row>
    <row r="3" spans="1:36" ht="18" customHeight="1" x14ac:dyDescent="0.3">
      <c r="A3">
        <v>2</v>
      </c>
      <c r="B3" s="1" t="s">
        <v>39</v>
      </c>
      <c r="C3" s="10" t="s">
        <v>40</v>
      </c>
      <c r="D3" s="19">
        <v>5</v>
      </c>
      <c r="E3" s="19">
        <v>5</v>
      </c>
      <c r="F3" s="19">
        <v>3</v>
      </c>
      <c r="G3" s="19">
        <v>2</v>
      </c>
      <c r="H3" s="19">
        <v>1</v>
      </c>
      <c r="I3" s="19">
        <v>1</v>
      </c>
      <c r="J3" s="19">
        <v>1</v>
      </c>
      <c r="K3" s="19">
        <v>3</v>
      </c>
      <c r="L3" s="19">
        <v>2</v>
      </c>
      <c r="M3" s="19">
        <v>1</v>
      </c>
      <c r="N3" s="19">
        <v>2</v>
      </c>
      <c r="O3" s="20">
        <v>2</v>
      </c>
      <c r="P3" s="20">
        <v>3</v>
      </c>
      <c r="Q3" s="20">
        <v>4</v>
      </c>
      <c r="R3" s="20">
        <v>4</v>
      </c>
      <c r="S3" s="20">
        <v>4</v>
      </c>
      <c r="T3" s="20">
        <v>2</v>
      </c>
      <c r="U3" s="20">
        <v>4</v>
      </c>
      <c r="V3" s="20">
        <v>4</v>
      </c>
      <c r="W3" s="20">
        <v>2</v>
      </c>
      <c r="X3" s="20">
        <v>3</v>
      </c>
      <c r="Y3" s="20">
        <v>1</v>
      </c>
      <c r="Z3" s="21" t="s">
        <v>41</v>
      </c>
      <c r="AA3" s="13">
        <v>3</v>
      </c>
      <c r="AB3" s="13">
        <v>3</v>
      </c>
      <c r="AC3" s="13">
        <v>3</v>
      </c>
      <c r="AD3" s="13">
        <v>3</v>
      </c>
      <c r="AE3" s="13">
        <v>2</v>
      </c>
      <c r="AF3" s="13">
        <v>4</v>
      </c>
      <c r="AG3" s="13">
        <v>2</v>
      </c>
      <c r="AH3" s="13">
        <v>4</v>
      </c>
      <c r="AI3" s="13">
        <v>5</v>
      </c>
      <c r="AJ3" s="13">
        <v>3</v>
      </c>
    </row>
    <row r="4" spans="1:36" ht="18" customHeight="1" x14ac:dyDescent="0.3">
      <c r="A4">
        <v>3</v>
      </c>
      <c r="B4" s="1" t="s">
        <v>42</v>
      </c>
      <c r="C4" s="10" t="s">
        <v>43</v>
      </c>
      <c r="D4" s="19">
        <v>2</v>
      </c>
      <c r="E4" s="19">
        <v>3</v>
      </c>
      <c r="F4" s="19">
        <v>3</v>
      </c>
      <c r="G4" s="19">
        <v>2</v>
      </c>
      <c r="H4" s="19">
        <v>3</v>
      </c>
      <c r="I4" s="19">
        <v>3</v>
      </c>
      <c r="J4" s="19">
        <v>3</v>
      </c>
      <c r="K4" s="19">
        <v>1</v>
      </c>
      <c r="L4" s="19">
        <v>1</v>
      </c>
      <c r="M4" s="19">
        <v>1</v>
      </c>
      <c r="N4" s="19">
        <v>1</v>
      </c>
      <c r="O4" s="20">
        <v>5</v>
      </c>
      <c r="P4" s="20">
        <v>5</v>
      </c>
      <c r="Q4" s="20">
        <v>5</v>
      </c>
      <c r="R4" s="20">
        <v>5</v>
      </c>
      <c r="S4" s="20">
        <v>5</v>
      </c>
      <c r="T4" s="20">
        <v>5</v>
      </c>
      <c r="U4" s="20">
        <v>5</v>
      </c>
      <c r="V4" s="20">
        <v>3</v>
      </c>
      <c r="W4" s="20">
        <v>3</v>
      </c>
      <c r="X4" s="20">
        <v>3</v>
      </c>
      <c r="Y4" s="20">
        <v>1</v>
      </c>
      <c r="Z4" s="21" t="s">
        <v>44</v>
      </c>
      <c r="AA4" s="13">
        <v>3</v>
      </c>
      <c r="AB4" s="13">
        <v>3</v>
      </c>
      <c r="AC4" s="13">
        <v>4</v>
      </c>
      <c r="AD4" s="13">
        <v>1</v>
      </c>
      <c r="AE4" s="13">
        <v>3</v>
      </c>
      <c r="AF4" s="13">
        <v>3</v>
      </c>
      <c r="AG4" s="13">
        <v>3</v>
      </c>
      <c r="AH4" s="13">
        <v>3</v>
      </c>
      <c r="AI4" s="13">
        <v>3</v>
      </c>
      <c r="AJ4" s="13">
        <v>2</v>
      </c>
    </row>
    <row r="5" spans="1:36" ht="18" customHeight="1" x14ac:dyDescent="0.3">
      <c r="A5">
        <v>4</v>
      </c>
      <c r="B5" s="1" t="s">
        <v>39</v>
      </c>
      <c r="C5" s="10" t="s">
        <v>45</v>
      </c>
      <c r="D5" s="19">
        <v>3</v>
      </c>
      <c r="E5" s="19">
        <v>4</v>
      </c>
      <c r="F5" s="19">
        <v>5</v>
      </c>
      <c r="G5" s="19">
        <v>3</v>
      </c>
      <c r="H5" s="19">
        <v>3</v>
      </c>
      <c r="I5" s="19">
        <v>3</v>
      </c>
      <c r="J5" s="19">
        <v>4</v>
      </c>
      <c r="K5" s="19">
        <v>1</v>
      </c>
      <c r="L5" s="19">
        <v>1</v>
      </c>
      <c r="M5" s="19">
        <v>1</v>
      </c>
      <c r="N5" s="19">
        <v>1</v>
      </c>
      <c r="O5" s="20">
        <v>3</v>
      </c>
      <c r="P5" s="20">
        <v>5</v>
      </c>
      <c r="Q5" s="20">
        <v>3</v>
      </c>
      <c r="R5" s="20">
        <v>5</v>
      </c>
      <c r="S5" s="20">
        <v>5</v>
      </c>
      <c r="T5" s="20">
        <v>3</v>
      </c>
      <c r="U5" s="20">
        <v>5</v>
      </c>
      <c r="V5" s="20">
        <v>3</v>
      </c>
      <c r="W5" s="20">
        <v>2</v>
      </c>
      <c r="X5" s="20">
        <v>2</v>
      </c>
      <c r="Y5" s="20">
        <v>1</v>
      </c>
      <c r="Z5" s="21" t="s">
        <v>46</v>
      </c>
      <c r="AA5" s="13">
        <v>1</v>
      </c>
      <c r="AB5" s="13">
        <v>4</v>
      </c>
      <c r="AC5" s="13">
        <v>4</v>
      </c>
      <c r="AD5" s="13">
        <v>1</v>
      </c>
      <c r="AE5" s="13">
        <v>3</v>
      </c>
      <c r="AF5" s="13">
        <v>4</v>
      </c>
      <c r="AG5" s="13">
        <v>5</v>
      </c>
      <c r="AH5" s="13">
        <v>5</v>
      </c>
      <c r="AI5" s="13">
        <v>5</v>
      </c>
      <c r="AJ5" s="13">
        <v>5</v>
      </c>
    </row>
    <row r="6" spans="1:36" ht="18" customHeight="1" x14ac:dyDescent="0.3">
      <c r="A6">
        <v>5</v>
      </c>
      <c r="B6" s="1" t="s">
        <v>36</v>
      </c>
      <c r="C6" s="10" t="s">
        <v>47</v>
      </c>
      <c r="D6" s="19">
        <v>5</v>
      </c>
      <c r="E6" s="19">
        <v>5</v>
      </c>
      <c r="F6" s="19">
        <v>2</v>
      </c>
      <c r="G6" s="19">
        <v>1</v>
      </c>
      <c r="H6" s="19">
        <v>3</v>
      </c>
      <c r="I6" s="19">
        <v>2</v>
      </c>
      <c r="J6" s="19">
        <v>3</v>
      </c>
      <c r="K6" s="19">
        <v>5</v>
      </c>
      <c r="L6" s="19">
        <v>5</v>
      </c>
      <c r="M6" s="19">
        <v>2</v>
      </c>
      <c r="N6" s="19">
        <v>2</v>
      </c>
      <c r="O6" s="20">
        <v>4</v>
      </c>
      <c r="P6" s="20">
        <v>5</v>
      </c>
      <c r="Q6" s="20">
        <v>4</v>
      </c>
      <c r="R6" s="20">
        <v>5</v>
      </c>
      <c r="S6" s="20">
        <v>3</v>
      </c>
      <c r="T6" s="20">
        <v>4</v>
      </c>
      <c r="U6" s="20">
        <v>3</v>
      </c>
      <c r="V6" s="20">
        <v>2</v>
      </c>
      <c r="W6" s="20">
        <v>2</v>
      </c>
      <c r="X6" s="20">
        <v>3</v>
      </c>
      <c r="Y6" s="20">
        <v>3</v>
      </c>
      <c r="Z6" s="21" t="s">
        <v>48</v>
      </c>
      <c r="AA6" s="13">
        <v>4</v>
      </c>
      <c r="AB6" s="13">
        <v>4</v>
      </c>
      <c r="AC6" s="13">
        <v>4</v>
      </c>
      <c r="AD6" s="13">
        <v>4</v>
      </c>
      <c r="AE6" s="13">
        <v>2</v>
      </c>
      <c r="AF6" s="13">
        <v>4</v>
      </c>
      <c r="AG6" s="13">
        <v>3</v>
      </c>
      <c r="AH6" s="13">
        <v>4</v>
      </c>
      <c r="AI6" s="13">
        <v>4</v>
      </c>
      <c r="AJ6" s="13">
        <v>4</v>
      </c>
    </row>
    <row r="7" spans="1:36" ht="18" customHeight="1" x14ac:dyDescent="0.3">
      <c r="A7">
        <v>6</v>
      </c>
      <c r="B7" s="1" t="s">
        <v>36</v>
      </c>
      <c r="C7" s="10" t="s">
        <v>49</v>
      </c>
      <c r="D7" s="19">
        <v>2</v>
      </c>
      <c r="E7" s="19">
        <v>1</v>
      </c>
      <c r="F7" s="19">
        <v>4</v>
      </c>
      <c r="G7" s="19">
        <v>3</v>
      </c>
      <c r="H7" s="19">
        <v>2</v>
      </c>
      <c r="I7" s="19">
        <v>3</v>
      </c>
      <c r="J7" s="19">
        <v>3</v>
      </c>
      <c r="K7" s="19">
        <v>2</v>
      </c>
      <c r="L7" s="19">
        <v>3</v>
      </c>
      <c r="M7" s="19">
        <v>3</v>
      </c>
      <c r="N7" s="19">
        <v>4</v>
      </c>
      <c r="O7" s="20">
        <v>3</v>
      </c>
      <c r="P7" s="20">
        <v>4</v>
      </c>
      <c r="Q7" s="20">
        <v>5</v>
      </c>
      <c r="R7" s="20">
        <v>4</v>
      </c>
      <c r="S7" s="20">
        <v>4</v>
      </c>
      <c r="T7" s="20">
        <v>5</v>
      </c>
      <c r="U7" s="20">
        <v>3</v>
      </c>
      <c r="V7" s="20">
        <v>3</v>
      </c>
      <c r="W7" s="20">
        <v>4</v>
      </c>
      <c r="X7" s="20">
        <v>4</v>
      </c>
      <c r="Y7" s="20">
        <v>3</v>
      </c>
      <c r="Z7" s="21" t="s">
        <v>50</v>
      </c>
      <c r="AA7" s="13">
        <v>3</v>
      </c>
      <c r="AB7" s="13">
        <v>4</v>
      </c>
      <c r="AC7" s="13">
        <v>4</v>
      </c>
      <c r="AD7" s="13">
        <v>3</v>
      </c>
      <c r="AE7" s="13">
        <v>3</v>
      </c>
      <c r="AF7" s="13">
        <v>4</v>
      </c>
      <c r="AG7" s="13">
        <v>3</v>
      </c>
      <c r="AH7" s="13">
        <v>4</v>
      </c>
      <c r="AI7" s="13">
        <v>4</v>
      </c>
      <c r="AJ7" s="13">
        <v>3</v>
      </c>
    </row>
    <row r="8" spans="1:36" ht="18" customHeight="1" x14ac:dyDescent="0.3">
      <c r="A8">
        <v>7</v>
      </c>
      <c r="B8" s="1" t="s">
        <v>39</v>
      </c>
      <c r="C8" s="10" t="s">
        <v>51</v>
      </c>
      <c r="D8" s="19">
        <v>4</v>
      </c>
      <c r="E8" s="19">
        <v>4</v>
      </c>
      <c r="F8" s="19">
        <v>2</v>
      </c>
      <c r="G8" s="19">
        <v>3</v>
      </c>
      <c r="H8" s="19">
        <v>4</v>
      </c>
      <c r="I8" s="19">
        <v>4</v>
      </c>
      <c r="J8" s="19">
        <v>3</v>
      </c>
      <c r="K8" s="19">
        <v>4</v>
      </c>
      <c r="L8" s="19">
        <v>5</v>
      </c>
      <c r="M8" s="19">
        <v>3</v>
      </c>
      <c r="N8" s="19">
        <v>4</v>
      </c>
      <c r="O8" s="20">
        <v>1</v>
      </c>
      <c r="P8" s="20">
        <v>4</v>
      </c>
      <c r="Q8" s="20">
        <v>4</v>
      </c>
      <c r="R8" s="20">
        <v>4</v>
      </c>
      <c r="S8" s="20">
        <v>4</v>
      </c>
      <c r="T8" s="20">
        <v>2</v>
      </c>
      <c r="U8" s="20">
        <v>2</v>
      </c>
      <c r="V8" s="20">
        <v>2</v>
      </c>
      <c r="W8" s="20">
        <v>2</v>
      </c>
      <c r="X8" s="20">
        <v>2</v>
      </c>
      <c r="Y8" s="20">
        <v>4</v>
      </c>
      <c r="Z8" s="21" t="s">
        <v>52</v>
      </c>
      <c r="AA8" s="13">
        <v>4</v>
      </c>
      <c r="AB8" s="13">
        <v>2</v>
      </c>
      <c r="AC8" s="13">
        <v>2</v>
      </c>
      <c r="AD8" s="13">
        <v>4</v>
      </c>
      <c r="AE8" s="13">
        <v>2</v>
      </c>
      <c r="AF8" s="13">
        <v>2</v>
      </c>
      <c r="AG8" s="13">
        <v>4</v>
      </c>
      <c r="AH8" s="13">
        <v>4</v>
      </c>
      <c r="AI8" s="13">
        <v>2</v>
      </c>
      <c r="AJ8" s="13">
        <v>2</v>
      </c>
    </row>
    <row r="9" spans="1:36" ht="18" customHeight="1" x14ac:dyDescent="0.3">
      <c r="A9">
        <v>8</v>
      </c>
      <c r="B9" s="1" t="s">
        <v>53</v>
      </c>
      <c r="C9" s="10" t="s">
        <v>54</v>
      </c>
      <c r="D9" s="19">
        <v>2</v>
      </c>
      <c r="E9" s="19">
        <v>5</v>
      </c>
      <c r="F9" s="19">
        <v>2</v>
      </c>
      <c r="G9" s="19">
        <v>2</v>
      </c>
      <c r="H9" s="19">
        <v>4</v>
      </c>
      <c r="I9" s="19">
        <v>3</v>
      </c>
      <c r="J9" s="19">
        <v>5</v>
      </c>
      <c r="K9" s="19">
        <v>3</v>
      </c>
      <c r="L9" s="19">
        <v>1</v>
      </c>
      <c r="M9" s="19">
        <v>1</v>
      </c>
      <c r="N9" s="19">
        <v>1</v>
      </c>
      <c r="O9" s="20">
        <v>2</v>
      </c>
      <c r="P9" s="20">
        <v>3</v>
      </c>
      <c r="Q9" s="20">
        <v>4</v>
      </c>
      <c r="R9" s="20">
        <v>3</v>
      </c>
      <c r="S9" s="20">
        <v>3</v>
      </c>
      <c r="T9" s="20">
        <v>2</v>
      </c>
      <c r="U9" s="20">
        <v>2</v>
      </c>
      <c r="V9" s="20">
        <v>4</v>
      </c>
      <c r="W9" s="20">
        <v>3</v>
      </c>
      <c r="X9" s="20">
        <v>4</v>
      </c>
      <c r="Y9" s="20">
        <v>5</v>
      </c>
      <c r="Z9" s="21" t="s">
        <v>55</v>
      </c>
      <c r="AA9" s="13">
        <v>5</v>
      </c>
      <c r="AB9" s="13">
        <v>4</v>
      </c>
      <c r="AC9" s="13">
        <v>4</v>
      </c>
      <c r="AD9" s="13">
        <v>1</v>
      </c>
      <c r="AE9" s="13">
        <v>3</v>
      </c>
      <c r="AF9" s="13">
        <v>4</v>
      </c>
      <c r="AG9" s="13">
        <v>5</v>
      </c>
      <c r="AH9" s="13">
        <v>1</v>
      </c>
      <c r="AI9" s="13">
        <v>4</v>
      </c>
      <c r="AJ9" s="13">
        <v>4</v>
      </c>
    </row>
    <row r="10" spans="1:36" ht="18" customHeight="1" x14ac:dyDescent="0.3">
      <c r="A10">
        <v>9</v>
      </c>
      <c r="B10" s="1" t="s">
        <v>36</v>
      </c>
      <c r="C10" s="10" t="s">
        <v>56</v>
      </c>
      <c r="D10" s="19">
        <v>5</v>
      </c>
      <c r="E10" s="19">
        <v>5</v>
      </c>
      <c r="F10" s="19">
        <v>1</v>
      </c>
      <c r="G10" s="19">
        <v>3</v>
      </c>
      <c r="H10" s="19">
        <v>4</v>
      </c>
      <c r="I10" s="19">
        <v>3</v>
      </c>
      <c r="J10" s="19">
        <v>2</v>
      </c>
      <c r="K10" s="19">
        <v>5</v>
      </c>
      <c r="L10" s="19">
        <v>2</v>
      </c>
      <c r="M10" s="19">
        <v>2</v>
      </c>
      <c r="N10" s="19">
        <v>1</v>
      </c>
      <c r="O10" s="20">
        <v>5</v>
      </c>
      <c r="P10" s="20">
        <v>4</v>
      </c>
      <c r="Q10" s="20">
        <v>4</v>
      </c>
      <c r="R10" s="20">
        <v>4</v>
      </c>
      <c r="S10" s="20">
        <v>4</v>
      </c>
      <c r="T10" s="20">
        <v>4</v>
      </c>
      <c r="U10" s="20">
        <v>5</v>
      </c>
      <c r="V10" s="20">
        <v>3</v>
      </c>
      <c r="W10" s="20">
        <v>1</v>
      </c>
      <c r="X10" s="20">
        <v>3</v>
      </c>
      <c r="Y10" s="20">
        <v>1</v>
      </c>
      <c r="Z10" s="21" t="s">
        <v>57</v>
      </c>
      <c r="AA10" s="13">
        <v>4</v>
      </c>
      <c r="AB10" s="13">
        <v>3</v>
      </c>
      <c r="AC10" s="13">
        <v>5</v>
      </c>
      <c r="AD10" s="13">
        <v>1</v>
      </c>
      <c r="AE10" s="13">
        <v>4</v>
      </c>
      <c r="AF10" s="13">
        <v>4</v>
      </c>
      <c r="AG10" s="13">
        <v>4</v>
      </c>
      <c r="AH10" s="13">
        <v>4</v>
      </c>
      <c r="AI10" s="13">
        <v>4</v>
      </c>
      <c r="AJ10" s="13">
        <v>3</v>
      </c>
    </row>
    <row r="11" spans="1:36" ht="18" customHeight="1" x14ac:dyDescent="0.3">
      <c r="A11">
        <v>10</v>
      </c>
      <c r="B11" s="1" t="s">
        <v>53</v>
      </c>
      <c r="C11" s="10" t="s">
        <v>40</v>
      </c>
      <c r="D11" s="19">
        <v>5</v>
      </c>
      <c r="E11" s="19">
        <v>4</v>
      </c>
      <c r="F11" s="19">
        <v>2</v>
      </c>
      <c r="G11" s="19">
        <v>3</v>
      </c>
      <c r="H11" s="19">
        <v>3</v>
      </c>
      <c r="I11" s="19">
        <v>2</v>
      </c>
      <c r="J11" s="19">
        <v>3</v>
      </c>
      <c r="K11" s="19">
        <v>3</v>
      </c>
      <c r="L11" s="19">
        <v>2</v>
      </c>
      <c r="M11" s="19">
        <v>3</v>
      </c>
      <c r="N11" s="19">
        <v>3</v>
      </c>
      <c r="O11" s="20">
        <v>2</v>
      </c>
      <c r="P11" s="20">
        <v>2</v>
      </c>
      <c r="Q11" s="20">
        <v>5</v>
      </c>
      <c r="R11" s="20">
        <v>3</v>
      </c>
      <c r="S11" s="20">
        <v>3</v>
      </c>
      <c r="T11" s="20">
        <v>2</v>
      </c>
      <c r="U11" s="20">
        <v>4</v>
      </c>
      <c r="V11" s="20">
        <v>4</v>
      </c>
      <c r="W11" s="20">
        <v>4</v>
      </c>
      <c r="X11" s="20">
        <v>3</v>
      </c>
      <c r="Y11" s="20">
        <v>3</v>
      </c>
      <c r="Z11" s="21" t="s">
        <v>58</v>
      </c>
      <c r="AA11" s="13">
        <v>4</v>
      </c>
      <c r="AB11" s="13">
        <v>4</v>
      </c>
      <c r="AC11" s="13">
        <v>3</v>
      </c>
      <c r="AD11" s="13">
        <v>2</v>
      </c>
      <c r="AE11" s="13">
        <v>2</v>
      </c>
      <c r="AF11" s="13">
        <v>4</v>
      </c>
      <c r="AG11" s="13">
        <v>2</v>
      </c>
      <c r="AH11" s="13">
        <v>3</v>
      </c>
      <c r="AI11" s="13">
        <v>2</v>
      </c>
      <c r="AJ11" s="13">
        <v>1</v>
      </c>
    </row>
    <row r="12" spans="1:36" ht="18" customHeight="1" x14ac:dyDescent="0.3">
      <c r="A12">
        <v>11</v>
      </c>
      <c r="B12" s="1" t="s">
        <v>36</v>
      </c>
      <c r="C12" s="10" t="s">
        <v>59</v>
      </c>
      <c r="D12" s="19">
        <v>5</v>
      </c>
      <c r="E12" s="19">
        <v>5</v>
      </c>
      <c r="F12" s="19">
        <v>3</v>
      </c>
      <c r="G12" s="19">
        <v>3</v>
      </c>
      <c r="H12" s="19">
        <v>5</v>
      </c>
      <c r="I12" s="19">
        <v>4</v>
      </c>
      <c r="J12" s="19">
        <v>3</v>
      </c>
      <c r="K12" s="19">
        <v>3</v>
      </c>
      <c r="L12" s="19">
        <v>1</v>
      </c>
      <c r="M12" s="19">
        <v>1</v>
      </c>
      <c r="N12" s="19">
        <v>3</v>
      </c>
      <c r="O12" s="20">
        <v>4</v>
      </c>
      <c r="P12" s="20">
        <v>5</v>
      </c>
      <c r="Q12" s="20">
        <v>5</v>
      </c>
      <c r="R12" s="20">
        <v>4</v>
      </c>
      <c r="S12" s="20">
        <v>5</v>
      </c>
      <c r="T12" s="20">
        <v>4</v>
      </c>
      <c r="U12" s="20">
        <v>5</v>
      </c>
      <c r="V12" s="20">
        <v>4</v>
      </c>
      <c r="W12" s="20">
        <v>3</v>
      </c>
      <c r="X12" s="20">
        <v>4</v>
      </c>
      <c r="Y12" s="20">
        <v>3</v>
      </c>
      <c r="Z12" s="21" t="s">
        <v>60</v>
      </c>
      <c r="AA12" s="13">
        <v>5</v>
      </c>
      <c r="AB12" s="13">
        <v>4</v>
      </c>
      <c r="AC12" s="13">
        <v>5</v>
      </c>
      <c r="AD12" s="13">
        <v>1</v>
      </c>
      <c r="AE12" s="13">
        <v>5</v>
      </c>
      <c r="AF12" s="13">
        <v>5</v>
      </c>
      <c r="AG12" s="13">
        <v>3</v>
      </c>
      <c r="AH12" s="13">
        <v>3</v>
      </c>
      <c r="AI12" s="13">
        <v>5</v>
      </c>
      <c r="AJ12" s="13">
        <v>3</v>
      </c>
    </row>
    <row r="13" spans="1:36" ht="18" customHeight="1" x14ac:dyDescent="0.3">
      <c r="A13">
        <v>12</v>
      </c>
      <c r="B13" s="1" t="s">
        <v>39</v>
      </c>
      <c r="C13" s="10" t="s">
        <v>56</v>
      </c>
      <c r="D13" s="19">
        <v>5</v>
      </c>
      <c r="E13" s="19">
        <v>4</v>
      </c>
      <c r="F13" s="19">
        <v>2</v>
      </c>
      <c r="G13" s="19">
        <v>3</v>
      </c>
      <c r="H13" s="19">
        <v>3</v>
      </c>
      <c r="I13" s="19">
        <v>2</v>
      </c>
      <c r="J13" s="19">
        <v>2</v>
      </c>
      <c r="K13" s="19">
        <v>4</v>
      </c>
      <c r="L13" s="19">
        <v>3</v>
      </c>
      <c r="M13" s="19">
        <v>1</v>
      </c>
      <c r="N13" s="19">
        <v>1</v>
      </c>
      <c r="O13" s="20">
        <v>4</v>
      </c>
      <c r="P13" s="20">
        <v>3</v>
      </c>
      <c r="Q13" s="20">
        <v>2</v>
      </c>
      <c r="R13" s="20">
        <v>3</v>
      </c>
      <c r="S13" s="20">
        <v>4</v>
      </c>
      <c r="T13" s="20">
        <v>3</v>
      </c>
      <c r="U13" s="20">
        <v>4</v>
      </c>
      <c r="V13" s="20">
        <v>2</v>
      </c>
      <c r="W13" s="20">
        <v>2</v>
      </c>
      <c r="X13" s="20">
        <v>2</v>
      </c>
      <c r="Y13" s="20">
        <v>2</v>
      </c>
      <c r="Z13" s="21" t="s">
        <v>61</v>
      </c>
      <c r="AA13" s="13">
        <v>4</v>
      </c>
      <c r="AB13" s="13">
        <v>4</v>
      </c>
      <c r="AC13" s="13">
        <v>3</v>
      </c>
      <c r="AD13" s="13">
        <v>2</v>
      </c>
      <c r="AE13" s="13">
        <v>2</v>
      </c>
      <c r="AF13" s="13">
        <v>3</v>
      </c>
      <c r="AG13" s="13">
        <v>2</v>
      </c>
      <c r="AH13" s="13">
        <v>4</v>
      </c>
      <c r="AI13" s="13">
        <v>3</v>
      </c>
      <c r="AJ13" s="13">
        <v>3</v>
      </c>
    </row>
    <row r="14" spans="1:36" ht="18" customHeight="1" x14ac:dyDescent="0.3">
      <c r="A14">
        <v>13</v>
      </c>
      <c r="B14" s="1" t="s">
        <v>42</v>
      </c>
      <c r="C14" s="10" t="s">
        <v>56</v>
      </c>
      <c r="D14" s="19">
        <v>5</v>
      </c>
      <c r="E14" s="19">
        <v>1</v>
      </c>
      <c r="F14" s="19">
        <v>2</v>
      </c>
      <c r="G14" s="19">
        <v>2</v>
      </c>
      <c r="H14" s="19">
        <v>4</v>
      </c>
      <c r="I14" s="19">
        <v>2</v>
      </c>
      <c r="J14" s="19">
        <v>1</v>
      </c>
      <c r="K14" s="19">
        <v>3</v>
      </c>
      <c r="L14" s="19">
        <v>3</v>
      </c>
      <c r="M14" s="19">
        <v>2</v>
      </c>
      <c r="N14" s="19">
        <v>1</v>
      </c>
      <c r="O14" s="20">
        <v>5</v>
      </c>
      <c r="P14" s="20">
        <v>4</v>
      </c>
      <c r="Q14" s="20">
        <v>4</v>
      </c>
      <c r="R14" s="20">
        <v>4</v>
      </c>
      <c r="S14" s="20">
        <v>4</v>
      </c>
      <c r="T14" s="20">
        <v>4</v>
      </c>
      <c r="U14" s="20">
        <v>4</v>
      </c>
      <c r="V14" s="20">
        <v>1</v>
      </c>
      <c r="W14" s="20">
        <v>1</v>
      </c>
      <c r="X14" s="20">
        <v>1</v>
      </c>
      <c r="Y14" s="20">
        <v>1</v>
      </c>
      <c r="Z14" s="21" t="s">
        <v>62</v>
      </c>
      <c r="AA14" s="13">
        <v>3</v>
      </c>
      <c r="AB14" s="13">
        <v>3</v>
      </c>
      <c r="AC14" s="13">
        <v>3</v>
      </c>
      <c r="AD14" s="13">
        <v>3</v>
      </c>
      <c r="AE14" s="13">
        <v>1</v>
      </c>
      <c r="AF14" s="13">
        <v>3</v>
      </c>
      <c r="AG14" s="13">
        <v>1</v>
      </c>
      <c r="AH14" s="13">
        <v>2</v>
      </c>
      <c r="AI14" s="13">
        <v>3</v>
      </c>
      <c r="AJ14" s="13">
        <v>1</v>
      </c>
    </row>
    <row r="15" spans="1:36" ht="18" customHeight="1" x14ac:dyDescent="0.3">
      <c r="A15">
        <v>14</v>
      </c>
      <c r="B15" s="1" t="s">
        <v>53</v>
      </c>
      <c r="C15" s="10" t="s">
        <v>63</v>
      </c>
      <c r="D15" s="19">
        <v>5</v>
      </c>
      <c r="E15" s="19">
        <v>5</v>
      </c>
      <c r="F15" s="19">
        <v>3</v>
      </c>
      <c r="G15" s="19">
        <v>3</v>
      </c>
      <c r="H15" s="19">
        <v>5</v>
      </c>
      <c r="I15" s="19">
        <v>3</v>
      </c>
      <c r="J15" s="19">
        <v>3</v>
      </c>
      <c r="K15" s="19">
        <v>3</v>
      </c>
      <c r="L15" s="19">
        <v>1</v>
      </c>
      <c r="M15" s="19">
        <v>1</v>
      </c>
      <c r="N15" s="19">
        <v>1</v>
      </c>
      <c r="O15" s="20">
        <v>4</v>
      </c>
      <c r="P15" s="20">
        <v>5</v>
      </c>
      <c r="Q15" s="20">
        <v>5</v>
      </c>
      <c r="R15" s="20">
        <v>5</v>
      </c>
      <c r="S15" s="20">
        <v>4</v>
      </c>
      <c r="T15" s="20">
        <v>5</v>
      </c>
      <c r="U15" s="20">
        <v>5</v>
      </c>
      <c r="V15" s="20">
        <v>4</v>
      </c>
      <c r="W15" s="20">
        <v>3</v>
      </c>
      <c r="X15" s="20">
        <v>4</v>
      </c>
      <c r="Y15" s="20">
        <v>2</v>
      </c>
      <c r="Z15" s="21" t="s">
        <v>64</v>
      </c>
      <c r="AA15" s="13">
        <v>3</v>
      </c>
      <c r="AB15" s="13">
        <v>4</v>
      </c>
      <c r="AC15" s="13">
        <v>4</v>
      </c>
      <c r="AD15" s="13">
        <v>1</v>
      </c>
      <c r="AE15" s="13">
        <v>5</v>
      </c>
      <c r="AF15" s="13">
        <v>4</v>
      </c>
      <c r="AG15" s="13">
        <v>4</v>
      </c>
      <c r="AH15" s="13">
        <v>3</v>
      </c>
      <c r="AI15" s="13">
        <v>4</v>
      </c>
      <c r="AJ15" s="13">
        <v>4</v>
      </c>
    </row>
    <row r="16" spans="1:36" ht="18" customHeight="1" x14ac:dyDescent="0.3">
      <c r="A16">
        <v>15</v>
      </c>
      <c r="B16" s="1" t="s">
        <v>42</v>
      </c>
      <c r="C16" s="10" t="s">
        <v>65</v>
      </c>
      <c r="D16" s="19">
        <v>3</v>
      </c>
      <c r="E16" s="19">
        <v>3</v>
      </c>
      <c r="F16" s="19">
        <v>2</v>
      </c>
      <c r="G16" s="19">
        <v>3</v>
      </c>
      <c r="H16" s="19">
        <v>4</v>
      </c>
      <c r="I16" s="19">
        <v>4</v>
      </c>
      <c r="J16" s="19">
        <v>2</v>
      </c>
      <c r="K16" s="19">
        <v>2</v>
      </c>
      <c r="L16" s="19">
        <v>5</v>
      </c>
      <c r="M16" s="19">
        <v>3</v>
      </c>
      <c r="N16" s="19">
        <v>1</v>
      </c>
      <c r="O16" s="20">
        <v>1</v>
      </c>
      <c r="P16" s="20">
        <v>2</v>
      </c>
      <c r="Q16" s="20">
        <v>3</v>
      </c>
      <c r="R16" s="20">
        <v>3</v>
      </c>
      <c r="S16" s="20">
        <v>2</v>
      </c>
      <c r="T16" s="20">
        <v>1</v>
      </c>
      <c r="U16" s="20">
        <v>4</v>
      </c>
      <c r="V16" s="20">
        <v>2</v>
      </c>
      <c r="W16" s="20">
        <v>1</v>
      </c>
      <c r="X16" s="20">
        <v>1</v>
      </c>
      <c r="Y16" s="20">
        <v>1</v>
      </c>
      <c r="Z16" s="21" t="s">
        <v>66</v>
      </c>
      <c r="AA16" s="13">
        <v>3</v>
      </c>
      <c r="AB16" s="13">
        <v>2</v>
      </c>
      <c r="AC16" s="13">
        <v>4</v>
      </c>
      <c r="AD16" s="13">
        <v>2</v>
      </c>
      <c r="AE16" s="13">
        <v>2</v>
      </c>
      <c r="AF16" s="13">
        <v>3</v>
      </c>
      <c r="AG16" s="13">
        <v>2</v>
      </c>
      <c r="AH16" s="13">
        <v>2</v>
      </c>
      <c r="AI16" s="13">
        <v>3</v>
      </c>
      <c r="AJ16" s="13">
        <v>2</v>
      </c>
    </row>
    <row r="17" spans="1:36" ht="18" customHeight="1" x14ac:dyDescent="0.3">
      <c r="A17">
        <v>16</v>
      </c>
      <c r="B17" s="1" t="s">
        <v>36</v>
      </c>
      <c r="C17" s="10" t="s">
        <v>59</v>
      </c>
      <c r="D17" s="19">
        <v>5</v>
      </c>
      <c r="E17" s="19">
        <v>5</v>
      </c>
      <c r="F17" s="19">
        <v>4</v>
      </c>
      <c r="G17" s="19">
        <v>5</v>
      </c>
      <c r="H17" s="19">
        <v>4</v>
      </c>
      <c r="I17" s="19">
        <v>4</v>
      </c>
      <c r="J17" s="19">
        <v>4</v>
      </c>
      <c r="K17" s="19">
        <v>5</v>
      </c>
      <c r="L17" s="19">
        <v>1</v>
      </c>
      <c r="M17" s="19">
        <v>2</v>
      </c>
      <c r="N17" s="19">
        <v>1</v>
      </c>
      <c r="O17" s="20">
        <v>5</v>
      </c>
      <c r="P17" s="20">
        <v>5</v>
      </c>
      <c r="Q17" s="20">
        <v>5</v>
      </c>
      <c r="R17" s="20">
        <v>5</v>
      </c>
      <c r="S17" s="20">
        <v>4</v>
      </c>
      <c r="T17" s="20">
        <v>5</v>
      </c>
      <c r="U17" s="20">
        <v>5</v>
      </c>
      <c r="V17" s="20">
        <v>5</v>
      </c>
      <c r="W17" s="20">
        <v>4</v>
      </c>
      <c r="X17" s="20">
        <v>4</v>
      </c>
      <c r="Y17" s="20">
        <v>2</v>
      </c>
      <c r="Z17" s="21" t="s">
        <v>67</v>
      </c>
      <c r="AA17" s="13">
        <v>5</v>
      </c>
      <c r="AB17" s="13">
        <v>5</v>
      </c>
      <c r="AC17" s="13">
        <v>3</v>
      </c>
      <c r="AD17" s="13">
        <v>1</v>
      </c>
      <c r="AE17" s="13">
        <v>5</v>
      </c>
      <c r="AF17" s="13">
        <v>5</v>
      </c>
      <c r="AG17" s="13">
        <v>5</v>
      </c>
      <c r="AH17" s="13">
        <v>5</v>
      </c>
      <c r="AI17" s="13">
        <v>4</v>
      </c>
      <c r="AJ17" s="13">
        <v>5</v>
      </c>
    </row>
    <row r="18" spans="1:36" ht="18" customHeight="1" x14ac:dyDescent="0.3">
      <c r="A18">
        <v>17</v>
      </c>
      <c r="B18" s="1" t="s">
        <v>42</v>
      </c>
      <c r="C18" s="10" t="s">
        <v>68</v>
      </c>
      <c r="D18" s="19">
        <v>5</v>
      </c>
      <c r="E18" s="19">
        <v>5</v>
      </c>
      <c r="F18" s="19">
        <v>2</v>
      </c>
      <c r="G18" s="19">
        <v>2</v>
      </c>
      <c r="H18" s="19">
        <v>3</v>
      </c>
      <c r="I18" s="19">
        <v>2</v>
      </c>
      <c r="J18" s="19">
        <v>1</v>
      </c>
      <c r="K18" s="19">
        <v>4</v>
      </c>
      <c r="L18" s="19">
        <v>1</v>
      </c>
      <c r="M18" s="19">
        <v>1</v>
      </c>
      <c r="N18" s="19">
        <v>1</v>
      </c>
      <c r="O18" s="20">
        <v>4</v>
      </c>
      <c r="P18" s="20">
        <v>5</v>
      </c>
      <c r="Q18" s="20">
        <v>5</v>
      </c>
      <c r="R18" s="20">
        <v>5</v>
      </c>
      <c r="S18" s="20">
        <v>4</v>
      </c>
      <c r="T18" s="20">
        <v>4</v>
      </c>
      <c r="U18" s="20">
        <v>4</v>
      </c>
      <c r="V18" s="20">
        <v>3</v>
      </c>
      <c r="W18" s="20">
        <v>3</v>
      </c>
      <c r="X18" s="20">
        <v>4</v>
      </c>
      <c r="Y18" s="20">
        <v>1</v>
      </c>
      <c r="Z18" s="21" t="s">
        <v>69</v>
      </c>
      <c r="AA18" s="13">
        <v>5</v>
      </c>
      <c r="AB18" s="13">
        <v>4</v>
      </c>
      <c r="AC18" s="13">
        <v>4</v>
      </c>
      <c r="AD18" s="13">
        <v>1</v>
      </c>
      <c r="AE18" s="13">
        <v>2</v>
      </c>
      <c r="AF18" s="13">
        <v>3</v>
      </c>
      <c r="AG18" s="13">
        <v>3</v>
      </c>
      <c r="AH18" s="13">
        <v>4</v>
      </c>
      <c r="AI18" s="13">
        <v>5</v>
      </c>
      <c r="AJ18" s="13">
        <v>4</v>
      </c>
    </row>
    <row r="19" spans="1:36" ht="18" customHeight="1" x14ac:dyDescent="0.3">
      <c r="A19">
        <v>18</v>
      </c>
      <c r="B19" s="1" t="s">
        <v>39</v>
      </c>
      <c r="C19" s="10" t="s">
        <v>37</v>
      </c>
      <c r="D19" s="19">
        <v>4</v>
      </c>
      <c r="E19" s="19">
        <v>4</v>
      </c>
      <c r="F19" s="19">
        <v>2</v>
      </c>
      <c r="G19" s="19">
        <v>2</v>
      </c>
      <c r="H19" s="19">
        <v>3</v>
      </c>
      <c r="I19" s="19">
        <v>3</v>
      </c>
      <c r="J19" s="19">
        <v>2</v>
      </c>
      <c r="K19" s="19">
        <v>3</v>
      </c>
      <c r="L19" s="19">
        <v>1</v>
      </c>
      <c r="M19" s="19">
        <v>1</v>
      </c>
      <c r="N19" s="19">
        <v>1</v>
      </c>
      <c r="O19" s="20">
        <v>3</v>
      </c>
      <c r="P19" s="20">
        <v>4</v>
      </c>
      <c r="Q19" s="20">
        <v>5</v>
      </c>
      <c r="R19" s="20">
        <v>5</v>
      </c>
      <c r="S19" s="20">
        <v>3</v>
      </c>
      <c r="T19" s="20">
        <v>2</v>
      </c>
      <c r="U19" s="20">
        <v>4</v>
      </c>
      <c r="V19" s="20">
        <v>2</v>
      </c>
      <c r="W19" s="20">
        <v>2</v>
      </c>
      <c r="X19" s="20">
        <v>2</v>
      </c>
      <c r="Y19" s="20">
        <v>1</v>
      </c>
      <c r="Z19" s="21" t="s">
        <v>70</v>
      </c>
      <c r="AA19" s="13">
        <v>2</v>
      </c>
      <c r="AB19" s="13">
        <v>3</v>
      </c>
      <c r="AC19" s="13">
        <v>4</v>
      </c>
      <c r="AD19" s="13">
        <v>1</v>
      </c>
      <c r="AE19" s="13">
        <v>4</v>
      </c>
      <c r="AF19" s="13">
        <v>4</v>
      </c>
      <c r="AG19" s="13">
        <v>3</v>
      </c>
      <c r="AH19" s="13">
        <v>3</v>
      </c>
      <c r="AI19" s="13">
        <v>3</v>
      </c>
      <c r="AJ19" s="13">
        <v>2</v>
      </c>
    </row>
    <row r="20" spans="1:36" ht="18" customHeight="1" x14ac:dyDescent="0.3">
      <c r="A20">
        <v>19</v>
      </c>
      <c r="B20" s="1" t="s">
        <v>39</v>
      </c>
      <c r="C20" s="10" t="s">
        <v>37</v>
      </c>
      <c r="D20" s="19">
        <v>4</v>
      </c>
      <c r="E20" s="19">
        <v>4</v>
      </c>
      <c r="F20" s="19">
        <v>3</v>
      </c>
      <c r="G20" s="19">
        <v>3</v>
      </c>
      <c r="H20" s="19">
        <v>3</v>
      </c>
      <c r="I20" s="19">
        <v>3</v>
      </c>
      <c r="J20" s="19">
        <v>3</v>
      </c>
      <c r="K20" s="19">
        <v>5</v>
      </c>
      <c r="L20" s="19">
        <v>3</v>
      </c>
      <c r="M20" s="19">
        <v>2</v>
      </c>
      <c r="N20" s="19">
        <v>3</v>
      </c>
      <c r="O20" s="20">
        <v>5</v>
      </c>
      <c r="P20" s="20">
        <v>4</v>
      </c>
      <c r="Q20" s="20">
        <v>4</v>
      </c>
      <c r="R20" s="20">
        <v>5</v>
      </c>
      <c r="S20" s="20">
        <v>4</v>
      </c>
      <c r="T20" s="20">
        <v>3</v>
      </c>
      <c r="U20" s="20">
        <v>5</v>
      </c>
      <c r="V20" s="20">
        <v>3</v>
      </c>
      <c r="W20" s="20">
        <v>3</v>
      </c>
      <c r="X20" s="20">
        <v>3</v>
      </c>
      <c r="Y20" s="20">
        <v>3</v>
      </c>
      <c r="Z20" s="21" t="s">
        <v>71</v>
      </c>
      <c r="AA20" s="13">
        <v>2</v>
      </c>
      <c r="AB20" s="13">
        <v>4</v>
      </c>
      <c r="AC20" s="13">
        <v>4</v>
      </c>
      <c r="AD20" s="13">
        <v>2</v>
      </c>
      <c r="AE20" s="13">
        <v>4</v>
      </c>
      <c r="AF20" s="13">
        <v>3</v>
      </c>
      <c r="AG20" s="13">
        <v>4</v>
      </c>
      <c r="AH20" s="13">
        <v>2</v>
      </c>
      <c r="AI20" s="13">
        <v>4</v>
      </c>
      <c r="AJ20" s="13">
        <v>3</v>
      </c>
    </row>
    <row r="21" spans="1:36" ht="18" customHeight="1" x14ac:dyDescent="0.3">
      <c r="A21">
        <v>20</v>
      </c>
      <c r="B21" s="1" t="s">
        <v>39</v>
      </c>
      <c r="C21" s="10" t="s">
        <v>72</v>
      </c>
      <c r="D21" s="19">
        <v>5</v>
      </c>
      <c r="E21" s="19">
        <v>5</v>
      </c>
      <c r="F21" s="19">
        <v>1</v>
      </c>
      <c r="G21" s="19">
        <v>3</v>
      </c>
      <c r="H21" s="19">
        <v>5</v>
      </c>
      <c r="I21" s="19">
        <v>4</v>
      </c>
      <c r="J21" s="19">
        <v>3</v>
      </c>
      <c r="K21" s="19">
        <v>5</v>
      </c>
      <c r="L21" s="19">
        <v>5</v>
      </c>
      <c r="M21" s="19">
        <v>3</v>
      </c>
      <c r="N21" s="19">
        <v>1</v>
      </c>
      <c r="O21" s="20">
        <v>5</v>
      </c>
      <c r="P21" s="20">
        <v>4</v>
      </c>
      <c r="Q21" s="20">
        <v>5</v>
      </c>
      <c r="R21" s="20">
        <v>4</v>
      </c>
      <c r="S21" s="20">
        <v>3</v>
      </c>
      <c r="T21" s="20">
        <v>2</v>
      </c>
      <c r="U21" s="20">
        <v>5</v>
      </c>
      <c r="V21" s="20">
        <v>5</v>
      </c>
      <c r="W21" s="20">
        <v>4</v>
      </c>
      <c r="X21" s="20">
        <v>5</v>
      </c>
      <c r="Y21" s="20">
        <v>1</v>
      </c>
      <c r="Z21" s="21" t="s">
        <v>38</v>
      </c>
      <c r="AA21" s="13">
        <v>5</v>
      </c>
      <c r="AB21" s="13">
        <v>4</v>
      </c>
      <c r="AC21" s="13">
        <v>4</v>
      </c>
      <c r="AD21" s="13">
        <v>3</v>
      </c>
      <c r="AE21" s="13">
        <v>2</v>
      </c>
      <c r="AF21" s="13">
        <v>4</v>
      </c>
      <c r="AG21" s="13">
        <v>4</v>
      </c>
      <c r="AH21" s="13">
        <v>2</v>
      </c>
      <c r="AI21" s="13">
        <v>4</v>
      </c>
      <c r="AJ21" s="13">
        <v>1</v>
      </c>
    </row>
    <row r="22" spans="1:36" ht="18" customHeight="1" x14ac:dyDescent="0.3">
      <c r="A22">
        <v>21</v>
      </c>
      <c r="B22" s="1" t="s">
        <v>42</v>
      </c>
      <c r="C22" s="10" t="s">
        <v>73</v>
      </c>
      <c r="D22" s="19">
        <v>4</v>
      </c>
      <c r="E22" s="19">
        <v>5</v>
      </c>
      <c r="F22" s="19">
        <v>2</v>
      </c>
      <c r="G22" s="19">
        <v>3</v>
      </c>
      <c r="H22" s="19">
        <v>4</v>
      </c>
      <c r="I22" s="19">
        <v>3</v>
      </c>
      <c r="J22" s="19">
        <v>3</v>
      </c>
      <c r="K22" s="19">
        <v>4</v>
      </c>
      <c r="L22" s="19">
        <v>3</v>
      </c>
      <c r="M22" s="19">
        <v>2</v>
      </c>
      <c r="N22" s="19">
        <v>1</v>
      </c>
      <c r="O22" s="20">
        <v>4</v>
      </c>
      <c r="P22" s="20">
        <v>4</v>
      </c>
      <c r="Q22" s="20">
        <v>5</v>
      </c>
      <c r="R22" s="20">
        <v>5</v>
      </c>
      <c r="S22" s="20">
        <v>4</v>
      </c>
      <c r="T22" s="20">
        <v>3</v>
      </c>
      <c r="U22" s="20">
        <v>4</v>
      </c>
      <c r="V22" s="20">
        <v>4</v>
      </c>
      <c r="W22" s="20">
        <v>2</v>
      </c>
      <c r="X22" s="20">
        <v>2</v>
      </c>
      <c r="Y22" s="20">
        <v>2</v>
      </c>
      <c r="Z22" s="21" t="s">
        <v>74</v>
      </c>
      <c r="AA22" s="13">
        <v>3</v>
      </c>
      <c r="AB22" s="13">
        <v>5</v>
      </c>
      <c r="AC22" s="13">
        <v>4</v>
      </c>
      <c r="AD22" s="13">
        <v>3</v>
      </c>
      <c r="AE22" s="13">
        <v>2</v>
      </c>
      <c r="AF22" s="13">
        <v>4</v>
      </c>
      <c r="AG22" s="13">
        <v>2</v>
      </c>
      <c r="AH22" s="13">
        <v>2</v>
      </c>
      <c r="AI22" s="13">
        <v>3</v>
      </c>
      <c r="AJ22" s="13">
        <v>4</v>
      </c>
    </row>
    <row r="23" spans="1:36" ht="18" customHeight="1" x14ac:dyDescent="0.3">
      <c r="A23">
        <v>22</v>
      </c>
      <c r="B23" s="1" t="s">
        <v>39</v>
      </c>
      <c r="C23" s="10" t="s">
        <v>72</v>
      </c>
      <c r="D23" s="19">
        <v>5</v>
      </c>
      <c r="E23" s="19">
        <v>5</v>
      </c>
      <c r="F23" s="19">
        <v>3</v>
      </c>
      <c r="G23" s="19">
        <v>3</v>
      </c>
      <c r="H23" s="19">
        <v>5</v>
      </c>
      <c r="I23" s="19">
        <v>4</v>
      </c>
      <c r="J23" s="19">
        <v>2</v>
      </c>
      <c r="K23" s="19">
        <v>3</v>
      </c>
      <c r="L23" s="19">
        <v>1</v>
      </c>
      <c r="M23" s="19">
        <v>1</v>
      </c>
      <c r="N23" s="19">
        <v>1</v>
      </c>
      <c r="O23" s="20">
        <v>5</v>
      </c>
      <c r="P23" s="20">
        <v>5</v>
      </c>
      <c r="Q23" s="20">
        <v>3</v>
      </c>
      <c r="R23" s="20">
        <v>3</v>
      </c>
      <c r="S23" s="20">
        <v>4</v>
      </c>
      <c r="T23" s="20">
        <v>4</v>
      </c>
      <c r="U23" s="20">
        <v>4</v>
      </c>
      <c r="V23" s="20">
        <v>3</v>
      </c>
      <c r="W23" s="20">
        <v>2</v>
      </c>
      <c r="X23" s="20">
        <v>2</v>
      </c>
      <c r="Y23" s="20">
        <v>1</v>
      </c>
      <c r="Z23" s="21" t="s">
        <v>75</v>
      </c>
      <c r="AA23" s="13">
        <v>4</v>
      </c>
      <c r="AB23" s="13">
        <v>4</v>
      </c>
      <c r="AC23" s="13">
        <v>4</v>
      </c>
      <c r="AD23" s="13">
        <v>2</v>
      </c>
      <c r="AE23" s="13">
        <v>3</v>
      </c>
      <c r="AF23" s="13">
        <v>3</v>
      </c>
      <c r="AG23" s="13">
        <v>1</v>
      </c>
      <c r="AH23" s="13">
        <v>4</v>
      </c>
      <c r="AI23" s="13">
        <v>4</v>
      </c>
      <c r="AJ23" s="13">
        <v>3</v>
      </c>
    </row>
    <row r="24" spans="1:36" ht="18" customHeight="1" x14ac:dyDescent="0.3">
      <c r="A24">
        <v>23</v>
      </c>
      <c r="B24" s="1" t="s">
        <v>36</v>
      </c>
      <c r="C24" s="10" t="s">
        <v>76</v>
      </c>
      <c r="D24" s="19">
        <v>5</v>
      </c>
      <c r="E24" s="19">
        <v>5</v>
      </c>
      <c r="F24" s="19">
        <v>3</v>
      </c>
      <c r="G24" s="19">
        <v>4</v>
      </c>
      <c r="H24" s="19">
        <v>4</v>
      </c>
      <c r="I24" s="19">
        <v>5</v>
      </c>
      <c r="J24" s="19">
        <v>2</v>
      </c>
      <c r="K24" s="19">
        <v>5</v>
      </c>
      <c r="L24" s="19">
        <v>2</v>
      </c>
      <c r="M24" s="19">
        <v>2</v>
      </c>
      <c r="N24" s="19">
        <v>3</v>
      </c>
      <c r="O24" s="20">
        <v>3</v>
      </c>
      <c r="P24" s="20">
        <v>4</v>
      </c>
      <c r="Q24" s="20">
        <v>5</v>
      </c>
      <c r="R24" s="20">
        <v>4</v>
      </c>
      <c r="S24" s="20">
        <v>4</v>
      </c>
      <c r="T24" s="20">
        <v>3</v>
      </c>
      <c r="U24" s="20">
        <v>4</v>
      </c>
      <c r="V24" s="20">
        <v>5</v>
      </c>
      <c r="W24" s="20">
        <v>5</v>
      </c>
      <c r="X24" s="20">
        <v>5</v>
      </c>
      <c r="Y24" s="20">
        <v>3</v>
      </c>
      <c r="Z24" s="21" t="s">
        <v>77</v>
      </c>
      <c r="AA24" s="13">
        <v>4</v>
      </c>
      <c r="AB24" s="13">
        <v>4</v>
      </c>
      <c r="AC24" s="13">
        <v>4</v>
      </c>
      <c r="AD24" s="13">
        <v>2</v>
      </c>
      <c r="AE24" s="13">
        <v>4</v>
      </c>
      <c r="AF24" s="13">
        <v>4</v>
      </c>
      <c r="AG24" s="13">
        <v>4</v>
      </c>
      <c r="AH24" s="13">
        <v>5</v>
      </c>
      <c r="AI24" s="13">
        <v>4</v>
      </c>
      <c r="AJ24" s="13">
        <v>4</v>
      </c>
    </row>
    <row r="25" spans="1:36" ht="18" customHeight="1" x14ac:dyDescent="0.3">
      <c r="A25">
        <v>24</v>
      </c>
      <c r="B25" s="1" t="s">
        <v>36</v>
      </c>
      <c r="C25" s="10" t="s">
        <v>59</v>
      </c>
      <c r="D25" s="19">
        <v>5</v>
      </c>
      <c r="E25" s="19">
        <v>3</v>
      </c>
      <c r="F25" s="19">
        <v>2</v>
      </c>
      <c r="G25" s="19">
        <v>2</v>
      </c>
      <c r="H25" s="19">
        <v>5</v>
      </c>
      <c r="I25" s="19">
        <v>5</v>
      </c>
      <c r="J25" s="19">
        <v>1</v>
      </c>
      <c r="K25" s="19">
        <v>1</v>
      </c>
      <c r="L25" s="19">
        <v>1</v>
      </c>
      <c r="M25" s="19">
        <v>1</v>
      </c>
      <c r="N25" s="19">
        <v>1</v>
      </c>
      <c r="O25" s="20">
        <v>1</v>
      </c>
      <c r="P25" s="20">
        <v>5</v>
      </c>
      <c r="Q25" s="20">
        <v>5</v>
      </c>
      <c r="R25" s="20">
        <v>5</v>
      </c>
      <c r="S25" s="20">
        <v>1</v>
      </c>
      <c r="T25" s="20">
        <v>5</v>
      </c>
      <c r="U25" s="20">
        <v>5</v>
      </c>
      <c r="V25" s="20">
        <v>5</v>
      </c>
      <c r="W25" s="20">
        <v>5</v>
      </c>
      <c r="X25" s="20">
        <v>5</v>
      </c>
      <c r="Y25" s="20">
        <v>2</v>
      </c>
      <c r="Z25" s="21" t="s">
        <v>78</v>
      </c>
      <c r="AA25" s="13">
        <v>1</v>
      </c>
      <c r="AB25" s="13">
        <v>4</v>
      </c>
      <c r="AC25" s="13">
        <v>3</v>
      </c>
      <c r="AD25" s="13">
        <v>1</v>
      </c>
      <c r="AE25" s="13">
        <v>3</v>
      </c>
      <c r="AF25" s="13">
        <v>2</v>
      </c>
      <c r="AG25" s="13">
        <v>4</v>
      </c>
      <c r="AH25" s="13">
        <v>1</v>
      </c>
      <c r="AI25" s="13">
        <v>1</v>
      </c>
      <c r="AJ25" s="13">
        <v>1</v>
      </c>
    </row>
    <row r="26" spans="1:36" ht="18" customHeight="1" x14ac:dyDescent="0.3">
      <c r="A26">
        <v>25</v>
      </c>
      <c r="B26" s="1" t="s">
        <v>42</v>
      </c>
      <c r="C26" s="10" t="s">
        <v>56</v>
      </c>
      <c r="D26" s="19">
        <v>5</v>
      </c>
      <c r="E26" s="19">
        <v>2</v>
      </c>
      <c r="F26" s="19">
        <v>3</v>
      </c>
      <c r="G26" s="19">
        <v>3</v>
      </c>
      <c r="H26" s="19">
        <v>3</v>
      </c>
      <c r="I26" s="19">
        <v>2</v>
      </c>
      <c r="J26" s="19">
        <v>2</v>
      </c>
      <c r="K26" s="19">
        <v>2</v>
      </c>
      <c r="L26" s="19">
        <v>1</v>
      </c>
      <c r="M26" s="19">
        <v>1</v>
      </c>
      <c r="N26" s="19">
        <v>1</v>
      </c>
      <c r="O26" s="20">
        <v>3</v>
      </c>
      <c r="P26" s="20">
        <v>4</v>
      </c>
      <c r="Q26" s="20">
        <v>2</v>
      </c>
      <c r="R26" s="20">
        <v>3</v>
      </c>
      <c r="S26" s="20">
        <v>4</v>
      </c>
      <c r="T26" s="20">
        <v>3</v>
      </c>
      <c r="U26" s="20">
        <v>2</v>
      </c>
      <c r="V26" s="20">
        <v>1</v>
      </c>
      <c r="W26" s="20">
        <v>1</v>
      </c>
      <c r="X26" s="20">
        <v>2</v>
      </c>
      <c r="Y26" s="20">
        <v>1</v>
      </c>
      <c r="Z26" s="21" t="s">
        <v>79</v>
      </c>
      <c r="AA26" s="13">
        <v>3</v>
      </c>
      <c r="AB26" s="13">
        <v>2</v>
      </c>
      <c r="AC26" s="13">
        <v>4</v>
      </c>
      <c r="AD26" s="13">
        <v>1</v>
      </c>
      <c r="AE26" s="13">
        <v>4</v>
      </c>
      <c r="AF26" s="13">
        <v>4</v>
      </c>
      <c r="AG26" s="13">
        <v>4</v>
      </c>
      <c r="AH26" s="13">
        <v>4</v>
      </c>
      <c r="AI26" s="13">
        <v>3</v>
      </c>
      <c r="AJ26" s="13">
        <v>2</v>
      </c>
    </row>
    <row r="27" spans="1:36" ht="18" customHeight="1" x14ac:dyDescent="0.3">
      <c r="A27">
        <v>26</v>
      </c>
      <c r="B27" s="1" t="s">
        <v>53</v>
      </c>
      <c r="C27" s="10" t="s">
        <v>80</v>
      </c>
      <c r="D27" s="19">
        <v>4</v>
      </c>
      <c r="E27" s="19">
        <v>2</v>
      </c>
      <c r="F27" s="19">
        <v>1</v>
      </c>
      <c r="G27" s="19">
        <v>2</v>
      </c>
      <c r="H27" s="19">
        <v>2</v>
      </c>
      <c r="I27" s="19">
        <v>2</v>
      </c>
      <c r="J27" s="19">
        <v>1</v>
      </c>
      <c r="K27" s="19">
        <v>3</v>
      </c>
      <c r="L27" s="19">
        <v>1</v>
      </c>
      <c r="M27" s="19">
        <v>3</v>
      </c>
      <c r="N27" s="19">
        <v>1</v>
      </c>
      <c r="O27" s="20">
        <v>3</v>
      </c>
      <c r="P27" s="20">
        <v>2</v>
      </c>
      <c r="Q27" s="20">
        <v>1</v>
      </c>
      <c r="R27" s="20">
        <v>2</v>
      </c>
      <c r="S27" s="20">
        <v>3</v>
      </c>
      <c r="T27" s="20">
        <v>1</v>
      </c>
      <c r="U27" s="20">
        <v>2</v>
      </c>
      <c r="V27" s="20">
        <v>1</v>
      </c>
      <c r="W27" s="20">
        <v>1</v>
      </c>
      <c r="X27" s="20">
        <v>1</v>
      </c>
      <c r="Y27" s="20">
        <v>1</v>
      </c>
      <c r="Z27" s="21" t="s">
        <v>81</v>
      </c>
      <c r="AA27" s="13">
        <v>4</v>
      </c>
      <c r="AB27" s="13">
        <v>2</v>
      </c>
      <c r="AC27" s="13">
        <v>5</v>
      </c>
      <c r="AD27" s="13">
        <v>1</v>
      </c>
      <c r="AE27" s="13">
        <v>4</v>
      </c>
      <c r="AF27" s="13">
        <v>4</v>
      </c>
      <c r="AG27" s="13">
        <v>2</v>
      </c>
      <c r="AH27" s="13">
        <v>4</v>
      </c>
      <c r="AI27" s="13">
        <v>2</v>
      </c>
      <c r="AJ27" s="13">
        <v>2</v>
      </c>
    </row>
    <row r="28" spans="1:36" ht="18" customHeight="1" x14ac:dyDescent="0.3">
      <c r="A28">
        <v>27</v>
      </c>
      <c r="B28" s="1" t="s">
        <v>39</v>
      </c>
      <c r="C28" s="10" t="s">
        <v>82</v>
      </c>
      <c r="D28" s="19">
        <v>5</v>
      </c>
      <c r="E28" s="19">
        <v>5</v>
      </c>
      <c r="F28" s="19">
        <v>4</v>
      </c>
      <c r="G28" s="19">
        <v>3</v>
      </c>
      <c r="H28" s="19">
        <v>3</v>
      </c>
      <c r="I28" s="19">
        <v>3</v>
      </c>
      <c r="J28" s="19">
        <v>3</v>
      </c>
      <c r="K28" s="19">
        <v>5</v>
      </c>
      <c r="L28" s="19">
        <v>4</v>
      </c>
      <c r="M28" s="19">
        <v>3</v>
      </c>
      <c r="N28" s="19">
        <v>3</v>
      </c>
      <c r="O28" s="20">
        <v>5</v>
      </c>
      <c r="P28" s="20">
        <v>5</v>
      </c>
      <c r="Q28" s="20">
        <v>3</v>
      </c>
      <c r="R28" s="20">
        <v>5</v>
      </c>
      <c r="S28" s="20">
        <v>4</v>
      </c>
      <c r="T28" s="20">
        <v>3</v>
      </c>
      <c r="U28" s="20">
        <v>5</v>
      </c>
      <c r="V28" s="20">
        <v>3</v>
      </c>
      <c r="W28" s="20">
        <v>3</v>
      </c>
      <c r="X28" s="20">
        <v>2</v>
      </c>
      <c r="Y28" s="20">
        <v>3</v>
      </c>
      <c r="Z28" s="21" t="s">
        <v>74</v>
      </c>
      <c r="AA28" s="13">
        <v>4</v>
      </c>
      <c r="AB28" s="13">
        <v>5</v>
      </c>
      <c r="AC28" s="13">
        <v>5</v>
      </c>
      <c r="AD28" s="13">
        <v>3</v>
      </c>
      <c r="AE28" s="13">
        <v>3</v>
      </c>
      <c r="AF28" s="13">
        <v>3</v>
      </c>
      <c r="AG28" s="13">
        <v>4</v>
      </c>
      <c r="AH28" s="13">
        <v>3</v>
      </c>
      <c r="AI28" s="13">
        <v>4</v>
      </c>
      <c r="AJ28" s="13">
        <v>2</v>
      </c>
    </row>
    <row r="29" spans="1:36" ht="18" customHeight="1" x14ac:dyDescent="0.3">
      <c r="A29">
        <v>28</v>
      </c>
      <c r="B29" s="1" t="s">
        <v>42</v>
      </c>
      <c r="C29" s="10" t="s">
        <v>83</v>
      </c>
      <c r="D29" s="19">
        <v>5</v>
      </c>
      <c r="E29" s="19">
        <v>5</v>
      </c>
      <c r="F29" s="19">
        <v>2</v>
      </c>
      <c r="G29" s="19">
        <v>2</v>
      </c>
      <c r="H29" s="19">
        <v>4</v>
      </c>
      <c r="I29" s="19">
        <v>4</v>
      </c>
      <c r="J29" s="19">
        <v>3</v>
      </c>
      <c r="K29" s="19">
        <v>5</v>
      </c>
      <c r="L29" s="19">
        <v>1</v>
      </c>
      <c r="M29" s="19">
        <v>1</v>
      </c>
      <c r="N29" s="19">
        <v>1</v>
      </c>
      <c r="O29" s="20">
        <v>4</v>
      </c>
      <c r="P29" s="20">
        <v>5</v>
      </c>
      <c r="Q29" s="20">
        <v>5</v>
      </c>
      <c r="R29" s="20">
        <v>5</v>
      </c>
      <c r="S29" s="20">
        <v>4</v>
      </c>
      <c r="T29" s="20">
        <v>4</v>
      </c>
      <c r="U29" s="20">
        <v>5</v>
      </c>
      <c r="V29" s="20">
        <v>4</v>
      </c>
      <c r="W29" s="20">
        <v>3</v>
      </c>
      <c r="X29" s="20">
        <v>3</v>
      </c>
      <c r="Y29" s="20">
        <v>1</v>
      </c>
      <c r="Z29" s="21" t="s">
        <v>84</v>
      </c>
      <c r="AA29" s="13">
        <v>3</v>
      </c>
      <c r="AB29" s="13">
        <v>4</v>
      </c>
      <c r="AC29" s="13">
        <v>5</v>
      </c>
      <c r="AD29" s="13">
        <v>1</v>
      </c>
      <c r="AE29" s="13">
        <v>4</v>
      </c>
      <c r="AF29" s="13">
        <v>5</v>
      </c>
      <c r="AG29" s="13">
        <v>5</v>
      </c>
      <c r="AH29" s="13">
        <v>4</v>
      </c>
      <c r="AI29" s="13">
        <v>4</v>
      </c>
      <c r="AJ29" s="13">
        <v>4</v>
      </c>
    </row>
    <row r="30" spans="1:36" ht="18" customHeight="1" x14ac:dyDescent="0.3">
      <c r="A30">
        <v>29</v>
      </c>
      <c r="B30" s="1" t="s">
        <v>39</v>
      </c>
      <c r="C30" s="10" t="s">
        <v>37</v>
      </c>
      <c r="D30" s="19">
        <v>5</v>
      </c>
      <c r="E30" s="19">
        <v>4</v>
      </c>
      <c r="F30" s="19">
        <v>1</v>
      </c>
      <c r="G30" s="19">
        <v>3</v>
      </c>
      <c r="H30" s="19">
        <v>4</v>
      </c>
      <c r="I30" s="19">
        <v>1</v>
      </c>
      <c r="J30" s="19">
        <v>2</v>
      </c>
      <c r="K30" s="19">
        <v>4</v>
      </c>
      <c r="L30" s="19">
        <v>1</v>
      </c>
      <c r="M30" s="19">
        <v>1</v>
      </c>
      <c r="N30" s="19">
        <v>1</v>
      </c>
      <c r="O30" s="20">
        <v>5</v>
      </c>
      <c r="P30" s="20">
        <v>5</v>
      </c>
      <c r="Q30" s="20">
        <v>5</v>
      </c>
      <c r="R30" s="20">
        <v>5</v>
      </c>
      <c r="S30" s="20">
        <v>4</v>
      </c>
      <c r="T30" s="20">
        <v>3</v>
      </c>
      <c r="U30" s="20">
        <v>4</v>
      </c>
      <c r="V30" s="20">
        <v>4</v>
      </c>
      <c r="W30" s="20">
        <v>3</v>
      </c>
      <c r="X30" s="20">
        <v>4</v>
      </c>
      <c r="Y30" s="20">
        <v>1</v>
      </c>
      <c r="Z30" s="21" t="s">
        <v>85</v>
      </c>
      <c r="AA30" s="13">
        <v>4</v>
      </c>
      <c r="AB30" s="13">
        <v>2</v>
      </c>
      <c r="AC30" s="13">
        <v>4</v>
      </c>
      <c r="AD30" s="13">
        <v>2</v>
      </c>
      <c r="AE30" s="13">
        <v>4</v>
      </c>
      <c r="AF30" s="13">
        <v>5</v>
      </c>
      <c r="AG30" s="13">
        <v>2</v>
      </c>
      <c r="AH30" s="13">
        <v>4</v>
      </c>
      <c r="AI30" s="13">
        <v>4</v>
      </c>
      <c r="AJ30" s="13">
        <v>1</v>
      </c>
    </row>
    <row r="31" spans="1:36" ht="18" customHeight="1" x14ac:dyDescent="0.3">
      <c r="A31">
        <v>30</v>
      </c>
      <c r="B31" s="1" t="s">
        <v>39</v>
      </c>
      <c r="C31" s="10" t="s">
        <v>37</v>
      </c>
      <c r="D31" s="19">
        <v>3</v>
      </c>
      <c r="E31" s="19">
        <v>1</v>
      </c>
      <c r="F31" s="19">
        <v>1</v>
      </c>
      <c r="G31" s="19">
        <v>2</v>
      </c>
      <c r="H31" s="19">
        <v>4</v>
      </c>
      <c r="I31" s="19">
        <v>3</v>
      </c>
      <c r="J31" s="19">
        <v>1</v>
      </c>
      <c r="K31" s="19">
        <v>1</v>
      </c>
      <c r="L31" s="19">
        <v>1</v>
      </c>
      <c r="M31" s="19">
        <v>1</v>
      </c>
      <c r="N31" s="19">
        <v>1</v>
      </c>
      <c r="O31" s="20">
        <v>1</v>
      </c>
      <c r="P31" s="20">
        <v>4</v>
      </c>
      <c r="Q31" s="20">
        <v>5</v>
      </c>
      <c r="R31" s="20">
        <v>5</v>
      </c>
      <c r="S31" s="20">
        <v>5</v>
      </c>
      <c r="T31" s="20">
        <v>4</v>
      </c>
      <c r="U31" s="20">
        <v>4</v>
      </c>
      <c r="V31" s="20">
        <v>3</v>
      </c>
      <c r="W31" s="20">
        <v>3</v>
      </c>
      <c r="X31" s="20">
        <v>3</v>
      </c>
      <c r="Y31" s="20">
        <v>1</v>
      </c>
      <c r="Z31" s="21" t="s">
        <v>86</v>
      </c>
      <c r="AA31" s="13">
        <v>4</v>
      </c>
      <c r="AB31" s="13">
        <v>4</v>
      </c>
      <c r="AC31" s="13">
        <v>4</v>
      </c>
      <c r="AD31" s="13">
        <v>2</v>
      </c>
      <c r="AE31" s="13">
        <v>4</v>
      </c>
      <c r="AF31" s="13">
        <v>4</v>
      </c>
      <c r="AG31" s="13">
        <v>4</v>
      </c>
      <c r="AH31" s="13">
        <v>4</v>
      </c>
      <c r="AI31" s="13">
        <v>4</v>
      </c>
      <c r="AJ31" s="13">
        <v>4</v>
      </c>
    </row>
    <row r="32" spans="1:36" ht="18" customHeight="1" x14ac:dyDescent="0.3">
      <c r="B32" s="2"/>
      <c r="C32" s="16"/>
      <c r="D32" s="41" t="s">
        <v>262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 t="s">
        <v>263</v>
      </c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15"/>
      <c r="AA32" s="37" t="s">
        <v>267</v>
      </c>
      <c r="AB32" s="37"/>
      <c r="AC32" s="37"/>
      <c r="AD32" s="37"/>
      <c r="AE32" s="37"/>
      <c r="AF32" s="37"/>
      <c r="AG32" s="37"/>
      <c r="AH32" s="37"/>
      <c r="AI32" s="37"/>
      <c r="AJ32" s="37"/>
    </row>
    <row r="33" spans="3:36" ht="18" customHeight="1" x14ac:dyDescent="0.3">
      <c r="C33" s="30" t="s">
        <v>265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8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3:36" ht="18" customHeight="1" x14ac:dyDescent="0.3">
      <c r="C34" s="30">
        <v>1</v>
      </c>
      <c r="D34" s="22">
        <f>COUNTIF(Sheet1[akcjonariusze/udziałowcy ],1)</f>
        <v>0</v>
      </c>
      <c r="E34" s="22">
        <f>COUNTIF(Sheet1[rada nadzorcza],1)</f>
        <v>3</v>
      </c>
      <c r="F34" s="22">
        <f>COUNTIF(Sheet1[organizacje związkowe],1)</f>
        <v>5</v>
      </c>
      <c r="G34" s="22">
        <f>COUNTIF(Sheet1[pracownicy],1)</f>
        <v>1</v>
      </c>
      <c r="H34" s="22">
        <f>COUNTIF(Sheet1[klienci (odbiorcy)],1)</f>
        <v>1</v>
      </c>
      <c r="I34" s="22">
        <f>COUNTIF(Sheet1[dostawcy],1)</f>
        <v>2</v>
      </c>
      <c r="J34" s="22">
        <f>COUNTIF(Sheet1[banki i instytucje finansowe],1)</f>
        <v>6</v>
      </c>
      <c r="K34" s="22">
        <f>COUNTIF(Sheet1[Skarb Państwa],1)</f>
        <v>5</v>
      </c>
      <c r="L34" s="22">
        <f>COUNTIF(Sheet1[politycy],1)</f>
        <v>15</v>
      </c>
      <c r="M34" s="22">
        <f>COUNTIF(Sheet1[lokalne władze (np. jednostka samorządu terytorialnego) ],1)</f>
        <v>15</v>
      </c>
      <c r="N34" s="22">
        <f>COUNTIF(Sheet1[Inne],1)</f>
        <v>20</v>
      </c>
      <c r="O34" s="27">
        <f>COUNTIF(Sheet1[powoływanie i odwoływanie członków zarządu oraz ustalanie zasad i wysokości ich wynagrodzenia],1)</f>
        <v>4</v>
      </c>
      <c r="P34" s="27">
        <f>COUNTIF(Sheet1[ocena sprawozdań finansowych oraz sprawozdań z działalności zarządu],1)</f>
        <v>0</v>
      </c>
      <c r="Q34" s="27">
        <f>COUNTIF(Sheet1[zatwierdzanie strategii i planów wieloletnich spółki],1)</f>
        <v>1</v>
      </c>
      <c r="R34" s="27">
        <f>COUNTIF(Sheet1[zatwierdzanie rocznych planów rzeczowo-finansowych i inwestycyjnych],1)</f>
        <v>0</v>
      </c>
      <c r="S34" s="27">
        <f>COUNTIF(Sheet1[ustalanie celów zarządczych członków zarządu oraz ocena ich realizacji],1)</f>
        <v>1</v>
      </c>
      <c r="T34" s="27">
        <f>COUNTIF(Sheet1[sporządzanie sprawozdań z działalności rady dla Walnego Zgromadzenia/Zgromadzenia Wspólników],1)</f>
        <v>2</v>
      </c>
      <c r="U34" s="27">
        <f>COUNTIF(Sheet1[wyrażanie zgody zarządowi na dokonywanie czynności określonych w Statucie/Umowie spółki],1)</f>
        <v>0</v>
      </c>
      <c r="V34" s="27">
        <f>COUNTIF(Sheet1[przyjmowanie polityk w zakresie zarządzania ryzykiem;],1)</f>
        <v>3</v>
      </c>
      <c r="W34" s="27">
        <f>COUNTIF(Sheet1[doradzanie zarządowi w zakresie planów działalności spółki],1)</f>
        <v>6</v>
      </c>
      <c r="X34" s="27">
        <f>COUNTIF(Sheet1[wsparcie zarządu w kluczowych obszarach działalności spółki, inicjowanie nowych rozwiązań],1)</f>
        <v>4</v>
      </c>
      <c r="Y34" s="27">
        <f>COUNTIF(Sheet1[Inne2],1)</f>
        <v>15</v>
      </c>
      <c r="Z34" s="22"/>
      <c r="AA34" s="23">
        <f>COUNTIF(Sheet1[Wyznaczanie przez radę nadzorczą celów zarządczych członkom zarządu ma kluczowe znaczenie w procesie nadzoru korporacyjnego],1)</f>
        <v>2</v>
      </c>
      <c r="AB34" s="23">
        <f>COUNTIF(Sheet1[[Wyznaczane członkom zarządu cele wynikają ze strategii lub planu długoletniego spółki ]],1)</f>
        <v>0</v>
      </c>
      <c r="AC34" s="23">
        <f>COUNTIF(Sheet1[Propozycje celów zarządczych składanych przez członków zarządu radzie nadzorczej są ambitne a ich spełnienie wymaga od menadżera sporego zaangażowania i motywacji],1)</f>
        <v>0</v>
      </c>
      <c r="AD34" s="23">
        <f>COUNTIF(Sheet1[Poziom proponowanych przez managerów celów jest zaniżony w celu uzyskania premii przy niższym zaangażowaniu],1)</f>
        <v>13</v>
      </c>
      <c r="AE34" s="23">
        <f>COUNTIF(Sheet1[Członkowie rady nadzorczej mają odpowiednie kompetencje do oceny zaproponowanych przez członka zarządu celów zarządczych pod względem adekwatności i ambitności],1)</f>
        <v>2</v>
      </c>
      <c r="AF34" s="23">
        <f>COUNTIF(Sheet1[Ustalane przez radę nadzorczą cele zarządcze są ambitne i przyczyniają się do rozwoju spółki i poprawy jej wyników],1)</f>
        <v>0</v>
      </c>
      <c r="AG34" s="23">
        <f>COUNTIF(Sheet1[1-roczna perspektywa ustalania i oceny celów zarządczych jest optymalna i przyczynia się do realizacji długoterminowych celów spółki],1)</f>
        <v>2</v>
      </c>
      <c r="AH34" s="23">
        <f>COUNTIF(Sheet1[Proces wyznaczania celów zarządczych opiera się na konsultacjach z członkami zarządu którzy mają wpływ na końcowy kształt wyznaczanych celów],1)</f>
        <v>2</v>
      </c>
      <c r="AI34" s="23">
        <f>COUNTIF(Sheet1[Wyznaczane przez radę nadzorczą cele są mierzalne, kwantyfikowalne i możliwe do realizacji],1)</f>
        <v>1</v>
      </c>
      <c r="AJ34" s="23">
        <f>COUNTIF(Sheet1[Członkowie zarządu otrzymują cele zarządcze w terminie umożliwiającym ich wykonanie],1)</f>
        <v>5</v>
      </c>
    </row>
    <row r="35" spans="3:36" ht="18" customHeight="1" x14ac:dyDescent="0.3">
      <c r="C35" s="30">
        <v>2</v>
      </c>
      <c r="D35" s="24">
        <f>COUNTIF(Sheet1[akcjonariusze/udziałowcy ],2)</f>
        <v>3</v>
      </c>
      <c r="E35" s="24">
        <f>COUNTIF(Sheet1[rada nadzorcza],2)</f>
        <v>2</v>
      </c>
      <c r="F35" s="24">
        <f>COUNTIF(Sheet1[organizacje związkowe],2)</f>
        <v>13</v>
      </c>
      <c r="G35" s="24">
        <f>COUNTIF(Sheet1[pracownicy],2)</f>
        <v>11</v>
      </c>
      <c r="H35" s="24">
        <f>COUNTIF(Sheet1[klienci (odbiorcy)],2)</f>
        <v>2</v>
      </c>
      <c r="I35" s="24">
        <f>COUNTIF(Sheet1[dostawcy],2)</f>
        <v>7</v>
      </c>
      <c r="J35" s="24">
        <f>COUNTIF(Sheet1[banki i instytucje finansowe],2)</f>
        <v>8</v>
      </c>
      <c r="K35" s="24">
        <f>COUNTIF(Sheet1[Skarb Państwa],2)</f>
        <v>3</v>
      </c>
      <c r="L35" s="24">
        <f>COUNTIF(Sheet1[politycy],2)</f>
        <v>4</v>
      </c>
      <c r="M35" s="24">
        <f>COUNTIF(Sheet1[lokalne władze (np. jednostka samorządu terytorialnego) ],2)</f>
        <v>7</v>
      </c>
      <c r="N35" s="24">
        <f>COUNTIF(Sheet1[Inne],2)</f>
        <v>2</v>
      </c>
      <c r="O35" s="29">
        <f>COUNTIF(Sheet1[powoływanie i odwoływanie członków zarządu oraz ustalanie zasad i wysokości ich wynagrodzenia],2)</f>
        <v>3</v>
      </c>
      <c r="P35" s="29">
        <f>COUNTIF(Sheet1[ocena sprawozdań finansowych oraz sprawozdań z działalności zarządu],2)</f>
        <v>3</v>
      </c>
      <c r="Q35" s="29">
        <f>COUNTIF(Sheet1[zatwierdzanie strategii i planów wieloletnich spółki],2)</f>
        <v>2</v>
      </c>
      <c r="R35" s="29">
        <f>COUNTIF(Sheet1[zatwierdzanie rocznych planów rzeczowo-finansowych i inwestycyjnych],2)</f>
        <v>1</v>
      </c>
      <c r="S35" s="29">
        <f>COUNTIF(Sheet1[ustalanie celów zarządczych członków zarządu oraz ocena ich realizacji],2)</f>
        <v>1</v>
      </c>
      <c r="T35" s="29">
        <f>COUNTIF(Sheet1[sporządzanie sprawozdań z działalności rady dla Walnego Zgromadzenia/Zgromadzenia Wspólników],2)</f>
        <v>6</v>
      </c>
      <c r="U35" s="29">
        <f>COUNTIF(Sheet1[wyrażanie zgody zarządowi na dokonywanie czynności określonych w Statucie/Umowie spółki],2)</f>
        <v>4</v>
      </c>
      <c r="V35" s="29">
        <f>COUNTIF(Sheet1[przyjmowanie polityk w zakresie zarządzania ryzykiem;],2)</f>
        <v>5</v>
      </c>
      <c r="W35" s="29">
        <f>COUNTIF(Sheet1[doradzanie zarządowi w zakresie planów działalności spółki],2)</f>
        <v>8</v>
      </c>
      <c r="X35" s="29">
        <f>COUNTIF(Sheet1[wsparcie zarządu w kluczowych obszarach działalności spółki, inicjowanie nowych rozwiązań],2)</f>
        <v>8</v>
      </c>
      <c r="Y35" s="29">
        <f>COUNTIF(Sheet1[Inne2],2)</f>
        <v>5</v>
      </c>
      <c r="Z35" s="24"/>
      <c r="AA35" s="25">
        <f>COUNTIF(Sheet1[Wyznaczanie przez radę nadzorczą celów zarządczych członkom zarządu ma kluczowe znaczenie w procesie nadzoru korporacyjnego],2)</f>
        <v>2</v>
      </c>
      <c r="AB35" s="25">
        <f>COUNTIF(Sheet1[[Wyznaczane członkom zarządu cele wynikają ze strategii lub planu długoletniego spółki ]],2)</f>
        <v>5</v>
      </c>
      <c r="AC35" s="25">
        <f>COUNTIF(Sheet1[Propozycje celów zarządczych składanych przez członków zarządu radzie nadzorczej są ambitne a ich spełnienie wymaga od menadżera sporego zaangażowania i motywacji],2)</f>
        <v>1</v>
      </c>
      <c r="AD35" s="25">
        <f>COUNTIF(Sheet1[Poziom proponowanych przez managerów celów jest zaniżony w celu uzyskania premii przy niższym zaangażowaniu],2)</f>
        <v>8</v>
      </c>
      <c r="AE35" s="25">
        <f>COUNTIF(Sheet1[Członkowie rady nadzorczej mają odpowiednie kompetencje do oceny zaproponowanych przez członka zarządu celów zarządczych pod względem adekwatności i ambitności],2)</f>
        <v>9</v>
      </c>
      <c r="AF35" s="25">
        <f>COUNTIF(Sheet1[Ustalane przez radę nadzorczą cele zarządcze są ambitne i przyczyniają się do rozwoju spółki i poprawy jej wyników],2)</f>
        <v>2</v>
      </c>
      <c r="AG35" s="25">
        <f>COUNTIF(Sheet1[1-roczna perspektywa ustalania i oceny celów zarządczych jest optymalna i przyczynia się do realizacji długoterminowych celów spółki],2)</f>
        <v>7</v>
      </c>
      <c r="AH35" s="25">
        <f>COUNTIF(Sheet1[Proces wyznaczania celów zarządczych opiera się na konsultacjach z członkami zarządu którzy mają wpływ na końcowy kształt wyznaczanych celów],2)</f>
        <v>5</v>
      </c>
      <c r="AI35" s="25">
        <f>COUNTIF(Sheet1[Wyznaczane przez radę nadzorczą cele są mierzalne, kwantyfikowalne i możliwe do realizacji],2)</f>
        <v>3</v>
      </c>
      <c r="AJ35" s="25">
        <f>COUNTIF(Sheet1[Członkowie zarządu otrzymują cele zarządcze w terminie umożliwiającym ich wykonanie],2)</f>
        <v>7</v>
      </c>
    </row>
    <row r="36" spans="3:36" ht="18" customHeight="1" x14ac:dyDescent="0.3">
      <c r="C36" s="30">
        <v>3</v>
      </c>
      <c r="D36" s="22">
        <f>COUNTIF(Sheet1[akcjonariusze/udziałowcy ],3)</f>
        <v>3</v>
      </c>
      <c r="E36" s="22">
        <f>COUNTIF(Sheet1[rada nadzorcza],3)</f>
        <v>3</v>
      </c>
      <c r="F36" s="22">
        <f>COUNTIF(Sheet1[organizacje związkowe],3)</f>
        <v>8</v>
      </c>
      <c r="G36" s="22">
        <f>COUNTIF(Sheet1[pracownicy],3)</f>
        <v>16</v>
      </c>
      <c r="H36" s="22">
        <f>COUNTIF(Sheet1[klienci (odbiorcy)],3)</f>
        <v>10</v>
      </c>
      <c r="I36" s="22">
        <f>COUNTIF(Sheet1[dostawcy],3)</f>
        <v>12</v>
      </c>
      <c r="J36" s="22">
        <f>COUNTIF(Sheet1[banki i instytucje finansowe],3)</f>
        <v>13</v>
      </c>
      <c r="K36" s="22">
        <f>COUNTIF(Sheet1[Skarb Państwa],3)</f>
        <v>9</v>
      </c>
      <c r="L36" s="22">
        <f>COUNTIF(Sheet1[politycy],3)</f>
        <v>5</v>
      </c>
      <c r="M36" s="22">
        <f>COUNTIF(Sheet1[lokalne władze (np. jednostka samorządu terytorialnego) ],3)</f>
        <v>7</v>
      </c>
      <c r="N36" s="22">
        <f>COUNTIF(Sheet1[Inne],3)</f>
        <v>6</v>
      </c>
      <c r="O36" s="27">
        <f>COUNTIF(Sheet1[powoływanie i odwoływanie członków zarządu oraz ustalanie zasad i wysokości ich wynagrodzenia],3)</f>
        <v>6</v>
      </c>
      <c r="P36" s="27">
        <f>COUNTIF(Sheet1[ocena sprawozdań finansowych oraz sprawozdań z działalności zarządu],3)</f>
        <v>4</v>
      </c>
      <c r="Q36" s="27">
        <f>COUNTIF(Sheet1[zatwierdzanie strategii i planów wieloletnich spółki],3)</f>
        <v>4</v>
      </c>
      <c r="R36" s="27">
        <f>COUNTIF(Sheet1[zatwierdzanie rocznych planów rzeczowo-finansowych i inwestycyjnych],3)</f>
        <v>6</v>
      </c>
      <c r="S36" s="27">
        <f>COUNTIF(Sheet1[ustalanie celów zarządczych członków zarządu oraz ocena ich realizacji],3)</f>
        <v>6</v>
      </c>
      <c r="T36" s="27">
        <f>COUNTIF(Sheet1[sporządzanie sprawozdań z działalności rady dla Walnego Zgromadzenia/Zgromadzenia Wspólników],3)</f>
        <v>9</v>
      </c>
      <c r="U36" s="27">
        <f>COUNTIF(Sheet1[wyrażanie zgody zarządowi na dokonywanie czynności określonych w Statucie/Umowie spółki],3)</f>
        <v>3</v>
      </c>
      <c r="V36" s="27">
        <f>COUNTIF(Sheet1[przyjmowanie polityk w zakresie zarządzania ryzykiem;],3)</f>
        <v>10</v>
      </c>
      <c r="W36" s="27">
        <f>COUNTIF(Sheet1[doradzanie zarządowi w zakresie planów działalności spółki],3)</f>
        <v>10</v>
      </c>
      <c r="X36" s="27">
        <f>COUNTIF(Sheet1[wsparcie zarządu w kluczowych obszarach działalności spółki, inicjowanie nowych rozwiązań],3)</f>
        <v>8</v>
      </c>
      <c r="Y36" s="27">
        <f>COUNTIF(Sheet1[Inne2],3)</f>
        <v>8</v>
      </c>
      <c r="Z36" s="22"/>
      <c r="AA36" s="23">
        <f>COUNTIF(Sheet1[Wyznaczanie przez radę nadzorczą celów zarządczych członkom zarządu ma kluczowe znaczenie w procesie nadzoru korporacyjnego],3)</f>
        <v>9</v>
      </c>
      <c r="AB36" s="23">
        <f>COUNTIF(Sheet1[[Wyznaczane członkom zarządu cele wynikają ze strategii lub planu długoletniego spółki ]],3)</f>
        <v>5</v>
      </c>
      <c r="AC36" s="23">
        <f>COUNTIF(Sheet1[Propozycje celów zarządczych składanych przez członków zarządu radzie nadzorczej są ambitne a ich spełnienie wymaga od menadżera sporego zaangażowania i motywacji],3)</f>
        <v>6</v>
      </c>
      <c r="AD36" s="23">
        <f>COUNTIF(Sheet1[Poziom proponowanych przez managerów celów jest zaniżony w celu uzyskania premii przy niższym zaangażowaniu],3)</f>
        <v>6</v>
      </c>
      <c r="AE36" s="23">
        <f>COUNTIF(Sheet1[Członkowie rady nadzorczej mają odpowiednie kompetencje do oceny zaproponowanych przez członka zarządu celów zarządczych pod względem adekwatności i ambitności],3)</f>
        <v>7</v>
      </c>
      <c r="AF36" s="23">
        <f>COUNTIF(Sheet1[Ustalane przez radę nadzorczą cele zarządcze są ambitne i przyczyniają się do rozwoju spółki i poprawy jej wyników],3)</f>
        <v>9</v>
      </c>
      <c r="AG36" s="23">
        <f>COUNTIF(Sheet1[1-roczna perspektywa ustalania i oceny celów zarządczych jest optymalna i przyczynia się do realizacji długoterminowych celów spółki],3)</f>
        <v>6</v>
      </c>
      <c r="AH36" s="23">
        <f>COUNTIF(Sheet1[Proces wyznaczania celów zarządczych opiera się na konsultacjach z członkami zarządu którzy mają wpływ na końcowy kształt wyznaczanych celów],3)</f>
        <v>6</v>
      </c>
      <c r="AI36" s="23">
        <f>COUNTIF(Sheet1[Wyznaczane przez radę nadzorczą cele są mierzalne, kwantyfikowalne i możliwe do realizacji],3)</f>
        <v>7</v>
      </c>
      <c r="AJ36" s="23">
        <f>COUNTIF(Sheet1[Członkowie zarządu otrzymują cele zarządcze w terminie umożliwiającym ich wykonanie],3)</f>
        <v>7</v>
      </c>
    </row>
    <row r="37" spans="3:36" ht="18" customHeight="1" x14ac:dyDescent="0.3">
      <c r="C37" s="30">
        <v>4</v>
      </c>
      <c r="D37" s="24">
        <f>COUNTIF(Sheet1[akcjonariusze/udziałowcy ],4)</f>
        <v>6</v>
      </c>
      <c r="E37" s="24">
        <f>COUNTIF(Sheet1[rada nadzorcza],4)</f>
        <v>7</v>
      </c>
      <c r="F37" s="24">
        <f>COUNTIF(Sheet1[organizacje związkowe],4)</f>
        <v>3</v>
      </c>
      <c r="G37" s="24">
        <f>COUNTIF(Sheet1[pracownicy],4)</f>
        <v>1</v>
      </c>
      <c r="H37" s="24">
        <f>COUNTIF(Sheet1[klienci (odbiorcy)],4)</f>
        <v>12</v>
      </c>
      <c r="I37" s="24">
        <f>COUNTIF(Sheet1[dostawcy],4)</f>
        <v>7</v>
      </c>
      <c r="J37" s="24">
        <f>COUNTIF(Sheet1[banki i instytucje finansowe],4)</f>
        <v>2</v>
      </c>
      <c r="K37" s="24">
        <f>COUNTIF(Sheet1[Skarb Państwa],4)</f>
        <v>5</v>
      </c>
      <c r="L37" s="24">
        <f>COUNTIF(Sheet1[politycy],4)</f>
        <v>1</v>
      </c>
      <c r="M37" s="24">
        <f>COUNTIF(Sheet1[lokalne władze (np. jednostka samorządu terytorialnego) ],4)</f>
        <v>1</v>
      </c>
      <c r="N37" s="24">
        <f>COUNTIF(Sheet1[Inne],4)</f>
        <v>2</v>
      </c>
      <c r="O37" s="29">
        <f>COUNTIF(Sheet1[powoływanie i odwoływanie członków zarządu oraz ustalanie zasad i wysokości ich wynagrodzenia],4)</f>
        <v>8</v>
      </c>
      <c r="P37" s="29">
        <f>COUNTIF(Sheet1[ocena sprawozdań finansowych oraz sprawozdań z działalności zarządu],4)</f>
        <v>11</v>
      </c>
      <c r="Q37" s="29">
        <f>COUNTIF(Sheet1[zatwierdzanie strategii i planów wieloletnich spółki],4)</f>
        <v>7</v>
      </c>
      <c r="R37" s="29">
        <f>COUNTIF(Sheet1[zatwierdzanie rocznych planów rzeczowo-finansowych i inwestycyjnych],4)</f>
        <v>8</v>
      </c>
      <c r="S37" s="29">
        <f>COUNTIF(Sheet1[ustalanie celów zarządczych członków zarządu oraz ocena ich realizacji],4)</f>
        <v>18</v>
      </c>
      <c r="T37" s="29">
        <f>COUNTIF(Sheet1[sporządzanie sprawozdań z działalności rady dla Walnego Zgromadzenia/Zgromadzenia Wspólników],4)</f>
        <v>8</v>
      </c>
      <c r="U37" s="29">
        <f>COUNTIF(Sheet1[wyrażanie zgody zarządowi na dokonywanie czynności określonych w Statucie/Umowie spółki],4)</f>
        <v>12</v>
      </c>
      <c r="V37" s="29">
        <f>COUNTIF(Sheet1[przyjmowanie polityk w zakresie zarządzania ryzykiem;],4)</f>
        <v>8</v>
      </c>
      <c r="W37" s="29">
        <f>COUNTIF(Sheet1[doradzanie zarządowi w zakresie planów działalności spółki],4)</f>
        <v>4</v>
      </c>
      <c r="X37" s="29">
        <f>COUNTIF(Sheet1[wsparcie zarządu w kluczowych obszarach działalności spółki, inicjowanie nowych rozwiązań],4)</f>
        <v>7</v>
      </c>
      <c r="Y37" s="29">
        <f>COUNTIF(Sheet1[Inne2],4)</f>
        <v>1</v>
      </c>
      <c r="Z37" s="24"/>
      <c r="AA37" s="25">
        <f>COUNTIF(Sheet1[Wyznaczanie przez radę nadzorczą celów zarządczych członkom zarządu ma kluczowe znaczenie w procesie nadzoru korporacyjnego],4)</f>
        <v>12</v>
      </c>
      <c r="AB37" s="25">
        <f>COUNTIF(Sheet1[[Wyznaczane członkom zarządu cele wynikają ze strategii lub planu długoletniego spółki ]],4)</f>
        <v>16</v>
      </c>
      <c r="AC37" s="25">
        <f>COUNTIF(Sheet1[Propozycje celów zarządczych składanych przez członków zarządu radzie nadzorczej są ambitne a ich spełnienie wymaga od menadżera sporego zaangażowania i motywacji],4)</f>
        <v>18</v>
      </c>
      <c r="AD37" s="25">
        <f>COUNTIF(Sheet1[Poziom proponowanych przez managerów celów jest zaniżony w celu uzyskania premii przy niższym zaangażowaniu],4)</f>
        <v>3</v>
      </c>
      <c r="AE37" s="25">
        <f>COUNTIF(Sheet1[Członkowie rady nadzorczej mają odpowiednie kompetencje do oceny zaproponowanych przez członka zarządu celów zarządczych pod względem adekwatności i ambitności],4)</f>
        <v>9</v>
      </c>
      <c r="AF37" s="25">
        <f>COUNTIF(Sheet1[Ustalane przez radę nadzorczą cele zarządcze są ambitne i przyczyniają się do rozwoju spółki i poprawy jej wyników],4)</f>
        <v>15</v>
      </c>
      <c r="AG37" s="25">
        <f>COUNTIF(Sheet1[1-roczna perspektywa ustalania i oceny celów zarządczych jest optymalna i przyczynia się do realizacji długoterminowych celów spółki],4)</f>
        <v>10</v>
      </c>
      <c r="AH37" s="25">
        <f>COUNTIF(Sheet1[Proces wyznaczania celów zarządczych opiera się na konsultacjach z członkami zarządu którzy mają wpływ na końcowy kształt wyznaczanych celów],4)</f>
        <v>14</v>
      </c>
      <c r="AI37" s="25">
        <f>COUNTIF(Sheet1[Wyznaczane przez radę nadzorczą cele są mierzalne, kwantyfikowalne i możliwe do realizacji],4)</f>
        <v>15</v>
      </c>
      <c r="AJ37" s="25">
        <f>COUNTIF(Sheet1[Członkowie zarządu otrzymują cele zarządcze w terminie umożliwiającym ich wykonanie],4)</f>
        <v>9</v>
      </c>
    </row>
    <row r="38" spans="3:36" ht="18" customHeight="1" x14ac:dyDescent="0.3">
      <c r="C38" s="30">
        <v>5</v>
      </c>
      <c r="D38" s="22">
        <f>COUNTIF(Sheet1[akcjonariusze/udziałowcy ],5)</f>
        <v>18</v>
      </c>
      <c r="E38" s="22">
        <f>COUNTIF(Sheet1[rada nadzorcza],5)</f>
        <v>15</v>
      </c>
      <c r="F38" s="22">
        <f>COUNTIF(Sheet1[organizacje związkowe],5)</f>
        <v>1</v>
      </c>
      <c r="G38" s="22">
        <f>COUNTIF(Sheet1[pracownicy],5)</f>
        <v>1</v>
      </c>
      <c r="H38" s="22">
        <f>COUNTIF(Sheet1[klienci (odbiorcy)],5)</f>
        <v>5</v>
      </c>
      <c r="I38" s="22">
        <f>COUNTIF(Sheet1[dostawcy],5)</f>
        <v>2</v>
      </c>
      <c r="J38" s="22">
        <f>COUNTIF(Sheet1[banki i instytucje finansowe],5)</f>
        <v>1</v>
      </c>
      <c r="K38" s="22">
        <f>COUNTIF(Sheet1[Skarb Państwa],5)</f>
        <v>8</v>
      </c>
      <c r="L38" s="22">
        <f>COUNTIF(Sheet1[politycy],5)</f>
        <v>5</v>
      </c>
      <c r="M38" s="22">
        <f>COUNTIF(Sheet1[lokalne władze (np. jednostka samorządu terytorialnego) ],5)</f>
        <v>0</v>
      </c>
      <c r="N38" s="22">
        <f>COUNTIF(Sheet1[Inne],5)</f>
        <v>0</v>
      </c>
      <c r="O38" s="27">
        <f>COUNTIF(Sheet1[powoływanie i odwoływanie członków zarządu oraz ustalanie zasad i wysokości ich wynagrodzenia],5)</f>
        <v>9</v>
      </c>
      <c r="P38" s="27">
        <f>COUNTIF(Sheet1[ocena sprawozdań finansowych oraz sprawozdań z działalności zarządu],5)</f>
        <v>12</v>
      </c>
      <c r="Q38" s="27">
        <f>COUNTIF(Sheet1[zatwierdzanie strategii i planów wieloletnich spółki],5)</f>
        <v>16</v>
      </c>
      <c r="R38" s="27">
        <f>COUNTIF(Sheet1[zatwierdzanie rocznych planów rzeczowo-finansowych i inwestycyjnych],5)</f>
        <v>15</v>
      </c>
      <c r="S38" s="27">
        <f>COUNTIF(Sheet1[ustalanie celów zarządczych członków zarządu oraz ocena ich realizacji],5)</f>
        <v>4</v>
      </c>
      <c r="T38" s="27">
        <f>COUNTIF(Sheet1[sporządzanie sprawozdań z działalności rady dla Walnego Zgromadzenia/Zgromadzenia Wspólników],5)</f>
        <v>5</v>
      </c>
      <c r="U38" s="27">
        <f>COUNTIF(Sheet1[wyrażanie zgody zarządowi na dokonywanie czynności określonych w Statucie/Umowie spółki],5)</f>
        <v>11</v>
      </c>
      <c r="V38" s="27">
        <f>COUNTIF(Sheet1[przyjmowanie polityk w zakresie zarządzania ryzykiem;],5)</f>
        <v>4</v>
      </c>
      <c r="W38" s="27">
        <f>COUNTIF(Sheet1[doradzanie zarządowi w zakresie planów działalności spółki],5)</f>
        <v>2</v>
      </c>
      <c r="X38" s="27">
        <f>COUNTIF(Sheet1[wsparcie zarządu w kluczowych obszarach działalności spółki, inicjowanie nowych rozwiązań],5)</f>
        <v>3</v>
      </c>
      <c r="Y38" s="27">
        <f>COUNTIF(Sheet1[Inne2],5)</f>
        <v>1</v>
      </c>
      <c r="Z38" s="22"/>
      <c r="AA38" s="23">
        <f>COUNTIF(Sheet1[Wyznaczanie przez radę nadzorczą celów zarządczych członkom zarządu ma kluczowe znaczenie w procesie nadzoru korporacyjnego],5)</f>
        <v>5</v>
      </c>
      <c r="AB38" s="23">
        <f>COUNTIF(Sheet1[[Wyznaczane członkom zarządu cele wynikają ze strategii lub planu długoletniego spółki ]],5)</f>
        <v>4</v>
      </c>
      <c r="AC38" s="23">
        <f>COUNTIF(Sheet1[Propozycje celów zarządczych składanych przez członków zarządu radzie nadzorczej są ambitne a ich spełnienie wymaga od menadżera sporego zaangażowania i motywacji],5)</f>
        <v>5</v>
      </c>
      <c r="AD38" s="23">
        <f>COUNTIF(Sheet1[Poziom proponowanych przez managerów celów jest zaniżony w celu uzyskania premii przy niższym zaangażowaniu],5)</f>
        <v>0</v>
      </c>
      <c r="AE38" s="23">
        <f>COUNTIF(Sheet1[Członkowie rady nadzorczej mają odpowiednie kompetencje do oceny zaproponowanych przez członka zarządu celów zarządczych pod względem adekwatności i ambitności],5)</f>
        <v>3</v>
      </c>
      <c r="AF38" s="23">
        <f>COUNTIF(Sheet1[Ustalane przez radę nadzorczą cele zarządcze są ambitne i przyczyniają się do rozwoju spółki i poprawy jej wyników],5)</f>
        <v>4</v>
      </c>
      <c r="AG38" s="23">
        <f>COUNTIF(Sheet1[1-roczna perspektywa ustalania i oceny celów zarządczych jest optymalna i przyczynia się do realizacji długoterminowych celów spółki],5)</f>
        <v>5</v>
      </c>
      <c r="AH38" s="23">
        <f>COUNTIF(Sheet1[Proces wyznaczania celów zarządczych opiera się na konsultacjach z członkami zarządu którzy mają wpływ na końcowy kształt wyznaczanych celów],5)</f>
        <v>3</v>
      </c>
      <c r="AI38" s="23">
        <f>COUNTIF(Sheet1[Wyznaczane przez radę nadzorczą cele są mierzalne, kwantyfikowalne i możliwe do realizacji],5)</f>
        <v>4</v>
      </c>
      <c r="AJ38" s="23">
        <f>COUNTIF(Sheet1[Członkowie zarządu otrzymują cele zarządcze w terminie umożliwiającym ich wykonanie],5)</f>
        <v>2</v>
      </c>
    </row>
    <row r="39" spans="3:36" ht="18" customHeight="1" x14ac:dyDescent="0.3">
      <c r="C39" s="30" t="s">
        <v>266</v>
      </c>
      <c r="D39" s="24">
        <f>SUM(D34,D35,D36,D37,D38)</f>
        <v>30</v>
      </c>
      <c r="E39" s="24">
        <f t="shared" ref="E39:Y39" si="0">SUM(E34,E35,E36,E37,E38)</f>
        <v>30</v>
      </c>
      <c r="F39" s="24">
        <f t="shared" si="0"/>
        <v>30</v>
      </c>
      <c r="G39" s="24">
        <f t="shared" si="0"/>
        <v>30</v>
      </c>
      <c r="H39" s="24">
        <f t="shared" si="0"/>
        <v>30</v>
      </c>
      <c r="I39" s="24">
        <f t="shared" si="0"/>
        <v>30</v>
      </c>
      <c r="J39" s="24">
        <f t="shared" si="0"/>
        <v>30</v>
      </c>
      <c r="K39" s="24">
        <f t="shared" si="0"/>
        <v>30</v>
      </c>
      <c r="L39" s="24">
        <f t="shared" si="0"/>
        <v>30</v>
      </c>
      <c r="M39" s="24">
        <f t="shared" si="0"/>
        <v>30</v>
      </c>
      <c r="N39" s="24">
        <f t="shared" si="0"/>
        <v>30</v>
      </c>
      <c r="O39" s="29">
        <f t="shared" si="0"/>
        <v>30</v>
      </c>
      <c r="P39" s="29">
        <f t="shared" si="0"/>
        <v>30</v>
      </c>
      <c r="Q39" s="29">
        <f t="shared" si="0"/>
        <v>30</v>
      </c>
      <c r="R39" s="29">
        <f t="shared" si="0"/>
        <v>30</v>
      </c>
      <c r="S39" s="29">
        <f t="shared" si="0"/>
        <v>30</v>
      </c>
      <c r="T39" s="29">
        <f t="shared" si="0"/>
        <v>30</v>
      </c>
      <c r="U39" s="29">
        <f t="shared" si="0"/>
        <v>30</v>
      </c>
      <c r="V39" s="29">
        <f t="shared" si="0"/>
        <v>30</v>
      </c>
      <c r="W39" s="29">
        <f t="shared" si="0"/>
        <v>30</v>
      </c>
      <c r="X39" s="29">
        <f t="shared" si="0"/>
        <v>30</v>
      </c>
      <c r="Y39" s="29">
        <f t="shared" si="0"/>
        <v>30</v>
      </c>
      <c r="Z39" s="24"/>
      <c r="AA39" s="26">
        <f>SUM(AA34,AA35,AA36,AA37,AA38)</f>
        <v>30</v>
      </c>
      <c r="AB39" s="26">
        <f t="shared" ref="AB39:AJ39" si="1">SUM(AB34,AB35,AB36,AB37,AB38)</f>
        <v>30</v>
      </c>
      <c r="AC39" s="26">
        <f t="shared" si="1"/>
        <v>30</v>
      </c>
      <c r="AD39" s="26">
        <f t="shared" si="1"/>
        <v>30</v>
      </c>
      <c r="AE39" s="26">
        <f t="shared" si="1"/>
        <v>30</v>
      </c>
      <c r="AF39" s="26">
        <f t="shared" si="1"/>
        <v>30</v>
      </c>
      <c r="AG39" s="26">
        <f t="shared" si="1"/>
        <v>30</v>
      </c>
      <c r="AH39" s="26">
        <f t="shared" si="1"/>
        <v>30</v>
      </c>
      <c r="AI39" s="26">
        <f t="shared" si="1"/>
        <v>30</v>
      </c>
      <c r="AJ39" s="26">
        <f t="shared" si="1"/>
        <v>30</v>
      </c>
    </row>
  </sheetData>
  <mergeCells count="3">
    <mergeCell ref="D32:N32"/>
    <mergeCell ref="O32:Y32"/>
    <mergeCell ref="AA32:AJ3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M O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N p i 2 q s A A A D 3 A A A A E g A A A E N v b m Z p Z y 9 Q Y W N r Y W d l L n h t b I S P v Q 6 C M B z E d x P f g X S n X 2 7 k T x l c I S E x M a 4 N N E g s L a H F 8 m 4 O P p K v I E R R N 8 e 7 + y V 3 9 7 j d I Z s 6 H V 3 V 4 F p r U s Q w R Z H z 0 t R S W 6 N S Z C z K x H Y D p a w u s l H R T B u X T K 5 O 0 d n 7 P i E k h I D D D t u h I Z x S R k 5 F f q j O q p P o A 7 f / 4 b g 1 S 2 2 l k I D j a 4 3 g m D G K O e e Y A l l N K F r z B f g 8 e E l / T N i P 2 o + D E r 2 O y x z I K o G 8 P 4 g n A A A A / / 8 D A F B L A w Q U A A I A C A A A A C E A s y O r R z Q J A A A S q Q A A E w A A A E Z v c m 1 1 b G F z L 1 N l Y 3 R p b 2 4 x L m 3 s n d 2 O 1 E Y W x + + R 8 g 6 l 5 q Z b a g b R y S a 7 R A i h Y Z N l o 5 B R B o T E h 6 J q u 6 a p t l 1 l l W 0 Z G 3 E z C u I Z U G 7 m H b h a a a 6 G 6 f f a / y m 7 P w a 7 h 2 S X J L M 7 B y 6 m 2 6 4 6 d e p 8 1 a n f T W c q y L U 1 Y r / 5 e + P r K 1 e y 5 9 K p U O w / V y q / I W 6 J W O W f X R H 4 t / i X e / 8 u X B x a P P z 7 i 0 D F O 4 + s i 6 b W R s N v d K x 2 d q 3 J l c m z 4 W D 3 5 t O H m X L Z 0 + 9 1 8 F w u D p / e t a W J r Q y z p z + k e Z X I W N c y m E t h p K t P 3 4 a 1 x q e w t q 4 Q k X W p d T K o 5 k b N r C j F t 6 5 I t R J 3 a p t X w 8 c 0 / n U 4 2 n k R Z y 8 G o 7 E w R R y P R e 4 K N R o 3 W j Z 6 / + T / Q N G V 0 i + f 3 M t V c m v Q v B + M v 9 M m b L 8 N n r 1 6 c l f m 8 l k r 4 u r g v p w t D t + / K y M t r E h t W F a L 4 6 y 2 p k r w r d Y 2 0 W o A 4 Q / k F P v e c z a x u f q H k i H 2 P N x U Y C y e t G / v x P F + I G P p s l u k 7 b P R a q 3 H E G Z g e y v y K l 1 L f e C k y Q 6 s S 3 Z t X C T m Q Z W q b P j r N B u / f D m 4 d 3 c w F v d M / u U X O z T 1 1 V i 8 H H x r Y W k j h b N 1 a g M Y P t A S o 7 C s E q H M V a 6 T s w O L y C 5 + D m q o 1 z / u T u h U J t S 1 R O p 4 O S B X L 3 L / 8 r 6 s y 9 U 0 a S r / c B c u n Y k 9 a e R Q j 8 R c Z T k 8 j x V i c / p a 1 D K T I f 6 W + O T 9 X E u j C 5 G l 7 9 8 t D q P T 1 7 c 7 a 5 w V l 9 p S G 9 h x W p 2 + I d t k u S x t C c s g V l U i s C f E o o y N X f w S 6 K V Y 3 Z U q o 2 B u E Z q 6 y G p 1 v W j m 2 T K o T o 6 6 R n U y l G 3 0 B r X s v r d u h l 1 Q u C t R l / r 0 d R 3 Z U n X H p Q h 6 Z I k O q u 6 7 K E a I Q O W h D a c a 6 1 S j 7 p j Q 0 n b 7 Z k + l Q b T g v 8 n y K i 9 I k Q N 4 1 2 S 9 e u x H 0 k 1 h 0 s X P W V 7 2 7 C e 1 s c 6 r v n V i G 8 G 4 S p Q w c l g r M T T p D l w c G m g W S Z H J x H q v F r C 0 q 3 L r N A 2 f 2 Z H o y r p n T J + N b G k X h 1 U J g y p s C N G / / h r U 8 J G J k B r L 6 C k E C k k t C t g l 9 k N 8 f G F e W W U 2 a o I A 9 Q l f j Z w 5 h H w b 5 x 8 6 M F B I h Q z + K W 0 d w i 4 r 6 1 W Y 7 J f Y f F l / G G d L b b q S a 5 m X W j k f 5 k p k u U N u z T S 5 K o X C t B O 8 j i 0 K s C E 9 l w H 7 M U E O u W 1 I t 6 U U V 6 u g h u m u b S p O 8 V A i / y o q t X j Q l b o 2 H P J n w 6 5 B T f O 3 2 r u x F y n s V F v o e 1 T O U r t K c X W + A Z F h y L w w l u J R E z D i M d y V y M Z h 1 z e / i E d k p N h o 0 q u 7 a F k 5 u T h u Y m F m w 2 q p O e o G U l i E i A q z C q f K t O v b y K n F L 7 H 1 N i 3 F f i 6 R R F p d f 5 h g n j r H L a m r q z k G e Y F N 3 k S + u E F g 5 u N x Z Q I U 5 a q u I q 2 S r / t S G y a o 2 x B e K b w h a O n o L R W u x x B Z K l 2 w l l d A W h Q X F C U + q K c Z X k h 8 2 i J x j O D R K J L N 1 k w z C 8 e K r 2 9 w Y n 9 C T 7 q P / y k j M i G K / r K I I w g g M 4 E / 5 i W c h c 9 z V G G R O o t T M a n E c I r C j P o x E i V K T a M Q 1 c 5 q v Z e a Q g Y i l 1 W 5 7 + R 4 V N V 0 8 D S u Q Y I 0 c 9 5 u z D k v 6 m 2 y X i 2 R S 9 P B n P 4 w I 5 k l a R x 4 7 / S 3 N l 1 b r F R S f c v Q G U a l S k d y T m f l Z s G I i 6 m P g U K g 0 y l m T c W g R F n 6 q 6 f C o i 9 B w 1 D R a d C 3 0 S y i K i 6 b O u L t 0 5 f w F J e r H W L n c + 9 K m U x 1 j l 0 0 V S B L 1 e L Q 6 M Y q 6 P 1 m E o V b J C g S 4 e J Y O S q t 1 p G y t Z R m B p f 7 q M J c g b 4 J 2 d h b P v Z 8 r 0 M 2 T t E 5 l Z t 6 J g i k m X K k Z 7 s x 3 2 a Q q y H b V M I / L 0 R R V 1 n k V 0 q d S m B F S l d B g 7 K 6 S s 5 q 0 1 O 8 d 1 s X U Q m g C r V p h M S 7 y I b U k O D 8 w w i 4 M l X o j s n c o f U 1 k g K 2 T / / W z v K M 6 z v + Q X s j y n o W o 3 t G s q D z j E q Z t 1 m q W w / 4 b 1 3 N H z Z 1 / b y 4 V + v F 1 B m X N l a i 4 q j 9 H j O N u d g Q 5 b 6 d F + u A w 0 B L R b 2 C 9 e d N 3 P a W 5 B v X / H E F J 6 B 3 T l V E H l 8 d 2 R Q E j a n 6 T O D d a p v 7 B J 0 4 G 6 q t 9 V o d Q W 1 q o P V I d F u w W q H b y + S e T 2 F o v 6 w V s l c R i w u K a 9 e E I j h E s i L O 6 Y K D l 2 u H J u t e Q E T 5 + 3 c U b k 2 k l C m 1 M c 1 c N N z Q T k R Z n a P y 5 u v F 1 x q f W z r O c y p 5 E h c E V 9 M 5 O h Y I G Z N X B x p B 7 B s 3 y r j F c a x L d d Z 0 5 w f / + v T P s a O k m P e E U C k a u 2 N 4 0 a 7 h 4 y d A o j U t G I x G t b i 7 1 M n R 3 u J Q n b 6 5 e X U Y H 4 y 6 d V y r a M u r b w o T 0 S V z f Z 3 Q a s v Q Z j 8 q g r f K a k r F u q a W f 6 Z v b 1 m 1 a v 0 T U F n b I v Q u 8 g / b D D d O B D q m N t V Z 5 0 s k U 5 3 7 a 4 a a / 1 Z 5 r R C K t r U Y C p c h K v y q j q h k 1 C P 4 1 e i z K 9 r 0 3 0 X X M O B q e 2 0 W w 8 l o w E y A m Q A z A W Y C z A S Y C T A T Y C b A T I C Z A D M B Z g L M B J g J M B O 4 h E z g 8 w v H B H 6 k C 9 j 9 5 Q W M 0 Q C j g T 8 D D f R d y r y i T A Q u L h E 4 O W I W w C z g 4 r K A S 4 U C / q f h 3 u S T Z f T k 9 0 n p y e + a 0 5 M / J a k n f 3 B W T y 4 u 4 p v 8 8 Y k 9 6 c / s z 7 u P v 6 P L L v S A g V q 8 4 u M L 5 v d u b C / B B P x w g 8 b F q t q 4 E F P r Q G r R n b T R 0 3 S B S 7 d P 8 1 x x R l w C V p 0 X l G o h u t q 2 D y Q 4 k e E m J U / f n B w F Z 0 H O S i y U v C 0 + K j g 8 e y l r 2 9 b 5 V D q 6 3 8 2 x 0 O I Y x q e b e b F a y 2 f t B 0 t 9 d K U C / f v 8 9 O 0 S 8 m S N y T 7 B Q i v 3 E I 9 S 2 E e + A l L e X 1 4 4 t Z L / 8 Z o n R 1 u 2 1 0 t + 2 1 U 2 6 W / L f H G h b T F w Q 3 + X s Y E + / s B f 9 h u W p o u P B w j z X + a / z H + Z / z L / v e D 8 t 6 G / v d y 3 8 x C N G 1 y r s 4 g g Y a c 2 3 f w v W O 5 D i u W m i J 0 c o W 7 C Y F 5 / k k 9 X D 2 o m m r L / a 5 f d S n O 7 N Z X K + 5 k 1 0 M L 4 Z g w P 8 G f j o P 1 U 5 P g T g O I v G B Q z K G Z Q z K C Y Q T G D Y g b F D I o Z F D M o Z l D M o J h B M Y N i B s U M i h k U M y h m U M y g m E H x 5 Q b F f 2 F Q z K C Y Q T G D Y g b F D I o Z F D M o Z l D M o J h B M Y N i B s U M i h k U M y h m U M y g m E E x g 2 I G x Z c b F H / J o J h B M Y N i B s U M i h k U M y h m U M y g m E E x g 2 I G x Q y K G R Q z K G Z Q z K C Y Q T G D Y g b F D I o v N y j + i n + 3 i A k x E 2 L + 3 S L + 3 S I G x g y M + X e L + H e L G B 4 w P G B 4 w P C A 4 Q H / b t G l / N 2 i v z I T Y C b A T I C Z A D M B Z g L M B J g J M B N g J s B M g J k A M w F m A s w E L i U T + B s z A W Y C z A S Y C T A T Y C b A T I C Z A D M B Z g L M B J g J M B N g J s B M 4 P + f C f w b A A D / / w M A U E s B A i 0 A F A A G A A g A A A A h A C r d q k D S A A A A N w E A A B M A A A A A A A A A A A A A A A A A A A A A A F t D b 2 5 0 Z W 5 0 X 1 R 5 c G V z X S 5 4 b W x Q S w E C L Q A U A A I A C A A A A C E A U N p i 2 q s A A A D 3 A A A A E g A A A A A A A A A A A A A A A A A L A w A A Q 2 9 u Z m l n L 1 B h Y 2 t h Z 2 U u e G 1 s U E s B A i 0 A F A A C A A g A A A A h A L M j q 0 c 0 C Q A A E q k A A B M A A A A A A A A A A A A A A A A A 5 g M A A E Z v c m 1 1 b G F z L 1 N l Y 3 R p b 2 4 x L m 1 Q S w U G A A A A A A M A A w D C A A A A S w 0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9 A g A A A A A A 8 X w C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w N V Q y M D o z M T o 0 M C 4 y N z M 3 M D k 4 W i I v P j x F b n R y e S B U e X B l P S J G a W x s Q 2 9 s d W 1 u V H l w Z X M i I F Z h b H V l P S J z Q X d j S E J n Q U d C Z 0 1 E Q X d N R E F 3 T U R B d 0 1 E Q X d N R E F 3 T U R B d 0 1 E Q X d N R 0 F 3 T U R B d 0 1 E Q X d N R E F 3 W U d C Z 1 l H Q m d Z P S I v P j x F b n R y e S B U e X B l P S J G a W x s Q 2 9 s d W 1 u T m F t Z X M i I F Z h b H V l P S J z W y Z x d W 9 0 O 0 l E J n F 1 b 3 Q 7 L C Z x d W 9 0 O 0 d v Z H p p b m E g c m 9 6 c G 9 j e s S Z Y 2 l h J n F 1 b 3 Q 7 L C Z x d W 9 0 O 0 d v Z H p p b m E g d W t v x Y R j e m V u a W E m c X V v d D s s J n F 1 b 3 Q 7 Q W R y Z X M g Z S 1 t Y W l s J n F 1 b 3 Q 7 L C Z x d W 9 0 O 0 5 h e n d h J n F 1 b 3 Q 7 L C Z x d W 9 0 O 0 N v I H d n I F B h b m E o a S k g a m V z d C B u Y W N 6 Z W x u x I U g e m F z Y W T E h S B 3 I H p h c n r E h W R 6 Y W 5 p d S B z c M O z x Y J r x I U / J n F 1 b 3 Q 7 L C Z x d W 9 0 O 0 N v I H d n I F B h b m E o a S k g c G 9 3 a W 5 u b y B i e c S H I H B v Z H N 0 Y X d v d 3 l t I G N l b G V t I G R 6 a W H F g m F s b m / F m 2 N p I H N w w 7 P F g m t p P y Z x d W 9 0 O y w m c X V v d D t h a 2 N q b 2 5 h c m l 1 c 3 p l L 3 V k e m l h x Y J v d 2 N 5 w q A m c X V v d D s s J n F 1 b 3 Q 7 c m F k Y S B u Y W R 6 b 3 J j e m E m c X V v d D s s J n F 1 b 3 Q 7 b 3 J n Y W 5 p e m F j a m U g e n d p x I V 6 a 2 9 3 Z S Z x d W 9 0 O y w m c X V v d D t w c m F j b 3 d u a W N 5 J n F 1 b 3 Q 7 L C Z x d W 9 0 O 2 t s a W V u Y 2 k g K G 9 k Y m l v c m N 5 K S Z x d W 9 0 O y w m c X V v d D t k b 3 N 0 Y X d j e S Z x d W 9 0 O y w m c X V v d D t i Y W 5 r a S B p I G l u c 3 R 5 d H V j a m U g Z m l u Y W 5 z b 3 d l J n F 1 b 3 Q 7 L C Z x d W 9 0 O 1 N r Y X J i I F B h x Y R z d H d h J n F 1 b 3 Q 7 L C Z x d W 9 0 O 3 B v b G l 0 e W N 5 J n F 1 b 3 Q 7 L C Z x d W 9 0 O 2 x v a 2 F s b m U g d 8 W C Y W R 6 Z S A o b n A u I G p l Z G 5 v c 3 R r Y S B z Y W 1 v c n r E h W R 1 I H R l c n l 0 b 3 J p Y W x u Z W d v K S A m c X V v d D s s J n F 1 b 3 Q 7 S W 5 u Z S Z x d W 9 0 O y w m c X V v d D t w b 3 d v x Y J 5 d 2 F u a W U g a S B v Z H d v x Y J 5 d 2 F u a W U g Y 3 r F g m 9 u a 8 O z d y B 6 Y X J 6 x I V k d S B v c m F 6 I H V z d G F s Y W 5 p Z S B 6 Y X N h Z C B p I H d 5 c 2 9 r b 8 W b Y 2 k g a W N o I H d 5 b m F n c m 9 k e m V u a W E m c X V v d D s s J n F 1 b 3 Q 7 b 2 N l b m E g c 3 B y Y X d v e m R h x Y Q g Z m l u Y W 5 z b 3 d 5 Y 2 g g b 3 J h e i B z c H J h d 2 9 6 Z G H F h C B 6 I G R 6 a W H F g m F s b m / F m 2 N p I H p h c n r E h W R 1 J n F 1 b 3 Q 7 L C Z x d W 9 0 O 3 p h d H d p Z X J k e m F u a W U g c 3 R y Y X R l Z 2 l p I G k g c G x h b s O z d y B 3 a W V s b 2 x l d G 5 p Y 2 g g c 3 D D s 8 W C a 2 k m c X V v d D s s J n F 1 b 3 Q 7 e m F 0 d 2 l l c m R 6 Y W 5 p Z S B y b 2 N 6 b n l j a C B w b G F u w 7 N 3 I H J 6 Z W N 6 b 3 d v L W Z p b m F u c 2 9 3 e W N o I G k g a W 5 3 Z X N 0 e W N 5 a m 5 5 Y 2 g m c X V v d D s s J n F 1 b 3 Q 7 d X N 0 Y W x h b m l l I G N l b M O z d y B 6 Y X J 6 x I V k Y 3 p 5 Y 2 g g Y 3 r F g m 9 u a 8 O z d y B 6 Y X J 6 x I V k d S B v c m F 6 I G 9 j Z W 5 h I G l j a C B y Z W F s a X p h Y 2 p p J n F 1 b 3 Q 7 L C Z x d W 9 0 O 3 N w b 3 J 6 x I V k e m F u a W U g c 3 B y Y X d v e m R h x Y Q g e i B k e m l h x Y J h b G 5 v x Z t j a S B y Y W R 5 w q B k b G E g V 2 F s b m V n b y B a Z 3 J v b W F k e m V u a W E v W m d y b 2 1 h Z H p l b m l h I F d z c M O z b G 5 p a 8 O z d y Z x d W 9 0 O y w m c X V v d D t 3 e X J h x b x h b m l l I H p n b 2 R 5 I H p h c n r E h W R v d 2 k g b m E g Z G 9 r b 2 5 5 d 2 F u a W U g Y 3 p 5 b m 5 v x Z t j a S B v a 3 J l x Z t s b 2 5 5 Y 2 g g d y B T d G F 0 d W N p Z S 9 V b W 9 3 a W U g c 3 D D s 8 W C a 2 k m c X V v d D s s J n F 1 b 3 Q 7 c H J 6 e W p t b 3 d h b m l l I H B v b G l 0 e W s g d y B 6 Y W t y Z X N p Z S B 6 Y X J 6 x I V k e m F u a W E g c n l 6 e W t p Z W 0 7 J n F 1 b 3 Q 7 L C Z x d W 9 0 O 2 R v c m F k e m F u a W U g e m F y e s S F Z G 9 3 a S B 3 I H p h a 3 J l c 2 l l I H B s Y W 7 D s 3 c g Z H p p Y c W C Y W x u b 8 W b Y 2 k g c 3 D D s 8 W C a 2 k m c X V v d D s s J n F 1 b 3 Q 7 d 3 N w Y X J j a W U g e m F y e s S F Z H U g d y B r b H V j e m 9 3 e W N o I G 9 i c 3 p h c m F j a C B k e m l h x Y J h b G 5 v x Z t j a S B z c M O z x Y J r a S w g a W 5 p Y 2 p v d 2 F u a W U g b m 9 3 e W N o I H J v e n d p x I V 6 Y c W E J n F 1 b 3 Q 7 L C Z x d W 9 0 O 0 l u b m U y J n F 1 b 3 Q 7 L C Z x d W 9 0 O 0 p h a 2 l l I H P E h S B Q Y W 5 h K G k p I H p k Y W 5 p Z W 0 g b m F q d 2 H F v G 5 p Z W p z e m U g c H J v Y m x l b X k g K G J h c m l l c n k p I H d l I H d z c M O z x Y J w c m F j e S B 6 Y X J 6 x I V k d S B 6 I H J h Z M S F I G 5 h Z H p v c m N 6 x I U / J n F 1 b 3 Q 7 L C Z x d W 9 0 O 1 d 5 e m 5 h Y 3 p h b m l l I H B y e m V 6 I H J h Z M S Z I G 5 h Z H p v c m N 6 x I U g Y 2 V s w 7 N 3 I H p h c n r E h W R j e n l j a C B j e s W C b 2 5 r b 2 0 g e m F y e s S F Z H U g b W E g a 2 x 1 Y 3 p v d 2 U g e m 5 h Y 3 p l b m l l I H c g c H J v Y 2 V z a W U g b m F k e m 9 y d S B r b 3 J w b 3 J h Y 3 l q b m V n b y Z x d W 9 0 O y w m c X V v d D t X e X p u Y W N 6 Y W 5 l I G N 6 x Y J v b m t v b S B 6 Y X J 6 x I V k d S B j Z W x l I H d 5 b m l r Y W r E h S B 6 Z S B z d H J h d G V n a W k g b H V i I H B s Y W 5 1 I G T F g n V n b 2 x l d G 5 p Z W d v I H N w w 7 P F g m t p I C Z x d W 9 0 O y w m c X V v d D t Q c m 9 w b 3 p 5 Y 2 p l I G N l b M O z d y B 6 Y X J 6 x I V k Y 3 p 5 Y 2 g g c 2 v F g m F k Y W 5 5 Y 2 g g c H J 6 Z X o g Y 3 r F g m 9 u a 8 O z d y B 6 Y X J 6 x I V k d S B y Y W R 6 a W U g b m F k e m 9 y Y 3 p l a i B z x I U g Y W 1 i a X R u Z S B h I G l j a C B z c G X F g m 5 p Z W 5 p Z S B 3 e W 1 h Z 2 E g b 2 Q g b W V u Y W T F v G V y Y S B z c G 9 y Z W d v I H p h Y W 5 n Y c W 8 b 3 d h b m l h I G k g b W 9 0 e X d h Y 2 p p J n F 1 b 3 Q 7 L C Z x d W 9 0 O 1 B v e m l v b S B w c m 9 w b 2 5 v d 2 F u e W N o I H B y e m V 6 I G 1 h b m F n Z X L D s 3 c g Y 2 V s w 7 N 3 I G p l c 3 Q g e m F u a c W 8 b 2 5 5 I H c g Y 2 V s d S B 1 e n l z a 2 F u a W E g c H J l b W l p I H B y e n k g b m n F v H N 6 e W 0 g e m F h b m d h x b x v d 2 F u a X U m c X V v d D s s J n F 1 b 3 Q 7 Q 3 r F g m 9 u a 2 9 3 a W U g c m F k e S B u Y W R 6 b 3 J j e m V q I G 1 h a s S F I G 9 k c G 9 3 a W V k b m l l I G t v b X B l d G V u Y 2 p l I G R v I G 9 j Z W 5 5 I H p h c H J v c G 9 u b 3 d h b n l j a C B w c n p l e i B j e s W C b 2 5 r Y S B 6 Y X J 6 x I V k d S B j Z W z D s 3 c g e m F y e s S F Z G N 6 e W N o I H B v Z C B 3 e m d s x J l k Z W 0 g Y W R l a 3 d h d G 5 v x Z t j a S B p I G F t Y m l 0 b m / F m 2 N p J n F 1 b 3 Q 7 L C Z x d W 9 0 O 1 V z d G F s Y W 5 l I H B y e m V 6 I H J h Z M S Z I G 5 h Z H p v c m N 6 x I U g Y 2 V s Z S B 6 Y X J 6 x I V k Y 3 p l I H P E h S B h b W J p d G 5 l I G k g c H J 6 e W N 6 e W 5 p Y W r E h S B z a c S Z I G R v I H J v e n d v a n U g c 3 D D s 8 W C a 2 k g a S B w b 3 B y Y X d 5 I G p l a i B 3 e W 5 p a 8 O z d y Z x d W 9 0 O y w m c X V v d D s x L X J v Y 3 p u Y S B w Z X J z c G V r d H l 3 Y S B 1 c 3 R h b G F u a W E g a S B v Y 2 V u e S B j Z W z D s 3 c g e m F y e s S F Z G N 6 e W N o I G p l c 3 Q g b 3 B 0 e W 1 h b G 5 h I G k g c H J 6 e W N 6 e W 5 p Y S B z a c S Z I G R v I H J l Y W x p e m F j a m k g Z M W C d W d v d G V y b W l u b 3 d 5 Y 2 g g Y 2 V s w 7 N 3 I H N w w 7 P F g m t p J n F 1 b 3 Q 7 L C Z x d W 9 0 O 1 B y b 2 N l c y B 3 e X p u Y W N 6 Y W 5 p Y S B j Z W z D s 3 c g e m F y e s S F Z G N 6 e W N o I G 9 w a W V y Y S B z a c S Z I G 5 h I G t v b n N 1 b H R h Y 2 p h Y 2 g g e i B j e s W C b 2 5 r Y W 1 p I H p h c n r E h W R 1 I G t 0 w 7 N y e n k g b W F q x I U g d 3 D F g n l 3 I G 5 h I G t v x Y R j b 3 d 5 I G t z e n R h x Y J 0 I H d 5 e m 5 h Y 3 p h b n l j a C B j Z W z D s 3 c m c X V v d D s s J n F 1 b 3 Q 7 V 3 l 6 b m F j e m F u Z S B w c n p l e i B y Y W T E m S B u Y W R 6 b 3 J j e s S F I G N l b G U g c 8 S F I G 1 p Z X J 6 Y W x u Z S w g a 3 d h b n R 5 Z m l r b 3 d h b G 5 l I G k g b W / F v G x p d 2 U g Z G 8 g c m V h b G l 6 Y W N q a S Z x d W 9 0 O y w m c X V v d D t D e s W C b 2 5 r b 3 d p Z S B 6 Y X J 6 x I V k d S B v d H J 6 e W 1 1 a s S F I G N l b G U g e m F y e s S F Z G N 6 Z S B 3 I H R l c m 1 p b m l l I H V t b 8 W 8 b G l 3 a W F q x I V j e W 0 g a W N o I H d 5 a 2 9 u Y W 5 p Z S Z x d W 9 0 O y w m c X V v d D v C o F D F g m X E h z p c b i Z x d W 9 0 O y w m c X V v d D t X a W V r O l x u J n F 1 b 3 Q 7 L C Z x d W 9 0 O 0 Z 1 b m t j a m E g d y B 6 Y X J 6 x I V k e m l l O l x u J n F 1 b 3 Q 7 L C Z x d W 9 0 O 0 N 6 x Y J v b m V r I H o g d 3 l i b 3 J 1 I H p h x Y J v Z 2 k / X G 4 m c X V v d D s s J n F 1 b 3 Q 7 V 3 l r c 3 p 0 Y c W C Y 2 V u a W U 6 X G 4 m c X V v d D s s J n F 1 b 3 Q 7 R G / F m 3 d p Y W R j e m V u a W U g d y B w c m F j e S B 3 I H p h c n r E h W R 6 a W U g c 3 D D s 8 W C a 2 k g a 2 F w a X R h x Y J v d 2 V q O l x u J n F 1 b 3 Q 7 L C Z x d W 9 0 O 0 R v x Z t 3 a W F k Y 3 p l b m l l I H c g c H J h Y 3 k g d y B z c M O z x Y J r Y W N o I G t h c G l 0 Y c W C b 3 d 5 Y 2 g g K H B v e m E g e m F y e s S F Z G V t K T p c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U w M z Q 1 Y z Y t M m E 4 M C 0 0 M z l l L T k w Y z M t M m J h M m U x M j k 1 M j k 0 I i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W m 1 p Z W 5 p b 2 5 v I H R 5 c C 5 7 S U Q s M H 0 m c X V v d D s s J n F 1 b 3 Q 7 U 2 V j d G l v b j E v U 2 h l Z X Q x L 1 p t a W V u a W 9 u b y B 0 e X A u e 0 d v Z H p p b m E g c m 9 6 c G 9 j e s S Z Y 2 l h L D F 9 J n F 1 b 3 Q 7 L C Z x d W 9 0 O 1 N l Y 3 R p b 2 4 x L 1 N o Z W V 0 M S 9 a b W l l b m l v b m 8 g d H l w L n t H b 2 R 6 a W 5 h I H V r b 8 W E Y 3 p l b m l h L D J 9 J n F 1 b 3 Q 7 L C Z x d W 9 0 O 1 N l Y 3 R p b 2 4 x L 1 N o Z W V 0 M S 9 a b W l l b m l v b m 8 g d H l w L n t B Z H J l c y B l L W 1 h a W w s M 3 0 m c X V v d D s s J n F 1 b 3 Q 7 U 2 V j d G l v b j E v U 2 h l Z X Q x L 1 p t a W V u a W 9 u b y B 0 e X A u e 0 5 h e n d h L D R 9 J n F 1 b 3 Q 7 L C Z x d W 9 0 O 1 N l Y 3 R p b 2 4 x L 1 N o Z W V 0 M S 9 a b W l l b m l v b m 8 g d H l w L n t D b y B 3 Z y B Q Y W 5 h K G k p I G p l c 3 Q g b m F j e m V s b s S F I H p h c 2 F k x I U g d y B 6 Y X J 6 x I V k e m F u a X U g c 3 D D s 8 W C a 8 S F P y w 1 f S Z x d W 9 0 O y w m c X V v d D t T Z W N 0 a W 9 u M S 9 T a G V l d D E v W m 1 p Z W 5 p b 2 5 v I H R 5 c C 5 7 Q 2 8 g d 2 c g U G F u Y S h p K S B w b 3 d p b m 5 v I G J 5 x I c g c G 9 k c 3 R h d 2 9 3 e W 0 g Y 2 V s Z W 0 g Z H p p Y c W C Y W x u b 8 W b Y 2 k g c 3 D D s 8 W C a 2 k / L D Z 9 J n F 1 b 3 Q 7 L C Z x d W 9 0 O 1 N l Y 3 R p b 2 4 x L 1 N o Z W V 0 M S 9 a b W l l b m l v b m 8 g d H l w L n t h a 2 N q b 2 5 h c m l 1 c 3 p l L 3 V k e m l h x Y J v d 2 N 5 w q A s N 3 0 m c X V v d D s s J n F 1 b 3 Q 7 U 2 V j d G l v b j E v U 2 h l Z X Q x L 1 p t a W V u a W 9 u b y B 0 e X A u e 3 J h Z G E g b m F k e m 9 y Y 3 p h L D h 9 J n F 1 b 3 Q 7 L C Z x d W 9 0 O 1 N l Y 3 R p b 2 4 x L 1 N o Z W V 0 M S 9 a b W l l b m l v b m 8 g d H l w L n t v c m d h b m l 6 Y W N q Z S B 6 d 2 n E h X p r b 3 d l L D l 9 J n F 1 b 3 Q 7 L C Z x d W 9 0 O 1 N l Y 3 R p b 2 4 x L 1 N o Z W V 0 M S 9 a b W l l b m l v b m 8 g d H l w L n t w c m F j b 3 d u a W N 5 L D E w f S Z x d W 9 0 O y w m c X V v d D t T Z W N 0 a W 9 u M S 9 T a G V l d D E v W m 1 p Z W 5 p b 2 5 v I H R 5 c C 5 7 a 2 x p Z W 5 j a S A o b 2 R i a W 9 y Y 3 k p L D E x f S Z x d W 9 0 O y w m c X V v d D t T Z W N 0 a W 9 u M S 9 T a G V l d D E v W m 1 p Z W 5 p b 2 5 v I H R 5 c C 5 7 Z G 9 z d G F 3 Y 3 k s M T J 9 J n F 1 b 3 Q 7 L C Z x d W 9 0 O 1 N l Y 3 R p b 2 4 x L 1 N o Z W V 0 M S 9 a b W l l b m l v b m 8 g d H l w L n t i Y W 5 r a S B p I G l u c 3 R 5 d H V j a m U g Z m l u Y W 5 z b 3 d l L D E z f S Z x d W 9 0 O y w m c X V v d D t T Z W N 0 a W 9 u M S 9 T a G V l d D E v W m 1 p Z W 5 p b 2 5 v I H R 5 c C 5 7 U 2 t h c m I g U G H F h H N 0 d 2 E s M T R 9 J n F 1 b 3 Q 7 L C Z x d W 9 0 O 1 N l Y 3 R p b 2 4 x L 1 N o Z W V 0 M S 9 a b W l l b m l v b m 8 g d H l w L n t w b 2 x p d H l j e S w x N X 0 m c X V v d D s s J n F 1 b 3 Q 7 U 2 V j d G l v b j E v U 2 h l Z X Q x L 1 p t a W V u a W 9 u b y B 0 e X A u e 2 x v a 2 F s b m U g d 8 W C Y W R 6 Z S A o b n A u I G p l Z G 5 v c 3 R r Y S B z Y W 1 v c n r E h W R 1 I H R l c n l 0 b 3 J p Y W x u Z W d v K S A s M T Z 9 J n F 1 b 3 Q 7 L C Z x d W 9 0 O 1 N l Y 3 R p b 2 4 x L 1 N o Z W V 0 M S 9 a b W l l b m l v b m 8 g d H l w L n t J b m 5 l L D E 3 f S Z x d W 9 0 O y w m c X V v d D t T Z W N 0 a W 9 u M S 9 T a G V l d D E v W m 1 p Z W 5 p b 2 5 v I H R 5 c C 5 7 c G 9 3 b 8 W C e X d h b m l l I G k g b 2 R 3 b 8 W C e X d h b m l l I G N 6 x Y J v b m v D s 3 c g e m F y e s S F Z H U g b 3 J h e i B 1 c 3 R h b G F u a W U g e m F z Y W Q g a S B 3 e X N v a 2 / F m 2 N p I G l j a C B 3 e W 5 h Z 3 J v Z H p l b m l h L D E 4 f S Z x d W 9 0 O y w m c X V v d D t T Z W N 0 a W 9 u M S 9 T a G V l d D E v W m 1 p Z W 5 p b 2 5 v I H R 5 c C 5 7 b 2 N l b m E g c 3 B y Y X d v e m R h x Y Q g Z m l u Y W 5 z b 3 d 5 Y 2 g g b 3 J h e i B z c H J h d 2 9 6 Z G H F h C B 6 I G R 6 a W H F g m F s b m / F m 2 N p I H p h c n r E h W R 1 L D E 5 f S Z x d W 9 0 O y w m c X V v d D t T Z W N 0 a W 9 u M S 9 T a G V l d D E v W m 1 p Z W 5 p b 2 5 v I H R 5 c C 5 7 e m F 0 d 2 l l c m R 6 Y W 5 p Z S B z d H J h d G V n a W k g a S B w b G F u w 7 N 3 I H d p Z W x v b G V 0 b m l j a C B z c M O z x Y J r a S w y M H 0 m c X V v d D s s J n F 1 b 3 Q 7 U 2 V j d G l v b j E v U 2 h l Z X Q x L 1 p t a W V u a W 9 u b y B 0 e X A u e 3 p h d H d p Z X J k e m F u a W U g c m 9 j e m 5 5 Y 2 g g c G x h b s O z d y B y e m V j e m 9 3 b y 1 m a W 5 h b n N v d 3 l j a C B p I G l u d 2 V z d H l j e W p u e W N o L D I x f S Z x d W 9 0 O y w m c X V v d D t T Z W N 0 a W 9 u M S 9 T a G V l d D E v W m 1 p Z W 5 p b 2 5 v I H R 5 c C 5 7 d X N 0 Y W x h b m l l I G N l b M O z d y B 6 Y X J 6 x I V k Y 3 p 5 Y 2 g g Y 3 r F g m 9 u a 8 O z d y B 6 Y X J 6 x I V k d S B v c m F 6 I G 9 j Z W 5 h I G l j a C B y Z W F s a X p h Y 2 p p L D I y f S Z x d W 9 0 O y w m c X V v d D t T Z W N 0 a W 9 u M S 9 T a G V l d D E v W m 1 p Z W 5 p b 2 5 v I H R 5 c C 5 7 c 3 B v c n r E h W R 6 Y W 5 p Z S B z c H J h d 2 9 6 Z G H F h C B 6 I G R 6 a W H F g m F s b m / F m 2 N p I H J h Z H n C o G R s Y S B X Y W x u Z W d v I F p n c m 9 t Y W R 6 Z W 5 p Y S 9 a Z 3 J v b W F k e m V u a W E g V 3 N w w 7 N s b m l r w 7 N 3 L D I z f S Z x d W 9 0 O y w m c X V v d D t T Z W N 0 a W 9 u M S 9 T a G V l d D E v W m 1 p Z W 5 p b 2 5 v I H R 5 c C 5 7 d 3 l y Y c W 8 Y W 5 p Z S B 6 Z 2 9 k e S B 6 Y X J 6 x I V k b 3 d p I G 5 h I G R v a 2 9 u e X d h b m l l I G N 6 e W 5 u b 8 W b Y 2 k g b 2 t y Z c W b b G 9 u e W N o I H c g U 3 R h d H V j a W U v V W 1 v d 2 l l I H N w w 7 P F g m t p L D I 0 f S Z x d W 9 0 O y w m c X V v d D t T Z W N 0 a W 9 u M S 9 T a G V l d D E v W m 1 p Z W 5 p b 2 5 v I H R 5 c C 5 7 c H J 6 e W p t b 3 d h b m l l I H B v b G l 0 e W s g d y B 6 Y W t y Z X N p Z S B 6 Y X J 6 x I V k e m F u a W E g c n l 6 e W t p Z W 0 7 L D I 1 f S Z x d W 9 0 O y w m c X V v d D t T Z W N 0 a W 9 u M S 9 T a G V l d D E v W m 1 p Z W 5 p b 2 5 v I H R 5 c C 5 7 Z G 9 y Y W R 6 Y W 5 p Z S B 6 Y X J 6 x I V k b 3 d p I H c g e m F r c m V z a W U g c G x h b s O z d y B k e m l h x Y J h b G 5 v x Z t j a S B z c M O z x Y J r a S w y N n 0 m c X V v d D s s J n F 1 b 3 Q 7 U 2 V j d G l v b j E v U 2 h l Z X Q x L 1 p t a W V u a W 9 u b y B 0 e X A u e 3 d z c G F y Y 2 l l I H p h c n r E h W R 1 I H c g a 2 x 1 Y 3 p v d 3 l j a C B v Y n N 6 Y X J h Y 2 g g Z H p p Y c W C Y W x u b 8 W b Y 2 k g c 3 D D s 8 W C a 2 k s I G l u a W N q b 3 d h b m l l I G 5 v d 3 l j a C B y b 3 p 3 a c S F e m H F h C w y N 3 0 m c X V v d D s s J n F 1 b 3 Q 7 U 2 V j d G l v b j E v U 2 h l Z X Q x L 1 p t a W V u a W 9 u b y B 0 e X A u e 0 l u b m U y L D I 4 f S Z x d W 9 0 O y w m c X V v d D t T Z W N 0 a W 9 u M S 9 T a G V l d D E v W m 1 p Z W 5 p b 2 5 v I H R 5 c C 5 7 S m F r a W U g c 8 S F I F B h b m E o a S k g e m R h b m l l b S B u Y W p 3 Y c W 8 b m l l a n N 6 Z S B w c m 9 i b G V t e S A o Y m F y a W V y e S k g d 2 U g d 3 N w w 7 P F g n B y Y W N 5 I H p h c n r E h W R 1 I H o g c m F k x I U g b m F k e m 9 y Y 3 r E h T 8 s M j l 9 J n F 1 b 3 Q 7 L C Z x d W 9 0 O 1 N l Y 3 R p b 2 4 x L 1 N o Z W V 0 M S 9 a b W l l b m l v b m 8 g d H l w L n t X e X p u Y W N 6 Y W 5 p Z S B w c n p l e i B y Y W T E m S B u Y W R 6 b 3 J j e s S F I G N l b M O z d y B 6 Y X J 6 x I V k Y 3 p 5 Y 2 g g Y 3 r F g m 9 u a 2 9 t I H p h c n r E h W R 1 I G 1 h I G t s d W N 6 b 3 d l I H p u Y W N 6 Z W 5 p Z S B 3 I H B y b 2 N l c 2 l l I G 5 h Z H p v c n U g a 2 9 y c G 9 y Y W N 5 a m 5 l Z 2 8 s M z B 9 J n F 1 b 3 Q 7 L C Z x d W 9 0 O 1 N l Y 3 R p b 2 4 x L 1 N o Z W V 0 M S 9 a b W l l b m l v b m 8 g d H l w L n t X e X p u Y W N 6 Y W 5 l I G N 6 x Y J v b m t v b S B 6 Y X J 6 x I V k d S B j Z W x l I H d 5 b m l r Y W r E h S B 6 Z S B z d H J h d G V n a W k g b H V i I H B s Y W 5 1 I G T F g n V n b 2 x l d G 5 p Z W d v I H N w w 7 P F g m t p I C w z M X 0 m c X V v d D s s J n F 1 b 3 Q 7 U 2 V j d G l v b j E v U 2 h l Z X Q x L 1 p t a W V u a W 9 u b y B 0 e X A u e 1 B y b 3 B v e n l j a m U g Y 2 V s w 7 N 3 I H p h c n r E h W R j e n l j a C B z a 8 W C Y W R h b n l j a C B w c n p l e i B j e s W C b 2 5 r w 7 N 3 I H p h c n r E h W R 1 I H J h Z H p p Z S B u Y W R 6 b 3 J j e m V q I H P E h S B h b W J p d G 5 l I G E g a W N o I H N w Z c W C b m l l b m l l I H d 5 b W F n Y S B v Z C B t Z W 5 h Z M W 8 Z X J h I H N w b 3 J l Z 2 8 g e m F h b m d h x b x v d 2 F u a W E g a S B t b 3 R 5 d 2 F j a m k s M z J 9 J n F 1 b 3 Q 7 L C Z x d W 9 0 O 1 N l Y 3 R p b 2 4 x L 1 N o Z W V 0 M S 9 a b W l l b m l v b m 8 g d H l w L n t Q b 3 p p b 2 0 g c H J v c G 9 u b 3 d h b n l j a C B w c n p l e i B t Y W 5 h Z 2 V y w 7 N 3 I G N l b M O z d y B q Z X N 0 I H p h b m n F v G 9 u e S B 3 I G N l b H U g d X p 5 c 2 t h b m l h I H B y Z W 1 p a S B w c n p 5 I G 5 p x b x z e n l t I H p h Y W 5 n Y c W 8 b 3 d h b m l 1 L D M z f S Z x d W 9 0 O y w m c X V v d D t T Z W N 0 a W 9 u M S 9 T a G V l d D E v W m 1 p Z W 5 p b 2 5 v I H R 5 c C 5 7 Q 3 r F g m 9 u a 2 9 3 a W U g c m F k e S B u Y W R 6 b 3 J j e m V q I G 1 h a s S F I G 9 k c G 9 3 a W V k b m l l I G t v b X B l d G V u Y 2 p l I G R v I G 9 j Z W 5 5 I H p h c H J v c G 9 u b 3 d h b n l j a C B w c n p l e i B j e s W C b 2 5 r Y S B 6 Y X J 6 x I V k d S B j Z W z D s 3 c g e m F y e s S F Z G N 6 e W N o I H B v Z C B 3 e m d s x J l k Z W 0 g Y W R l a 3 d h d G 5 v x Z t j a S B p I G F t Y m l 0 b m / F m 2 N p L D M 0 f S Z x d W 9 0 O y w m c X V v d D t T Z W N 0 a W 9 u M S 9 T a G V l d D E v W m 1 p Z W 5 p b 2 5 v I H R 5 c C 5 7 V X N 0 Y W x h b m U g c H J 6 Z X o g c m F k x J k g b m F k e m 9 y Y 3 r E h S B j Z W x l I H p h c n r E h W R j e m U g c 8 S F I G F t Y m l 0 b m U g a S B w c n p 5 Y 3 p 5 b m l h a s S F I H N p x J k g Z G 8 g c m 9 6 d 2 9 q d S B z c M O z x Y J r a S B p I H B v c H J h d 3 k g a m V q I H d 5 b m l r w 7 N 3 L D M 1 f S Z x d W 9 0 O y w m c X V v d D t T Z W N 0 a W 9 u M S 9 T a G V l d D E v W m 1 p Z W 5 p b 2 5 v I H R 5 c C 5 7 M S 1 y b 2 N 6 b m E g c G V y c 3 B l a 3 R 5 d 2 E g d X N 0 Y W x h b m l h I G k g b 2 N l b n k g Y 2 V s w 7 N 3 I H p h c n r E h W R j e n l j a C B q Z X N 0 I G 9 w d H l t Y W x u Y S B p I H B y e n l j e n l u a W E g c 2 n E m S B k b y B y Z W F s a X p h Y 2 p p I G T F g n V n b 3 R l c m 1 p b m 9 3 e W N o I G N l b M O z d y B z c M O z x Y J r a S w z N n 0 m c X V v d D s s J n F 1 b 3 Q 7 U 2 V j d G l v b j E v U 2 h l Z X Q x L 1 p t a W V u a W 9 u b y B 0 e X A u e 1 B y b 2 N l c y B 3 e X p u Y W N 6 Y W 5 p Y S B j Z W z D s 3 c g e m F y e s S F Z G N 6 e W N o I G 9 w a W V y Y S B z a c S Z I G 5 h I G t v b n N 1 b H R h Y 2 p h Y 2 g g e i B j e s W C b 2 5 r Y W 1 p I H p h c n r E h W R 1 I G t 0 w 7 N y e n k g b W F q x I U g d 3 D F g n l 3 I G 5 h I G t v x Y R j b 3 d 5 I G t z e n R h x Y J 0 I H d 5 e m 5 h Y 3 p h b n l j a C B j Z W z D s 3 c s M z d 9 J n F 1 b 3 Q 7 L C Z x d W 9 0 O 1 N l Y 3 R p b 2 4 x L 1 N o Z W V 0 M S 9 a b W l l b m l v b m 8 g d H l w L n t X e X p u Y W N 6 Y W 5 l I H B y e m V 6 I H J h Z M S Z I G 5 h Z H p v c m N 6 x I U g Y 2 V s Z S B z x I U g b W l l c n p h b G 5 l L C B r d 2 F u d H l m a W t v d 2 F s b m U g a S B t b 8 W 8 b G l 3 Z S B k b y B y Z W F s a X p h Y 2 p p L D M 4 f S Z x d W 9 0 O y w m c X V v d D t T Z W N 0 a W 9 u M S 9 T a G V l d D E v W m 1 p Z W 5 p b 2 5 v I H R 5 c C 5 7 Q 3 r F g m 9 u a 2 9 3 a W U g e m F y e s S F Z H U g b 3 R y e n l t d W r E h S B j Z W x l I H p h c n r E h W R j e m U g d y B 0 Z X J t a W 5 p Z S B 1 b W / F v G x p d 2 l h a s S F Y 3 l t I G l j a C B 3 e W t v b m F u a W U s M z l 9 J n F 1 b 3 Q 7 L C Z x d W 9 0 O 1 N l Y 3 R p b 2 4 x L 1 N o Z W V 0 M S 9 a b W l l b m l v b m 8 g d H l w L n v C o F D F g m X E h z p c b i w 0 M H 0 m c X V v d D s s J n F 1 b 3 Q 7 U 2 V j d G l v b j E v U 2 h l Z X Q x L 1 p t a W V u a W 9 u b y B 0 e X A u e 1 d p Z W s 6 X G 4 s N D F 9 J n F 1 b 3 Q 7 L C Z x d W 9 0 O 1 N l Y 3 R p b 2 4 x L 1 N o Z W V 0 M S 9 a b W l l b m l v b m 8 g d H l w L n t G d W 5 r Y 2 p h I H c g e m F y e s S F Z H p p Z T p c b i w 0 M n 0 m c X V v d D s s J n F 1 b 3 Q 7 U 2 V j d G l v b j E v U 2 h l Z X Q x L 1 p t a W V u a W 9 u b y B 0 e X A u e 0 N 6 x Y J v b m V r I H o g d 3 l i b 3 J 1 I H p h x Y J v Z 2 k / X G 4 s N D N 9 J n F 1 b 3 Q 7 L C Z x d W 9 0 O 1 N l Y 3 R p b 2 4 x L 1 N o Z W V 0 M S 9 a b W l l b m l v b m 8 g d H l w L n t X e W t z e n R h x Y J j Z W 5 p Z T p c b i w 0 N H 0 m c X V v d D s s J n F 1 b 3 Q 7 U 2 V j d G l v b j E v U 2 h l Z X Q x L 1 p t a W V u a W 9 u b y B 0 e X A u e 0 R v x Z t 3 a W F k Y 3 p l b m l l I H c g c H J h Y 3 k g d y B 6 Y X J 6 x I V k e m l l I H N w w 7 P F g m t p I G t h c G l 0 Y c W C b 3 d l a j p c b i w 0 N X 0 m c X V v d D s s J n F 1 b 3 Q 7 U 2 V j d G l v b j E v U 2 h l Z X Q x L 1 p t a W V u a W 9 u b y B 0 e X A u e 0 R v x Z t 3 a W F k Y 3 p l b m l l I H c g c H J h Y 3 k g d y B z c M O z x Y J r Y W N o I G t h c G l 0 Y c W C b 3 d 5 Y 2 g g K H B v e m E g e m F y e s S F Z G V t K T p c b i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1 N o Z W V 0 M S 9 a b W l l b m l v b m 8 g d H l w L n t J R C w w f S Z x d W 9 0 O y w m c X V v d D t T Z W N 0 a W 9 u M S 9 T a G V l d D E v W m 1 p Z W 5 p b 2 5 v I H R 5 c C 5 7 R 2 9 k e m l u Y S B y b 3 p w b 2 N 6 x J l j a W E s M X 0 m c X V v d D s s J n F 1 b 3 Q 7 U 2 V j d G l v b j E v U 2 h l Z X Q x L 1 p t a W V u a W 9 u b y B 0 e X A u e 0 d v Z H p p b m E g d W t v x Y R j e m V u a W E s M n 0 m c X V v d D s s J n F 1 b 3 Q 7 U 2 V j d G l v b j E v U 2 h l Z X Q x L 1 p t a W V u a W 9 u b y B 0 e X A u e 0 F k c m V z I G U t b W F p b C w z f S Z x d W 9 0 O y w m c X V v d D t T Z W N 0 a W 9 u M S 9 T a G V l d D E v W m 1 p Z W 5 p b 2 5 v I H R 5 c C 5 7 T m F 6 d 2 E s N H 0 m c X V v d D s s J n F 1 b 3 Q 7 U 2 V j d G l v b j E v U 2 h l Z X Q x L 1 p t a W V u a W 9 u b y B 0 e X A u e 0 N v I H d n I F B h b m E o a S k g a m V z d C B u Y W N 6 Z W x u x I U g e m F z Y W T E h S B 3 I H p h c n r E h W R 6 Y W 5 p d S B z c M O z x Y J r x I U / L D V 9 J n F 1 b 3 Q 7 L C Z x d W 9 0 O 1 N l Y 3 R p b 2 4 x L 1 N o Z W V 0 M S 9 a b W l l b m l v b m 8 g d H l w L n t D b y B 3 Z y B Q Y W 5 h K G k p I H B v d 2 l u b m 8 g Y n n E h y B w b 2 R z d G F 3 b 3 d 5 b S B j Z W x l b S B k e m l h x Y J h b G 5 v x Z t j a S B z c M O z x Y J r a T 8 s N n 0 m c X V v d D s s J n F 1 b 3 Q 7 U 2 V j d G l v b j E v U 2 h l Z X Q x L 1 p t a W V u a W 9 u b y B 0 e X A u e 2 F r Y 2 p v b m F y a X V z e m U v d W R 6 a W H F g m 9 3 Y 3 n C o C w 3 f S Z x d W 9 0 O y w m c X V v d D t T Z W N 0 a W 9 u M S 9 T a G V l d D E v W m 1 p Z W 5 p b 2 5 v I H R 5 c C 5 7 c m F k Y S B u Y W R 6 b 3 J j e m E s O H 0 m c X V v d D s s J n F 1 b 3 Q 7 U 2 V j d G l v b j E v U 2 h l Z X Q x L 1 p t a W V u a W 9 u b y B 0 e X A u e 2 9 y Z 2 F u a X p h Y 2 p l I H p 3 a c S F e m t v d 2 U s O X 0 m c X V v d D s s J n F 1 b 3 Q 7 U 2 V j d G l v b j E v U 2 h l Z X Q x L 1 p t a W V u a W 9 u b y B 0 e X A u e 3 B y Y W N v d 2 5 p Y 3 k s M T B 9 J n F 1 b 3 Q 7 L C Z x d W 9 0 O 1 N l Y 3 R p b 2 4 x L 1 N o Z W V 0 M S 9 a b W l l b m l v b m 8 g d H l w L n t r b G l l b m N p I C h v Z G J p b 3 J j e S k s M T F 9 J n F 1 b 3 Q 7 L C Z x d W 9 0 O 1 N l Y 3 R p b 2 4 x L 1 N o Z W V 0 M S 9 a b W l l b m l v b m 8 g d H l w L n t k b 3 N 0 Y X d j e S w x M n 0 m c X V v d D s s J n F 1 b 3 Q 7 U 2 V j d G l v b j E v U 2 h l Z X Q x L 1 p t a W V u a W 9 u b y B 0 e X A u e 2 J h b m t p I G k g a W 5 z d H l 0 d W N q Z S B m a W 5 h b n N v d 2 U s M T N 9 J n F 1 b 3 Q 7 L C Z x d W 9 0 O 1 N l Y 3 R p b 2 4 x L 1 N o Z W V 0 M S 9 a b W l l b m l v b m 8 g d H l w L n t T a 2 F y Y i B Q Y c W E c 3 R 3 Y S w x N H 0 m c X V v d D s s J n F 1 b 3 Q 7 U 2 V j d G l v b j E v U 2 h l Z X Q x L 1 p t a W V u a W 9 u b y B 0 e X A u e 3 B v b G l 0 e W N 5 L D E 1 f S Z x d W 9 0 O y w m c X V v d D t T Z W N 0 a W 9 u M S 9 T a G V l d D E v W m 1 p Z W 5 p b 2 5 v I H R 5 c C 5 7 b G 9 r Y W x u Z S B 3 x Y J h Z H p l I C h u c C 4 g a m V k b m 9 z d G t h I H N h b W 9 y e s S F Z H U g d G V y e X R v c m l h b G 5 l Z 2 8 p I C w x N n 0 m c X V v d D s s J n F 1 b 3 Q 7 U 2 V j d G l v b j E v U 2 h l Z X Q x L 1 p t a W V u a W 9 u b y B 0 e X A u e 0 l u b m U s M T d 9 J n F 1 b 3 Q 7 L C Z x d W 9 0 O 1 N l Y 3 R p b 2 4 x L 1 N o Z W V 0 M S 9 a b W l l b m l v b m 8 g d H l w L n t w b 3 d v x Y J 5 d 2 F u a W U g a S B v Z H d v x Y J 5 d 2 F u a W U g Y 3 r F g m 9 u a 8 O z d y B 6 Y X J 6 x I V k d S B v c m F 6 I H V z d G F s Y W 5 p Z S B 6 Y X N h Z C B p I H d 5 c 2 9 r b 8 W b Y 2 k g a W N o I H d 5 b m F n c m 9 k e m V u a W E s M T h 9 J n F 1 b 3 Q 7 L C Z x d W 9 0 O 1 N l Y 3 R p b 2 4 x L 1 N o Z W V 0 M S 9 a b W l l b m l v b m 8 g d H l w L n t v Y 2 V u Y S B z c H J h d 2 9 6 Z G H F h C B m a W 5 h b n N v d 3 l j a C B v c m F 6 I H N w c m F 3 b 3 p k Y c W E I H o g Z H p p Y c W C Y W x u b 8 W b Y 2 k g e m F y e s S F Z H U s M T l 9 J n F 1 b 3 Q 7 L C Z x d W 9 0 O 1 N l Y 3 R p b 2 4 x L 1 N o Z W V 0 M S 9 a b W l l b m l v b m 8 g d H l w L n t 6 Y X R 3 a W V y Z H p h b m l l I H N 0 c m F 0 Z W d p a S B p I H B s Y W 7 D s 3 c g d 2 l l b G 9 s Z X R u a W N o I H N w w 7 P F g m t p L D I w f S Z x d W 9 0 O y w m c X V v d D t T Z W N 0 a W 9 u M S 9 T a G V l d D E v W m 1 p Z W 5 p b 2 5 v I H R 5 c C 5 7 e m F 0 d 2 l l c m R 6 Y W 5 p Z S B y b 2 N 6 b n l j a C B w b G F u w 7 N 3 I H J 6 Z W N 6 b 3 d v L W Z p b m F u c 2 9 3 e W N o I G k g a W 5 3 Z X N 0 e W N 5 a m 5 5 Y 2 g s M j F 9 J n F 1 b 3 Q 7 L C Z x d W 9 0 O 1 N l Y 3 R p b 2 4 x L 1 N o Z W V 0 M S 9 a b W l l b m l v b m 8 g d H l w L n t 1 c 3 R h b G F u a W U g Y 2 V s w 7 N 3 I H p h c n r E h W R j e n l j a C B j e s W C b 2 5 r w 7 N 3 I H p h c n r E h W R 1 I G 9 y Y X o g b 2 N l b m E g a W N o I H J l Y W x p e m F j a m k s M j J 9 J n F 1 b 3 Q 7 L C Z x d W 9 0 O 1 N l Y 3 R p b 2 4 x L 1 N o Z W V 0 M S 9 a b W l l b m l v b m 8 g d H l w L n t z c G 9 y e s S F Z H p h b m l l I H N w c m F 3 b 3 p k Y c W E I H o g Z H p p Y c W C Y W x u b 8 W b Y 2 k g c m F k e c K g Z G x h I F d h b G 5 l Z 2 8 g W m d y b 2 1 h Z H p l b m l h L 1 p n c m 9 t Y W R 6 Z W 5 p Y S B X c 3 D D s 2 x u a W v D s 3 c s M j N 9 J n F 1 b 3 Q 7 L C Z x d W 9 0 O 1 N l Y 3 R p b 2 4 x L 1 N o Z W V 0 M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s M j R 9 J n F 1 b 3 Q 7 L C Z x d W 9 0 O 1 N l Y 3 R p b 2 4 x L 1 N o Z W V 0 M S 9 a b W l l b m l v b m 8 g d H l w L n t w c n p 5 a m 1 v d 2 F u a W U g c G 9 s a X R 5 a y B 3 I H p h a 3 J l c 2 l l I H p h c n r E h W R 6 Y W 5 p Y S B y e X p 5 a 2 l l b T s s M j V 9 J n F 1 b 3 Q 7 L C Z x d W 9 0 O 1 N l Y 3 R p b 2 4 x L 1 N o Z W V 0 M S 9 a b W l l b m l v b m 8 g d H l w L n t k b 3 J h Z H p h b m l l I H p h c n r E h W R v d 2 k g d y B 6 Y W t y Z X N p Z S B w b G F u w 7 N 3 I G R 6 a W H F g m F s b m / F m 2 N p I H N w w 7 P F g m t p L D I 2 f S Z x d W 9 0 O y w m c X V v d D t T Z W N 0 a W 9 u M S 9 T a G V l d D E v W m 1 p Z W 5 p b 2 5 v I H R 5 c C 5 7 d 3 N w Y X J j a W U g e m F y e s S F Z H U g d y B r b H V j e m 9 3 e W N o I G 9 i c 3 p h c m F j a C B k e m l h x Y J h b G 5 v x Z t j a S B z c M O z x Y J r a S w g a W 5 p Y 2 p v d 2 F u a W U g b m 9 3 e W N o I H J v e n d p x I V 6 Y c W E L D I 3 f S Z x d W 9 0 O y w m c X V v d D t T Z W N 0 a W 9 u M S 9 T a G V l d D E v W m 1 p Z W 5 p b 2 5 v I H R 5 c C 5 7 S W 5 u Z T I s M j h 9 J n F 1 b 3 Q 7 L C Z x d W 9 0 O 1 N l Y 3 R p b 2 4 x L 1 N o Z W V 0 M S 9 a b W l l b m l v b m 8 g d H l w L n t K Y W t p Z S B z x I U g U G F u Y S h p K S B 6 Z G F u a W V t I G 5 h a n d h x b x u a W V q c 3 p l I H B y b 2 J s Z W 1 5 I C h i Y X J p Z X J 5 K S B 3 Z S B 3 c 3 D D s 8 W C c H J h Y 3 k g e m F y e s S F Z H U g e i B y Y W T E h S B u Y W R 6 b 3 J j e s S F P y w y O X 0 m c X V v d D s s J n F 1 b 3 Q 7 U 2 V j d G l v b j E v U 2 h l Z X Q x L 1 p t a W V u a W 9 u b y B 0 e X A u e 1 d 5 e m 5 h Y 3 p h b m l l I H B y e m V 6 I H J h Z M S Z I G 5 h Z H p v c m N 6 x I U g Y 2 V s w 7 N 3 I H p h c n r E h W R j e n l j a C B j e s W C b 2 5 r b 2 0 g e m F y e s S F Z H U g b W E g a 2 x 1 Y 3 p v d 2 U g e m 5 h Y 3 p l b m l l I H c g c H J v Y 2 V z a W U g b m F k e m 9 y d S B r b 3 J w b 3 J h Y 3 l q b m V n b y w z M H 0 m c X V v d D s s J n F 1 b 3 Q 7 U 2 V j d G l v b j E v U 2 h l Z X Q x L 1 p t a W V u a W 9 u b y B 0 e X A u e 1 d 5 e m 5 h Y 3 p h b m U g Y 3 r F g m 9 u a 2 9 t I H p h c n r E h W R 1 I G N l b G U g d 3 l u a W t h a s S F I H p l I H N 0 c m F 0 Z W d p a S B s d W I g c G x h b n U g Z M W C d W d v b G V 0 b m l l Z 2 8 g c 3 D D s 8 W C a 2 k g L D M x f S Z x d W 9 0 O y w m c X V v d D t T Z W N 0 a W 9 u M S 9 T a G V l d D E v W m 1 p Z W 5 p b 2 5 v I H R 5 c C 5 7 U H J v c G 9 6 e W N q Z S B j Z W z D s 3 c g e m F y e s S F Z G N 6 e W N o I H N r x Y J h Z G F u e W N o I H B y e m V 6 I G N 6 x Y J v b m v D s 3 c g e m F y e s S F Z H U g c m F k e m l l I G 5 h Z H p v c m N 6 Z W o g c 8 S F I G F t Y m l 0 b m U g Y S B p Y 2 g g c 3 B l x Y J u a W V u a W U g d 3 l t Y W d h I G 9 k I G 1 l b m F k x b x l c m E g c 3 B v c m V n b y B 6 Y W F u Z 2 H F v G 9 3 Y W 5 p Y S B p I G 1 v d H l 3 Y W N q a S w z M n 0 m c X V v d D s s J n F 1 b 3 Q 7 U 2 V j d G l v b j E v U 2 h l Z X Q x L 1 p t a W V u a W 9 u b y B 0 e X A u e 1 B v e m l v b S B w c m 9 w b 2 5 v d 2 F u e W N o I H B y e m V 6 I G 1 h b m F n Z X L D s 3 c g Y 2 V s w 7 N 3 I G p l c 3 Q g e m F u a c W 8 b 2 5 5 I H c g Y 2 V s d S B 1 e n l z a 2 F u a W E g c H J l b W l p I H B y e n k g b m n F v H N 6 e W 0 g e m F h b m d h x b x v d 2 F u a X U s M z N 9 J n F 1 b 3 Q 7 L C Z x d W 9 0 O 1 N l Y 3 R p b 2 4 x L 1 N o Z W V 0 M S 9 a b W l l b m l v b m 8 g d H l w L n t D e s W C b 2 5 r b 3 d p Z S B y Y W R 5 I G 5 h Z H p v c m N 6 Z W o g b W F q x I U g b 2 R w b 3 d p Z W R u a W U g a 2 9 t c G V 0 Z W 5 j a m U g Z G 8 g b 2 N l b n k g e m F w c m 9 w b 2 5 v d 2 F u e W N o I H B y e m V 6 I G N 6 x Y J v b m t h I H p h c n r E h W R 1 I G N l b M O z d y B 6 Y X J 6 x I V k Y 3 p 5 Y 2 g g c G 9 k I H d 6 Z 2 z E m W R l b S B h Z G V r d 2 F 0 b m / F m 2 N p I G k g Y W 1 i a X R u b 8 W b Y 2 k s M z R 9 J n F 1 b 3 Q 7 L C Z x d W 9 0 O 1 N l Y 3 R p b 2 4 x L 1 N o Z W V 0 M S 9 a b W l l b m l v b m 8 g d H l w L n t V c 3 R h b G F u Z S B w c n p l e i B y Y W T E m S B u Y W R 6 b 3 J j e s S F I G N l b G U g e m F y e s S F Z G N 6 Z S B z x I U g Y W 1 i a X R u Z S B p I H B y e n l j e n l u a W F q x I U g c 2 n E m S B k b y B y b 3 p 3 b 2 p 1 I H N w w 7 P F g m t p I G k g c G 9 w c m F 3 e S B q Z W o g d 3 l u a W v D s 3 c s M z V 9 J n F 1 b 3 Q 7 L C Z x d W 9 0 O 1 N l Y 3 R p b 2 4 x L 1 N o Z W V 0 M S 9 a b W l l b m l v b m 8 g d H l w L n s x L X J v Y 3 p u Y S B w Z X J z c G V r d H l 3 Y S B 1 c 3 R h b G F u a W E g a S B v Y 2 V u e S B j Z W z D s 3 c g e m F y e s S F Z G N 6 e W N o I G p l c 3 Q g b 3 B 0 e W 1 h b G 5 h I G k g c H J 6 e W N 6 e W 5 p Y S B z a c S Z I G R v I H J l Y W x p e m F j a m k g Z M W C d W d v d G V y b W l u b 3 d 5 Y 2 g g Y 2 V s w 7 N 3 I H N w w 7 P F g m t p L D M 2 f S Z x d W 9 0 O y w m c X V v d D t T Z W N 0 a W 9 u M S 9 T a G V l d D E v W m 1 p Z W 5 p b 2 5 v I H R 5 c C 5 7 U H J v Y 2 V z I H d 5 e m 5 h Y 3 p h b m l h I G N l b M O z d y B 6 Y X J 6 x I V k Y 3 p 5 Y 2 g g b 3 B p Z X J h I H N p x J k g b m E g a 2 9 u c 3 V s d G F j a m F j a C B 6 I G N 6 x Y J v b m t h b W k g e m F y e s S F Z H U g a 3 T D s 3 J 6 e S B t Y W r E h S B 3 c M W C e X c g b m E g a 2 / F h G N v d 3 k g a 3 N 6 d G H F g n Q g d 3 l 6 b m F j e m F u e W N o I G N l b M O z d y w z N 3 0 m c X V v d D s s J n F 1 b 3 Q 7 U 2 V j d G l v b j E v U 2 h l Z X Q x L 1 p t a W V u a W 9 u b y B 0 e X A u e 1 d 5 e m 5 h Y 3 p h b m U g c H J 6 Z X o g c m F k x J k g b m F k e m 9 y Y 3 r E h S B j Z W x l I H P E h S B t a W V y e m F s b m U s I G t 3 Y W 5 0 e W Z p a 2 9 3 Y W x u Z S B p I G 1 v x b x s a X d l I G R v I H J l Y W x p e m F j a m k s M z h 9 J n F 1 b 3 Q 7 L C Z x d W 9 0 O 1 N l Y 3 R p b 2 4 x L 1 N o Z W V 0 M S 9 a b W l l b m l v b m 8 g d H l w L n t D e s W C b 2 5 r b 3 d p Z S B 6 Y X J 6 x I V k d S B v d H J 6 e W 1 1 a s S F I G N l b G U g e m F y e s S F Z G N 6 Z S B 3 I H R l c m 1 p b m l l I H V t b 8 W 8 b G l 3 a W F q x I V j e W 0 g a W N o I H d 5 a 2 9 u Y W 5 p Z S w z O X 0 m c X V v d D s s J n F 1 b 3 Q 7 U 2 V j d G l v b j E v U 2 h l Z X Q x L 1 p t a W V u a W 9 u b y B 0 e X A u e 8 K g U M W C Z c S H O l x u L D Q w f S Z x d W 9 0 O y w m c X V v d D t T Z W N 0 a W 9 u M S 9 T a G V l d D E v W m 1 p Z W 5 p b 2 5 v I H R 5 c C 5 7 V 2 l l a z p c b i w 0 M X 0 m c X V v d D s s J n F 1 b 3 Q 7 U 2 V j d G l v b j E v U 2 h l Z X Q x L 1 p t a W V u a W 9 u b y B 0 e X A u e 0 Z 1 b m t j a m E g d y B 6 Y X J 6 x I V k e m l l O l x u L D Q y f S Z x d W 9 0 O y w m c X V v d D t T Z W N 0 a W 9 u M S 9 T a G V l d D E v W m 1 p Z W 5 p b 2 5 v I H R 5 c C 5 7 Q 3 r F g m 9 u Z W s g e i B 3 e W J v c n U g e m H F g m 9 n a T 9 c b i w 0 M 3 0 m c X V v d D s s J n F 1 b 3 Q 7 U 2 V j d G l v b j E v U 2 h l Z X Q x L 1 p t a W V u a W 9 u b y B 0 e X A u e 1 d 5 a 3 N 6 d G H F g m N l b m l l O l x u L D Q 0 f S Z x d W 9 0 O y w m c X V v d D t T Z W N 0 a W 9 u M S 9 T a G V l d D E v W m 1 p Z W 5 p b 2 5 v I H R 5 c C 5 7 R G / F m 3 d p Y W R j e m V u a W U g d y B w c m F j e S B 3 I H p h c n r E h W R 6 a W U g c 3 D D s 8 W C a 2 k g a 2 F w a X R h x Y J v d 2 V q O l x u L D Q 1 f S Z x d W 9 0 O y w m c X V v d D t T Z W N 0 a W 9 u M S 9 T a G V l d D E v W m 1 p Z W 5 p b 2 5 v I H R 5 c C 5 7 R G / F m 3 d p Y W R j e m V u a W U g d y B w c m F j e S B 3 I H N w w 7 P F g m t h Y 2 g g a 2 F w a X R h x Y J v d 3 l j a C A o c G 9 6 Y S B 6 Y X J 6 x I V k Z W 0 p O l x u L D Q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2 h l Z X Q x I i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D V U M j A 6 M z I 6 M T g u M z g x O T k 0 M V o i L z 4 8 R W 5 0 c n k g V H l w Z T 0 i R m l s b E N v b H V t b l R 5 c G V z I i B W Y W x 1 Z T 0 i c 0 F 3 Y 0 h C Z 0 F H Q m d N R E F 3 T U R B d 0 1 E Q X d N R E F 3 T U R B d 0 1 E Q X d N R E F 3 T U d B d 0 1 E Q X d N R E F 3 T U R B d 1 l H Q m d Z R 0 J n W T 0 i L z 4 8 R W 5 0 c n k g V H l w Z T 0 i R m l s b E N v b H V t b k 5 h b W V z I i B W Y W x 1 Z T 0 i c 1 s m c X V v d D t J R C Z x d W 9 0 O y w m c X V v d D t H b 2 R 6 a W 5 h I H J v e n B v Y 3 r E m W N p Y S Z x d W 9 0 O y w m c X V v d D t H b 2 R 6 a W 5 h I H V r b 8 W E Y 3 p l b m l h J n F 1 b 3 Q 7 L C Z x d W 9 0 O 0 F k c m V z I G U t b W F p b C Z x d W 9 0 O y w m c X V v d D t O Y X p 3 Y S Z x d W 9 0 O y w m c X V v d D t D b y B 3 Z y B Q Y W 5 h K G k p I G p l c 3 Q g b m F j e m V s b s S F I H p h c 2 F k x I U g d y B 6 Y X J 6 x I V k e m F u a X U g c 3 D D s 8 W C a 8 S F P y Z x d W 9 0 O y w m c X V v d D t D b y B 3 Z y B Q Y W 5 h K G k p I H B v d 2 l u b m 8 g Y n n E h y B w b 2 R z d G F 3 b 3 d 5 b S B j Z W x l b S B k e m l h x Y J h b G 5 v x Z t j a S B z c M O z x Y J r a T 8 m c X V v d D s s J n F 1 b 3 Q 7 Y W t j a m 9 u Y X J p d X N 6 Z S 9 1 Z H p p Y c W C b 3 d j e c K g J n F 1 b 3 Q 7 L C Z x d W 9 0 O 3 J h Z G E g b m F k e m 9 y Y 3 p h J n F 1 b 3 Q 7 L C Z x d W 9 0 O 2 9 y Z 2 F u a X p h Y 2 p l I H p 3 a c S F e m t v d 2 U m c X V v d D s s J n F 1 b 3 Q 7 c H J h Y 2 9 3 b m l j e S Z x d W 9 0 O y w m c X V v d D t r b G l l b m N p I C h v Z G J p b 3 J j e S k m c X V v d D s s J n F 1 b 3 Q 7 Z G 9 z d G F 3 Y 3 k m c X V v d D s s J n F 1 b 3 Q 7 Y m F u a 2 k g a S B p b n N 0 e X R 1 Y 2 p l I G Z p b m F u c 2 9 3 Z S Z x d W 9 0 O y w m c X V v d D t T a 2 F y Y i B Q Y c W E c 3 R 3 Y S Z x d W 9 0 O y w m c X V v d D t w b 2 x p d H l j e S Z x d W 9 0 O y w m c X V v d D t s b 2 t h b G 5 l I H f F g m F k e m U g K G 5 w L i B q Z W R u b 3 N 0 a 2 E g c 2 F t b 3 J 6 x I V k d S B 0 Z X J 5 d G 9 y a W F s b m V n b y k g J n F 1 b 3 Q 7 L C Z x d W 9 0 O 0 l u b m U m c X V v d D s s J n F 1 b 3 Q 7 c G 9 3 b 8 W C e X d h b m l l I G k g b 2 R 3 b 8 W C e X d h b m l l I G N 6 x Y J v b m v D s 3 c g e m F y e s S F Z H U g b 3 J h e i B 1 c 3 R h b G F u a W U g e m F z Y W Q g a S B 3 e X N v a 2 / F m 2 N p I G l j a C B 3 e W 5 h Z 3 J v Z H p l b m l h J n F 1 b 3 Q 7 L C Z x d W 9 0 O 2 9 j Z W 5 h I H N w c m F 3 b 3 p k Y c W E I G Z p b m F u c 2 9 3 e W N o I G 9 y Y X o g c 3 B y Y X d v e m R h x Y Q g e i B k e m l h x Y J h b G 5 v x Z t j a S B 6 Y X J 6 x I V k d S Z x d W 9 0 O y w m c X V v d D t 6 Y X R 3 a W V y Z H p h b m l l I H N 0 c m F 0 Z W d p a S B p I H B s Y W 7 D s 3 c g d 2 l l b G 9 s Z X R u a W N o I H N w w 7 P F g m t p J n F 1 b 3 Q 7 L C Z x d W 9 0 O 3 p h d H d p Z X J k e m F u a W U g c m 9 j e m 5 5 Y 2 g g c G x h b s O z d y B y e m V j e m 9 3 b y 1 m a W 5 h b n N v d 3 l j a C B p I G l u d 2 V z d H l j e W p u e W N o J n F 1 b 3 Q 7 L C Z x d W 9 0 O 3 V z d G F s Y W 5 p Z S B j Z W z D s 3 c g e m F y e s S F Z G N 6 e W N o I G N 6 x Y J v b m v D s 3 c g e m F y e s S F Z H U g b 3 J h e i B v Y 2 V u Y S B p Y 2 g g c m V h b G l 6 Y W N q a S Z x d W 9 0 O y w m c X V v d D t z c G 9 y e s S F Z H p h b m l l I H N w c m F 3 b 3 p k Y c W E I H o g Z H p p Y c W C Y W x u b 8 W b Y 2 k g c m F k e c K g Z G x h I F d h b G 5 l Z 2 8 g W m d y b 2 1 h Z H p l b m l h L 1 p n c m 9 t Y W R 6 Z W 5 p Y S B X c 3 D D s 2 x u a W v D s 3 c m c X V v d D s s J n F 1 b 3 Q 7 d 3 l y Y c W 8 Y W 5 p Z S B 6 Z 2 9 k e S B 6 Y X J 6 x I V k b 3 d p I G 5 h I G R v a 2 9 u e X d h b m l l I G N 6 e W 5 u b 8 W b Y 2 k g b 2 t y Z c W b b G 9 u e W N o I H c g U 3 R h d H V j a W U v V W 1 v d 2 l l I H N w w 7 P F g m t p J n F 1 b 3 Q 7 L C Z x d W 9 0 O 3 B y e n l q b W 9 3 Y W 5 p Z S B w b 2 x p d H l r I H c g e m F r c m V z a W U g e m F y e s S F Z H p h b m l h I H J 5 e n l r a W V t O y Z x d W 9 0 O y w m c X V v d D t k b 3 J h Z H p h b m l l I H p h c n r E h W R v d 2 k g d y B 6 Y W t y Z X N p Z S B w b G F u w 7 N 3 I G R 6 a W H F g m F s b m / F m 2 N p I H N w w 7 P F g m t p J n F 1 b 3 Q 7 L C Z x d W 9 0 O 3 d z c G F y Y 2 l l I H p h c n r E h W R 1 I H c g a 2 x 1 Y 3 p v d 3 l j a C B v Y n N 6 Y X J h Y 2 g g Z H p p Y c W C Y W x u b 8 W b Y 2 k g c 3 D D s 8 W C a 2 k s I G l u a W N q b 3 d h b m l l I G 5 v d 3 l j a C B y b 3 p 3 a c S F e m H F h C Z x d W 9 0 O y w m c X V v d D t J b m 5 l M i Z x d W 9 0 O y w m c X V v d D t K Y W t p Z S B z x I U g U G F u Y S h p K S B 6 Z G F u a W V t I G 5 h a n d h x b x u a W V q c 3 p l I H B y b 2 J s Z W 1 5 I C h i Y X J p Z X J 5 K S B 3 Z S B 3 c 3 D D s 8 W C c H J h Y 3 k g e m F y e s S F Z H U g e i B y Y W T E h S B u Y W R 6 b 3 J j e s S F P y Z x d W 9 0 O y w m c X V v d D t X e X p u Y W N 6 Y W 5 p Z S B w c n p l e i B y Y W T E m S B u Y W R 6 b 3 J j e s S F I G N l b M O z d y B 6 Y X J 6 x I V k Y 3 p 5 Y 2 g g Y 3 r F g m 9 u a 2 9 t I H p h c n r E h W R 1 I G 1 h I G t s d W N 6 b 3 d l I H p u Y W N 6 Z W 5 p Z S B 3 I H B y b 2 N l c 2 l l I G 5 h Z H p v c n U g a 2 9 y c G 9 y Y W N 5 a m 5 l Z 2 8 m c X V v d D s s J n F 1 b 3 Q 7 V 3 l 6 b m F j e m F u Z S B j e s W C b 2 5 r b 2 0 g e m F y e s S F Z H U g Y 2 V s Z S B 3 e W 5 p a 2 F q x I U g e m U g c 3 R y Y X R l Z 2 l p I G x 1 Y i B w b G F u d S B k x Y J 1 Z 2 9 s Z X R u a W V n b y B z c M O z x Y J r a S A m c X V v d D s s J n F 1 b 3 Q 7 U H J v c G 9 6 e W N q Z S B j Z W z D s 3 c g e m F y e s S F Z G N 6 e W N o I H N r x Y J h Z G F u e W N o I H B y e m V 6 I G N 6 x Y J v b m v D s 3 c g e m F y e s S F Z H U g c m F k e m l l I G 5 h Z H p v c m N 6 Z W o g c 8 S F I G F t Y m l 0 b m U g Y S B p Y 2 g g c 3 B l x Y J u a W V u a W U g d 3 l t Y W d h I G 9 k I G 1 l b m F k x b x l c m E g c 3 B v c m V n b y B 6 Y W F u Z 2 H F v G 9 3 Y W 5 p Y S B p I G 1 v d H l 3 Y W N q a S Z x d W 9 0 O y w m c X V v d D t Q b 3 p p b 2 0 g c H J v c G 9 u b 3 d h b n l j a C B w c n p l e i B t Y W 5 h Z 2 V y w 7 N 3 I G N l b M O z d y B q Z X N 0 I H p h b m n F v G 9 u e S B 3 I G N l b H U g d X p 5 c 2 t h b m l h I H B y Z W 1 p a S B w c n p 5 I G 5 p x b x z e n l t I H p h Y W 5 n Y c W 8 b 3 d h b m l 1 J n F 1 b 3 Q 7 L C Z x d W 9 0 O 0 N 6 x Y J v b m t v d 2 l l I H J h Z H k g b m F k e m 9 y Y 3 p l a i B t Y W r E h S B v Z H B v d 2 l l Z G 5 p Z S B r b 2 1 w Z X R l b m N q Z S B k b y B v Y 2 V u e S B 6 Y X B y b 3 B v b m 9 3 Y W 5 5 Y 2 g g c H J 6 Z X o g Y 3 r F g m 9 u a 2 E g e m F y e s S F Z H U g Y 2 V s w 7 N 3 I H p h c n r E h W R j e n l j a C B w b 2 Q g d 3 p n b M S Z Z G V t I G F k Z W t 3 Y X R u b 8 W b Y 2 k g a S B h b W J p d G 5 v x Z t j a S Z x d W 9 0 O y w m c X V v d D t V c 3 R h b G F u Z S B w c n p l e i B y Y W T E m S B u Y W R 6 b 3 J j e s S F I G N l b G U g e m F y e s S F Z G N 6 Z S B z x I U g Y W 1 i a X R u Z S B p I H B y e n l j e n l u a W F q x I U g c 2 n E m S B k b y B y b 3 p 3 b 2 p 1 I H N w w 7 P F g m t p I G k g c G 9 w c m F 3 e S B q Z W o g d 3 l u a W v D s 3 c m c X V v d D s s J n F 1 b 3 Q 7 M S 1 y b 2 N 6 b m E g c G V y c 3 B l a 3 R 5 d 2 E g d X N 0 Y W x h b m l h I G k g b 2 N l b n k g Y 2 V s w 7 N 3 I H p h c n r E h W R j e n l j a C B q Z X N 0 I G 9 w d H l t Y W x u Y S B p I H B y e n l j e n l u a W E g c 2 n E m S B k b y B y Z W F s a X p h Y 2 p p I G T F g n V n b 3 R l c m 1 p b m 9 3 e W N o I G N l b M O z d y B z c M O z x Y J r a S Z x d W 9 0 O y w m c X V v d D t Q c m 9 j Z X M g d 3 l 6 b m F j e m F u a W E g Y 2 V s w 7 N 3 I H p h c n r E h W R j e n l j a C B v c G l l c m E g c 2 n E m S B u Y S B r b 2 5 z d W x 0 Y W N q Y W N o I H o g Y 3 r F g m 9 u a 2 F t a S B 6 Y X J 6 x I V k d S B r d M O z c n p 5 I G 1 h a s S F I H d w x Y J 5 d y B u Y S B r b 8 W E Y 2 9 3 e S B r c 3 p 0 Y c W C d C B 3 e X p u Y W N 6 Y W 5 5 Y 2 g g Y 2 V s w 7 N 3 J n F 1 b 3 Q 7 L C Z x d W 9 0 O 1 d 5 e m 5 h Y 3 p h b m U g c H J 6 Z X o g c m F k x J k g b m F k e m 9 y Y 3 r E h S B j Z W x l I H P E h S B t a W V y e m F s b m U s I G t 3 Y W 5 0 e W Z p a 2 9 3 Y W x u Z S B p I G 1 v x b x s a X d l I G R v I H J l Y W x p e m F j a m k m c X V v d D s s J n F 1 b 3 Q 7 Q 3 r F g m 9 u a 2 9 3 a W U g e m F y e s S F Z H U g b 3 R y e n l t d W r E h S B j Z W x l I H p h c n r E h W R j e m U g d y B 0 Z X J t a W 5 p Z S B 1 b W / F v G x p d 2 l h a s S F Y 3 l t I G l j a C B 3 e W t v b m F u a W U m c X V v d D s s J n F 1 b 3 Q 7 w q B Q x Y J l x I c 6 X G 4 m c X V v d D s s J n F 1 b 3 Q 7 V 2 l l a z p c b i Z x d W 9 0 O y w m c X V v d D t G d W 5 r Y 2 p h I H c g e m F y e s S F Z H p p Z T p c b i Z x d W 9 0 O y w m c X V v d D t D e s W C b 2 5 l a y B 6 I H d 5 Y m 9 y d S B 6 Y c W C b 2 d p P 1 x u J n F 1 b 3 Q 7 L C Z x d W 9 0 O 1 d 5 a 3 N 6 d G H F g m N l b m l l O l x u J n F 1 b 3 Q 7 L C Z x d W 9 0 O 0 R v x Z t 3 a W F k Y 3 p l b m l l I H c g c H J h Y 3 k g d y B 6 Y X J 6 x I V k e m l l I H N w w 7 P F g m t p I G t h c G l 0 Y c W C b 3 d l a j p c b i Z x d W 9 0 O y w m c X V v d D t E b 8 W b d 2 l h Z G N 6 Z W 5 p Z S B 3 I H B y Y W N 5 I H c g c 3 D D s 8 W C a 2 F j a C B r Y X B p d G H F g m 9 3 e W N o I C h w b 3 p h I H p h c n r E h W R l b S k 6 X G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4 Y j Q 1 M m I 1 L T c 0 O D g t N D U 0 N S 0 4 Y z B k L T B h Z j g w N D J l Z G U y N S I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a b W l l b m l v b m 8 g d H l w L n t J R C w w f S Z x d W 9 0 O y w m c X V v d D t T Z W N 0 a W 9 u M S 9 T a G V l d D E g K D I p L 1 p t a W V u a W 9 u b y B 0 e X A u e 0 d v Z H p p b m E g c m 9 6 c G 9 j e s S Z Y 2 l h L D F 9 J n F 1 b 3 Q 7 L C Z x d W 9 0 O 1 N l Y 3 R p b 2 4 x L 1 N o Z W V 0 M S A o M i k v W m 1 p Z W 5 p b 2 5 v I H R 5 c C 5 7 R 2 9 k e m l u Y S B 1 a 2 / F h G N 6 Z W 5 p Y S w y f S Z x d W 9 0 O y w m c X V v d D t T Z W N 0 a W 9 u M S 9 T a G V l d D E g K D I p L 1 p t a W V u a W 9 u b y B 0 e X A u e 0 F k c m V z I G U t b W F p b C w z f S Z x d W 9 0 O y w m c X V v d D t T Z W N 0 a W 9 u M S 9 T a G V l d D E g K D I p L 1 p t a W V u a W 9 u b y B 0 e X A u e 0 5 h e n d h L D R 9 J n F 1 b 3 Q 7 L C Z x d W 9 0 O 1 N l Y 3 R p b 2 4 x L 1 N o Z W V 0 M S A o M i k v W m 1 p Z W 5 p b 2 5 v I H R 5 c C 5 7 Q 2 8 g d 2 c g U G F u Y S h p K S B q Z X N 0 I G 5 h Y 3 p l b G 7 E h S B 6 Y X N h Z M S F I H c g e m F y e s S F Z H p h b m l 1 I H N w w 7 P F g m v E h T 8 s N X 0 m c X V v d D s s J n F 1 b 3 Q 7 U 2 V j d G l v b j E v U 2 h l Z X Q x I C g y K S 9 a b W l l b m l v b m 8 g d H l w L n t D b y B 3 Z y B Q Y W 5 h K G k p I H B v d 2 l u b m 8 g Y n n E h y B w b 2 R z d G F 3 b 3 d 5 b S B j Z W x l b S B k e m l h x Y J h b G 5 v x Z t j a S B z c M O z x Y J r a T 8 s N n 0 m c X V v d D s s J n F 1 b 3 Q 7 U 2 V j d G l v b j E v U 2 h l Z X Q x I C g y K S 9 a b W l l b m l v b m 8 g d H l w L n t h a 2 N q b 2 5 h c m l 1 c 3 p l L 3 V k e m l h x Y J v d 2 N 5 w q A s N 3 0 m c X V v d D s s J n F 1 b 3 Q 7 U 2 V j d G l v b j E v U 2 h l Z X Q x I C g y K S 9 a b W l l b m l v b m 8 g d H l w L n t y Y W R h I G 5 h Z H p v c m N 6 Y S w 4 f S Z x d W 9 0 O y w m c X V v d D t T Z W N 0 a W 9 u M S 9 T a G V l d D E g K D I p L 1 p t a W V u a W 9 u b y B 0 e X A u e 2 9 y Z 2 F u a X p h Y 2 p l I H p 3 a c S F e m t v d 2 U s O X 0 m c X V v d D s s J n F 1 b 3 Q 7 U 2 V j d G l v b j E v U 2 h l Z X Q x I C g y K S 9 a b W l l b m l v b m 8 g d H l w L n t w c m F j b 3 d u a W N 5 L D E w f S Z x d W 9 0 O y w m c X V v d D t T Z W N 0 a W 9 u M S 9 T a G V l d D E g K D I p L 1 p t a W V u a W 9 u b y B 0 e X A u e 2 t s a W V u Y 2 k g K G 9 k Y m l v c m N 5 K S w x M X 0 m c X V v d D s s J n F 1 b 3 Q 7 U 2 V j d G l v b j E v U 2 h l Z X Q x I C g y K S 9 a b W l l b m l v b m 8 g d H l w L n t k b 3 N 0 Y X d j e S w x M n 0 m c X V v d D s s J n F 1 b 3 Q 7 U 2 V j d G l v b j E v U 2 h l Z X Q x I C g y K S 9 a b W l l b m l v b m 8 g d H l w L n t i Y W 5 r a S B p I G l u c 3 R 5 d H V j a m U g Z m l u Y W 5 z b 3 d l L D E z f S Z x d W 9 0 O y w m c X V v d D t T Z W N 0 a W 9 u M S 9 T a G V l d D E g K D I p L 1 p t a W V u a W 9 u b y B 0 e X A u e 1 N r Y X J i I F B h x Y R z d H d h L D E 0 f S Z x d W 9 0 O y w m c X V v d D t T Z W N 0 a W 9 u M S 9 T a G V l d D E g K D I p L 1 p t a W V u a W 9 u b y B 0 e X A u e 3 B v b G l 0 e W N 5 L D E 1 f S Z x d W 9 0 O y w m c X V v d D t T Z W N 0 a W 9 u M S 9 T a G V l d D E g K D I p L 1 p t a W V u a W 9 u b y B 0 e X A u e 2 x v a 2 F s b m U g d 8 W C Y W R 6 Z S A o b n A u I G p l Z G 5 v c 3 R r Y S B z Y W 1 v c n r E h W R 1 I H R l c n l 0 b 3 J p Y W x u Z W d v K S A s M T Z 9 J n F 1 b 3 Q 7 L C Z x d W 9 0 O 1 N l Y 3 R p b 2 4 x L 1 N o Z W V 0 M S A o M i k v W m 1 p Z W 5 p b 2 5 v I H R 5 c C 5 7 S W 5 u Z S w x N 3 0 m c X V v d D s s J n F 1 b 3 Q 7 U 2 V j d G l v b j E v U 2 h l Z X Q x I C g y K S 9 a b W l l b m l v b m 8 g d H l w L n t w b 3 d v x Y J 5 d 2 F u a W U g a S B v Z H d v x Y J 5 d 2 F u a W U g Y 3 r F g m 9 u a 8 O z d y B 6 Y X J 6 x I V k d S B v c m F 6 I H V z d G F s Y W 5 p Z S B 6 Y X N h Z C B p I H d 5 c 2 9 r b 8 W b Y 2 k g a W N o I H d 5 b m F n c m 9 k e m V u a W E s M T h 9 J n F 1 b 3 Q 7 L C Z x d W 9 0 O 1 N l Y 3 R p b 2 4 x L 1 N o Z W V 0 M S A o M i k v W m 1 p Z W 5 p b 2 5 v I H R 5 c C 5 7 b 2 N l b m E g c 3 B y Y X d v e m R h x Y Q g Z m l u Y W 5 z b 3 d 5 Y 2 g g b 3 J h e i B z c H J h d 2 9 6 Z G H F h C B 6 I G R 6 a W H F g m F s b m / F m 2 N p I H p h c n r E h W R 1 L D E 5 f S Z x d W 9 0 O y w m c X V v d D t T Z W N 0 a W 9 u M S 9 T a G V l d D E g K D I p L 1 p t a W V u a W 9 u b y B 0 e X A u e 3 p h d H d p Z X J k e m F u a W U g c 3 R y Y X R l Z 2 l p I G k g c G x h b s O z d y B 3 a W V s b 2 x l d G 5 p Y 2 g g c 3 D D s 8 W C a 2 k s M j B 9 J n F 1 b 3 Q 7 L C Z x d W 9 0 O 1 N l Y 3 R p b 2 4 x L 1 N o Z W V 0 M S A o M i k v W m 1 p Z W 5 p b 2 5 v I H R 5 c C 5 7 e m F 0 d 2 l l c m R 6 Y W 5 p Z S B y b 2 N 6 b n l j a C B w b G F u w 7 N 3 I H J 6 Z W N 6 b 3 d v L W Z p b m F u c 2 9 3 e W N o I G k g a W 5 3 Z X N 0 e W N 5 a m 5 5 Y 2 g s M j F 9 J n F 1 b 3 Q 7 L C Z x d W 9 0 O 1 N l Y 3 R p b 2 4 x L 1 N o Z W V 0 M S A o M i k v W m 1 p Z W 5 p b 2 5 v I H R 5 c C 5 7 d X N 0 Y W x h b m l l I G N l b M O z d y B 6 Y X J 6 x I V k Y 3 p 5 Y 2 g g Y 3 r F g m 9 u a 8 O z d y B 6 Y X J 6 x I V k d S B v c m F 6 I G 9 j Z W 5 h I G l j a C B y Z W F s a X p h Y 2 p p L D I y f S Z x d W 9 0 O y w m c X V v d D t T Z W N 0 a W 9 u M S 9 T a G V l d D E g K D I p L 1 p t a W V u a W 9 u b y B 0 e X A u e 3 N w b 3 J 6 x I V k e m F u a W U g c 3 B y Y X d v e m R h x Y Q g e i B k e m l h x Y J h b G 5 v x Z t j a S B y Y W R 5 w q B k b G E g V 2 F s b m V n b y B a Z 3 J v b W F k e m V u a W E v W m d y b 2 1 h Z H p l b m l h I F d z c M O z b G 5 p a 8 O z d y w y M 3 0 m c X V v d D s s J n F 1 b 3 Q 7 U 2 V j d G l v b j E v U 2 h l Z X Q x I C g y K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s M j R 9 J n F 1 b 3 Q 7 L C Z x d W 9 0 O 1 N l Y 3 R p b 2 4 x L 1 N o Z W V 0 M S A o M i k v W m 1 p Z W 5 p b 2 5 v I H R 5 c C 5 7 c H J 6 e W p t b 3 d h b m l l I H B v b G l 0 e W s g d y B 6 Y W t y Z X N p Z S B 6 Y X J 6 x I V k e m F u a W E g c n l 6 e W t p Z W 0 7 L D I 1 f S Z x d W 9 0 O y w m c X V v d D t T Z W N 0 a W 9 u M S 9 T a G V l d D E g K D I p L 1 p t a W V u a W 9 u b y B 0 e X A u e 2 R v c m F k e m F u a W U g e m F y e s S F Z G 9 3 a S B 3 I H p h a 3 J l c 2 l l I H B s Y W 7 D s 3 c g Z H p p Y c W C Y W x u b 8 W b Y 2 k g c 3 D D s 8 W C a 2 k s M j Z 9 J n F 1 b 3 Q 7 L C Z x d W 9 0 O 1 N l Y 3 R p b 2 4 x L 1 N o Z W V 0 M S A o M i k v W m 1 p Z W 5 p b 2 5 v I H R 5 c C 5 7 d 3 N w Y X J j a W U g e m F y e s S F Z H U g d y B r b H V j e m 9 3 e W N o I G 9 i c 3 p h c m F j a C B k e m l h x Y J h b G 5 v x Z t j a S B z c M O z x Y J r a S w g a W 5 p Y 2 p v d 2 F u a W U g b m 9 3 e W N o I H J v e n d p x I V 6 Y c W E L D I 3 f S Z x d W 9 0 O y w m c X V v d D t T Z W N 0 a W 9 u M S 9 T a G V l d D E g K D I p L 1 p t a W V u a W 9 u b y B 0 e X A u e 0 l u b m U y L D I 4 f S Z x d W 9 0 O y w m c X V v d D t T Z W N 0 a W 9 u M S 9 T a G V l d D E g K D I p L 1 p t a W V u a W 9 u b y B 0 e X A u e 0 p h a 2 l l I H P E h S B Q Y W 5 h K G k p I H p k Y W 5 p Z W 0 g b m F q d 2 H F v G 5 p Z W p z e m U g c H J v Y m x l b X k g K G J h c m l l c n k p I H d l I H d z c M O z x Y J w c m F j e S B 6 Y X J 6 x I V k d S B 6 I H J h Z M S F I G 5 h Z H p v c m N 6 x I U / L D I 5 f S Z x d W 9 0 O y w m c X V v d D t T Z W N 0 a W 9 u M S 9 T a G V l d D E g K D I p L 1 p t a W V u a W 9 u b y B 0 e X A u e 1 d 5 e m 5 h Y 3 p h b m l l I H B y e m V 6 I H J h Z M S Z I G 5 h Z H p v c m N 6 x I U g Y 2 V s w 7 N 3 I H p h c n r E h W R j e n l j a C B j e s W C b 2 5 r b 2 0 g e m F y e s S F Z H U g b W E g a 2 x 1 Y 3 p v d 2 U g e m 5 h Y 3 p l b m l l I H c g c H J v Y 2 V z a W U g b m F k e m 9 y d S B r b 3 J w b 3 J h Y 3 l q b m V n b y w z M H 0 m c X V v d D s s J n F 1 b 3 Q 7 U 2 V j d G l v b j E v U 2 h l Z X Q x I C g y K S 9 a b W l l b m l v b m 8 g d H l w L n t X e X p u Y W N 6 Y W 5 l I G N 6 x Y J v b m t v b S B 6 Y X J 6 x I V k d S B j Z W x l I H d 5 b m l r Y W r E h S B 6 Z S B z d H J h d G V n a W k g b H V i I H B s Y W 5 1 I G T F g n V n b 2 x l d G 5 p Z W d v I H N w w 7 P F g m t p I C w z M X 0 m c X V v d D s s J n F 1 b 3 Q 7 U 2 V j d G l v b j E v U 2 h l Z X Q x I C g y K S 9 a b W l l b m l v b m 8 g d H l w L n t Q c m 9 w b 3 p 5 Y 2 p l I G N l b M O z d y B 6 Y X J 6 x I V k Y 3 p 5 Y 2 g g c 2 v F g m F k Y W 5 5 Y 2 g g c H J 6 Z X o g Y 3 r F g m 9 u a 8 O z d y B 6 Y X J 6 x I V k d S B y Y W R 6 a W U g b m F k e m 9 y Y 3 p l a i B z x I U g Y W 1 i a X R u Z S B h I G l j a C B z c G X F g m 5 p Z W 5 p Z S B 3 e W 1 h Z 2 E g b 2 Q g b W V u Y W T F v G V y Y S B z c G 9 y Z W d v I H p h Y W 5 n Y c W 8 b 3 d h b m l h I G k g b W 9 0 e X d h Y 2 p p L D M y f S Z x d W 9 0 O y w m c X V v d D t T Z W N 0 a W 9 u M S 9 T a G V l d D E g K D I p L 1 p t a W V u a W 9 u b y B 0 e X A u e 1 B v e m l v b S B w c m 9 w b 2 5 v d 2 F u e W N o I H B y e m V 6 I G 1 h b m F n Z X L D s 3 c g Y 2 V s w 7 N 3 I G p l c 3 Q g e m F u a c W 8 b 2 5 5 I H c g Y 2 V s d S B 1 e n l z a 2 F u a W E g c H J l b W l p I H B y e n k g b m n F v H N 6 e W 0 g e m F h b m d h x b x v d 2 F u a X U s M z N 9 J n F 1 b 3 Q 7 L C Z x d W 9 0 O 1 N l Y 3 R p b 2 4 x L 1 N o Z W V 0 M S A o M i k v W m 1 p Z W 5 p b 2 5 v I H R 5 c C 5 7 Q 3 r F g m 9 u a 2 9 3 a W U g c m F k e S B u Y W R 6 b 3 J j e m V q I G 1 h a s S F I G 9 k c G 9 3 a W V k b m l l I G t v b X B l d G V u Y 2 p l I G R v I G 9 j Z W 5 5 I H p h c H J v c G 9 u b 3 d h b n l j a C B w c n p l e i B j e s W C b 2 5 r Y S B 6 Y X J 6 x I V k d S B j Z W z D s 3 c g e m F y e s S F Z G N 6 e W N o I H B v Z C B 3 e m d s x J l k Z W 0 g Y W R l a 3 d h d G 5 v x Z t j a S B p I G F t Y m l 0 b m / F m 2 N p L D M 0 f S Z x d W 9 0 O y w m c X V v d D t T Z W N 0 a W 9 u M S 9 T a G V l d D E g K D I p L 1 p t a W V u a W 9 u b y B 0 e X A u e 1 V z d G F s Y W 5 l I H B y e m V 6 I H J h Z M S Z I G 5 h Z H p v c m N 6 x I U g Y 2 V s Z S B 6 Y X J 6 x I V k Y 3 p l I H P E h S B h b W J p d G 5 l I G k g c H J 6 e W N 6 e W 5 p Y W r E h S B z a c S Z I G R v I H J v e n d v a n U g c 3 D D s 8 W C a 2 k g a S B w b 3 B y Y X d 5 I G p l a i B 3 e W 5 p a 8 O z d y w z N X 0 m c X V v d D s s J n F 1 b 3 Q 7 U 2 V j d G l v b j E v U 2 h l Z X Q x I C g y K S 9 a b W l l b m l v b m 8 g d H l w L n s x L X J v Y 3 p u Y S B w Z X J z c G V r d H l 3 Y S B 1 c 3 R h b G F u a W E g a S B v Y 2 V u e S B j Z W z D s 3 c g e m F y e s S F Z G N 6 e W N o I G p l c 3 Q g b 3 B 0 e W 1 h b G 5 h I G k g c H J 6 e W N 6 e W 5 p Y S B z a c S Z I G R v I H J l Y W x p e m F j a m k g Z M W C d W d v d G V y b W l u b 3 d 5 Y 2 g g Y 2 V s w 7 N 3 I H N w w 7 P F g m t p L D M 2 f S Z x d W 9 0 O y w m c X V v d D t T Z W N 0 a W 9 u M S 9 T a G V l d D E g K D I p L 1 p t a W V u a W 9 u b y B 0 e X A u e 1 B y b 2 N l c y B 3 e X p u Y W N 6 Y W 5 p Y S B j Z W z D s 3 c g e m F y e s S F Z G N 6 e W N o I G 9 w a W V y Y S B z a c S Z I G 5 h I G t v b n N 1 b H R h Y 2 p h Y 2 g g e i B j e s W C b 2 5 r Y W 1 p I H p h c n r E h W R 1 I G t 0 w 7 N y e n k g b W F q x I U g d 3 D F g n l 3 I G 5 h I G t v x Y R j b 3 d 5 I G t z e n R h x Y J 0 I H d 5 e m 5 h Y 3 p h b n l j a C B j Z W z D s 3 c s M z d 9 J n F 1 b 3 Q 7 L C Z x d W 9 0 O 1 N l Y 3 R p b 2 4 x L 1 N o Z W V 0 M S A o M i k v W m 1 p Z W 5 p b 2 5 v I H R 5 c C 5 7 V 3 l 6 b m F j e m F u Z S B w c n p l e i B y Y W T E m S B u Y W R 6 b 3 J j e s S F I G N l b G U g c 8 S F I G 1 p Z X J 6 Y W x u Z S w g a 3 d h b n R 5 Z m l r b 3 d h b G 5 l I G k g b W / F v G x p d 2 U g Z G 8 g c m V h b G l 6 Y W N q a S w z O H 0 m c X V v d D s s J n F 1 b 3 Q 7 U 2 V j d G l v b j E v U 2 h l Z X Q x I C g y K S 9 a b W l l b m l v b m 8 g d H l w L n t D e s W C b 2 5 r b 3 d p Z S B 6 Y X J 6 x I V k d S B v d H J 6 e W 1 1 a s S F I G N l b G U g e m F y e s S F Z G N 6 Z S B 3 I H R l c m 1 p b m l l I H V t b 8 W 8 b G l 3 a W F q x I V j e W 0 g a W N o I H d 5 a 2 9 u Y W 5 p Z S w z O X 0 m c X V v d D s s J n F 1 b 3 Q 7 U 2 V j d G l v b j E v U 2 h l Z X Q x I C g y K S 9 a b W l l b m l v b m 8 g d H l w L n v C o F D F g m X E h z p c b i w 0 M H 0 m c X V v d D s s J n F 1 b 3 Q 7 U 2 V j d G l v b j E v U 2 h l Z X Q x I C g y K S 9 a b W l l b m l v b m 8 g d H l w L n t X a W V r O l x u L D Q x f S Z x d W 9 0 O y w m c X V v d D t T Z W N 0 a W 9 u M S 9 T a G V l d D E g K D I p L 1 p t a W V u a W 9 u b y B 0 e X A u e 0 Z 1 b m t j a m E g d y B 6 Y X J 6 x I V k e m l l O l x u L D Q y f S Z x d W 9 0 O y w m c X V v d D t T Z W N 0 a W 9 u M S 9 T a G V l d D E g K D I p L 1 p t a W V u a W 9 u b y B 0 e X A u e 0 N 6 x Y J v b m V r I H o g d 3 l i b 3 J 1 I H p h x Y J v Z 2 k / X G 4 s N D N 9 J n F 1 b 3 Q 7 L C Z x d W 9 0 O 1 N l Y 3 R p b 2 4 x L 1 N o Z W V 0 M S A o M i k v W m 1 p Z W 5 p b 2 5 v I H R 5 c C 5 7 V 3 l r c 3 p 0 Y c W C Y 2 V u a W U 6 X G 4 s N D R 9 J n F 1 b 3 Q 7 L C Z x d W 9 0 O 1 N l Y 3 R p b 2 4 x L 1 N o Z W V 0 M S A o M i k v W m 1 p Z W 5 p b 2 5 v I H R 5 c C 5 7 R G / F m 3 d p Y W R j e m V u a W U g d y B w c m F j e S B 3 I H p h c n r E h W R 6 a W U g c 3 D D s 8 W C a 2 k g a 2 F w a X R h x Y J v d 2 V q O l x u L D Q 1 f S Z x d W 9 0 O y w m c X V v d D t T Z W N 0 a W 9 u M S 9 T a G V l d D E g K D I p L 1 p t a W V u a W 9 u b y B 0 e X A u e 0 R v x Z t 3 a W F k Y 3 p l b m l l I H c g c H J h Y 3 k g d y B z c M O z x Y J r Y W N o I G t h c G l 0 Y c W C b 3 d 5 Y 2 g g K H B v e m E g e m F y e s S F Z G V t K T p c b i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1 N o Z W V 0 M S A o M i k v W m 1 p Z W 5 p b 2 5 v I H R 5 c C 5 7 S U Q s M H 0 m c X V v d D s s J n F 1 b 3 Q 7 U 2 V j d G l v b j E v U 2 h l Z X Q x I C g y K S 9 a b W l l b m l v b m 8 g d H l w L n t H b 2 R 6 a W 5 h I H J v e n B v Y 3 r E m W N p Y S w x f S Z x d W 9 0 O y w m c X V v d D t T Z W N 0 a W 9 u M S 9 T a G V l d D E g K D I p L 1 p t a W V u a W 9 u b y B 0 e X A u e 0 d v Z H p p b m E g d W t v x Y R j e m V u a W E s M n 0 m c X V v d D s s J n F 1 b 3 Q 7 U 2 V j d G l v b j E v U 2 h l Z X Q x I C g y K S 9 a b W l l b m l v b m 8 g d H l w L n t B Z H J l c y B l L W 1 h a W w s M 3 0 m c X V v d D s s J n F 1 b 3 Q 7 U 2 V j d G l v b j E v U 2 h l Z X Q x I C g y K S 9 a b W l l b m l v b m 8 g d H l w L n t O Y X p 3 Y S w 0 f S Z x d W 9 0 O y w m c X V v d D t T Z W N 0 a W 9 u M S 9 T a G V l d D E g K D I p L 1 p t a W V u a W 9 u b y B 0 e X A u e 0 N v I H d n I F B h b m E o a S k g a m V z d C B u Y W N 6 Z W x u x I U g e m F z Y W T E h S B 3 I H p h c n r E h W R 6 Y W 5 p d S B z c M O z x Y J r x I U / L D V 9 J n F 1 b 3 Q 7 L C Z x d W 9 0 O 1 N l Y 3 R p b 2 4 x L 1 N o Z W V 0 M S A o M i k v W m 1 p Z W 5 p b 2 5 v I H R 5 c C 5 7 Q 2 8 g d 2 c g U G F u Y S h p K S B w b 3 d p b m 5 v I G J 5 x I c g c G 9 k c 3 R h d 2 9 3 e W 0 g Y 2 V s Z W 0 g Z H p p Y c W C Y W x u b 8 W b Y 2 k g c 3 D D s 8 W C a 2 k / L D Z 9 J n F 1 b 3 Q 7 L C Z x d W 9 0 O 1 N l Y 3 R p b 2 4 x L 1 N o Z W V 0 M S A o M i k v W m 1 p Z W 5 p b 2 5 v I H R 5 c C 5 7 Y W t j a m 9 u Y X J p d X N 6 Z S 9 1 Z H p p Y c W C b 3 d j e c K g L D d 9 J n F 1 b 3 Q 7 L C Z x d W 9 0 O 1 N l Y 3 R p b 2 4 x L 1 N o Z W V 0 M S A o M i k v W m 1 p Z W 5 p b 2 5 v I H R 5 c C 5 7 c m F k Y S B u Y W R 6 b 3 J j e m E s O H 0 m c X V v d D s s J n F 1 b 3 Q 7 U 2 V j d G l v b j E v U 2 h l Z X Q x I C g y K S 9 a b W l l b m l v b m 8 g d H l w L n t v c m d h b m l 6 Y W N q Z S B 6 d 2 n E h X p r b 3 d l L D l 9 J n F 1 b 3 Q 7 L C Z x d W 9 0 O 1 N l Y 3 R p b 2 4 x L 1 N o Z W V 0 M S A o M i k v W m 1 p Z W 5 p b 2 5 v I H R 5 c C 5 7 c H J h Y 2 9 3 b m l j e S w x M H 0 m c X V v d D s s J n F 1 b 3 Q 7 U 2 V j d G l v b j E v U 2 h l Z X Q x I C g y K S 9 a b W l l b m l v b m 8 g d H l w L n t r b G l l b m N p I C h v Z G J p b 3 J j e S k s M T F 9 J n F 1 b 3 Q 7 L C Z x d W 9 0 O 1 N l Y 3 R p b 2 4 x L 1 N o Z W V 0 M S A o M i k v W m 1 p Z W 5 p b 2 5 v I H R 5 c C 5 7 Z G 9 z d G F 3 Y 3 k s M T J 9 J n F 1 b 3 Q 7 L C Z x d W 9 0 O 1 N l Y 3 R p b 2 4 x L 1 N o Z W V 0 M S A o M i k v W m 1 p Z W 5 p b 2 5 v I H R 5 c C 5 7 Y m F u a 2 k g a S B p b n N 0 e X R 1 Y 2 p l I G Z p b m F u c 2 9 3 Z S w x M 3 0 m c X V v d D s s J n F 1 b 3 Q 7 U 2 V j d G l v b j E v U 2 h l Z X Q x I C g y K S 9 a b W l l b m l v b m 8 g d H l w L n t T a 2 F y Y i B Q Y c W E c 3 R 3 Y S w x N H 0 m c X V v d D s s J n F 1 b 3 Q 7 U 2 V j d G l v b j E v U 2 h l Z X Q x I C g y K S 9 a b W l l b m l v b m 8 g d H l w L n t w b 2 x p d H l j e S w x N X 0 m c X V v d D s s J n F 1 b 3 Q 7 U 2 V j d G l v b j E v U 2 h l Z X Q x I C g y K S 9 a b W l l b m l v b m 8 g d H l w L n t s b 2 t h b G 5 l I H f F g m F k e m U g K G 5 w L i B q Z W R u b 3 N 0 a 2 E g c 2 F t b 3 J 6 x I V k d S B 0 Z X J 5 d G 9 y a W F s b m V n b y k g L D E 2 f S Z x d W 9 0 O y w m c X V v d D t T Z W N 0 a W 9 u M S 9 T a G V l d D E g K D I p L 1 p t a W V u a W 9 u b y B 0 e X A u e 0 l u b m U s M T d 9 J n F 1 b 3 Q 7 L C Z x d W 9 0 O 1 N l Y 3 R p b 2 4 x L 1 N o Z W V 0 M S A o M i k v W m 1 p Z W 5 p b 2 5 v I H R 5 c C 5 7 c G 9 3 b 8 W C e X d h b m l l I G k g b 2 R 3 b 8 W C e X d h b m l l I G N 6 x Y J v b m v D s 3 c g e m F y e s S F Z H U g b 3 J h e i B 1 c 3 R h b G F u a W U g e m F z Y W Q g a S B 3 e X N v a 2 / F m 2 N p I G l j a C B 3 e W 5 h Z 3 J v Z H p l b m l h L D E 4 f S Z x d W 9 0 O y w m c X V v d D t T Z W N 0 a W 9 u M S 9 T a G V l d D E g K D I p L 1 p t a W V u a W 9 u b y B 0 e X A u e 2 9 j Z W 5 h I H N w c m F 3 b 3 p k Y c W E I G Z p b m F u c 2 9 3 e W N o I G 9 y Y X o g c 3 B y Y X d v e m R h x Y Q g e i B k e m l h x Y J h b G 5 v x Z t j a S B 6 Y X J 6 x I V k d S w x O X 0 m c X V v d D s s J n F 1 b 3 Q 7 U 2 V j d G l v b j E v U 2 h l Z X Q x I C g y K S 9 a b W l l b m l v b m 8 g d H l w L n t 6 Y X R 3 a W V y Z H p h b m l l I H N 0 c m F 0 Z W d p a S B p I H B s Y W 7 D s 3 c g d 2 l l b G 9 s Z X R u a W N o I H N w w 7 P F g m t p L D I w f S Z x d W 9 0 O y w m c X V v d D t T Z W N 0 a W 9 u M S 9 T a G V l d D E g K D I p L 1 p t a W V u a W 9 u b y B 0 e X A u e 3 p h d H d p Z X J k e m F u a W U g c m 9 j e m 5 5 Y 2 g g c G x h b s O z d y B y e m V j e m 9 3 b y 1 m a W 5 h b n N v d 3 l j a C B p I G l u d 2 V z d H l j e W p u e W N o L D I x f S Z x d W 9 0 O y w m c X V v d D t T Z W N 0 a W 9 u M S 9 T a G V l d D E g K D I p L 1 p t a W V u a W 9 u b y B 0 e X A u e 3 V z d G F s Y W 5 p Z S B j Z W z D s 3 c g e m F y e s S F Z G N 6 e W N o I G N 6 x Y J v b m v D s 3 c g e m F y e s S F Z H U g b 3 J h e i B v Y 2 V u Y S B p Y 2 g g c m V h b G l 6 Y W N q a S w y M n 0 m c X V v d D s s J n F 1 b 3 Q 7 U 2 V j d G l v b j E v U 2 h l Z X Q x I C g y K S 9 a b W l l b m l v b m 8 g d H l w L n t z c G 9 y e s S F Z H p h b m l l I H N w c m F 3 b 3 p k Y c W E I H o g Z H p p Y c W C Y W x u b 8 W b Y 2 k g c m F k e c K g Z G x h I F d h b G 5 l Z 2 8 g W m d y b 2 1 h Z H p l b m l h L 1 p n c m 9 t Y W R 6 Z W 5 p Y S B X c 3 D D s 2 x u a W v D s 3 c s M j N 9 J n F 1 b 3 Q 7 L C Z x d W 9 0 O 1 N l Y 3 R p b 2 4 x L 1 N o Z W V 0 M S A o M i k v W m 1 p Z W 5 p b 2 5 v I H R 5 c C 5 7 d 3 l y Y c W 8 Y W 5 p Z S B 6 Z 2 9 k e S B 6 Y X J 6 x I V k b 3 d p I G 5 h I G R v a 2 9 u e X d h b m l l I G N 6 e W 5 u b 8 W b Y 2 k g b 2 t y Z c W b b G 9 u e W N o I H c g U 3 R h d H V j a W U v V W 1 v d 2 l l I H N w w 7 P F g m t p L D I 0 f S Z x d W 9 0 O y w m c X V v d D t T Z W N 0 a W 9 u M S 9 T a G V l d D E g K D I p L 1 p t a W V u a W 9 u b y B 0 e X A u e 3 B y e n l q b W 9 3 Y W 5 p Z S B w b 2 x p d H l r I H c g e m F r c m V z a W U g e m F y e s S F Z H p h b m l h I H J 5 e n l r a W V t O y w y N X 0 m c X V v d D s s J n F 1 b 3 Q 7 U 2 V j d G l v b j E v U 2 h l Z X Q x I C g y K S 9 a b W l l b m l v b m 8 g d H l w L n t k b 3 J h Z H p h b m l l I H p h c n r E h W R v d 2 k g d y B 6 Y W t y Z X N p Z S B w b G F u w 7 N 3 I G R 6 a W H F g m F s b m / F m 2 N p I H N w w 7 P F g m t p L D I 2 f S Z x d W 9 0 O y w m c X V v d D t T Z W N 0 a W 9 u M S 9 T a G V l d D E g K D I p L 1 p t a W V u a W 9 u b y B 0 e X A u e 3 d z c G F y Y 2 l l I H p h c n r E h W R 1 I H c g a 2 x 1 Y 3 p v d 3 l j a C B v Y n N 6 Y X J h Y 2 g g Z H p p Y c W C Y W x u b 8 W b Y 2 k g c 3 D D s 8 W C a 2 k s I G l u a W N q b 3 d h b m l l I G 5 v d 3 l j a C B y b 3 p 3 a c S F e m H F h C w y N 3 0 m c X V v d D s s J n F 1 b 3 Q 7 U 2 V j d G l v b j E v U 2 h l Z X Q x I C g y K S 9 a b W l l b m l v b m 8 g d H l w L n t J b m 5 l M i w y O H 0 m c X V v d D s s J n F 1 b 3 Q 7 U 2 V j d G l v b j E v U 2 h l Z X Q x I C g y K S 9 a b W l l b m l v b m 8 g d H l w L n t K Y W t p Z S B z x I U g U G F u Y S h p K S B 6 Z G F u a W V t I G 5 h a n d h x b x u a W V q c 3 p l I H B y b 2 J s Z W 1 5 I C h i Y X J p Z X J 5 K S B 3 Z S B 3 c 3 D D s 8 W C c H J h Y 3 k g e m F y e s S F Z H U g e i B y Y W T E h S B u Y W R 6 b 3 J j e s S F P y w y O X 0 m c X V v d D s s J n F 1 b 3 Q 7 U 2 V j d G l v b j E v U 2 h l Z X Q x I C g y K S 9 a b W l l b m l v b m 8 g d H l w L n t X e X p u Y W N 6 Y W 5 p Z S B w c n p l e i B y Y W T E m S B u Y W R 6 b 3 J j e s S F I G N l b M O z d y B 6 Y X J 6 x I V k Y 3 p 5 Y 2 g g Y 3 r F g m 9 u a 2 9 t I H p h c n r E h W R 1 I G 1 h I G t s d W N 6 b 3 d l I H p u Y W N 6 Z W 5 p Z S B 3 I H B y b 2 N l c 2 l l I G 5 h Z H p v c n U g a 2 9 y c G 9 y Y W N 5 a m 5 l Z 2 8 s M z B 9 J n F 1 b 3 Q 7 L C Z x d W 9 0 O 1 N l Y 3 R p b 2 4 x L 1 N o Z W V 0 M S A o M i k v W m 1 p Z W 5 p b 2 5 v I H R 5 c C 5 7 V 3 l 6 b m F j e m F u Z S B j e s W C b 2 5 r b 2 0 g e m F y e s S F Z H U g Y 2 V s Z S B 3 e W 5 p a 2 F q x I U g e m U g c 3 R y Y X R l Z 2 l p I G x 1 Y i B w b G F u d S B k x Y J 1 Z 2 9 s Z X R u a W V n b y B z c M O z x Y J r a S A s M z F 9 J n F 1 b 3 Q 7 L C Z x d W 9 0 O 1 N l Y 3 R p b 2 4 x L 1 N o Z W V 0 M S A o M i k v W m 1 p Z W 5 p b 2 5 v I H R 5 c C 5 7 U H J v c G 9 6 e W N q Z S B j Z W z D s 3 c g e m F y e s S F Z G N 6 e W N o I H N r x Y J h Z G F u e W N o I H B y e m V 6 I G N 6 x Y J v b m v D s 3 c g e m F y e s S F Z H U g c m F k e m l l I G 5 h Z H p v c m N 6 Z W o g c 8 S F I G F t Y m l 0 b m U g Y S B p Y 2 g g c 3 B l x Y J u a W V u a W U g d 3 l t Y W d h I G 9 k I G 1 l b m F k x b x l c m E g c 3 B v c m V n b y B 6 Y W F u Z 2 H F v G 9 3 Y W 5 p Y S B p I G 1 v d H l 3 Y W N q a S w z M n 0 m c X V v d D s s J n F 1 b 3 Q 7 U 2 V j d G l v b j E v U 2 h l Z X Q x I C g y K S 9 a b W l l b m l v b m 8 g d H l w L n t Q b 3 p p b 2 0 g c H J v c G 9 u b 3 d h b n l j a C B w c n p l e i B t Y W 5 h Z 2 V y w 7 N 3 I G N l b M O z d y B q Z X N 0 I H p h b m n F v G 9 u e S B 3 I G N l b H U g d X p 5 c 2 t h b m l h I H B y Z W 1 p a S B w c n p 5 I G 5 p x b x z e n l t I H p h Y W 5 n Y c W 8 b 3 d h b m l 1 L D M z f S Z x d W 9 0 O y w m c X V v d D t T Z W N 0 a W 9 u M S 9 T a G V l d D E g K D I p L 1 p t a W V u a W 9 u b y B 0 e X A u e 0 N 6 x Y J v b m t v d 2 l l I H J h Z H k g b m F k e m 9 y Y 3 p l a i B t Y W r E h S B v Z H B v d 2 l l Z G 5 p Z S B r b 2 1 w Z X R l b m N q Z S B k b y B v Y 2 V u e S B 6 Y X B y b 3 B v b m 9 3 Y W 5 5 Y 2 g g c H J 6 Z X o g Y 3 r F g m 9 u a 2 E g e m F y e s S F Z H U g Y 2 V s w 7 N 3 I H p h c n r E h W R j e n l j a C B w b 2 Q g d 3 p n b M S Z Z G V t I G F k Z W t 3 Y X R u b 8 W b Y 2 k g a S B h b W J p d G 5 v x Z t j a S w z N H 0 m c X V v d D s s J n F 1 b 3 Q 7 U 2 V j d G l v b j E v U 2 h l Z X Q x I C g y K S 9 a b W l l b m l v b m 8 g d H l w L n t V c 3 R h b G F u Z S B w c n p l e i B y Y W T E m S B u Y W R 6 b 3 J j e s S F I G N l b G U g e m F y e s S F Z G N 6 Z S B z x I U g Y W 1 i a X R u Z S B p I H B y e n l j e n l u a W F q x I U g c 2 n E m S B k b y B y b 3 p 3 b 2 p 1 I H N w w 7 P F g m t p I G k g c G 9 w c m F 3 e S B q Z W o g d 3 l u a W v D s 3 c s M z V 9 J n F 1 b 3 Q 7 L C Z x d W 9 0 O 1 N l Y 3 R p b 2 4 x L 1 N o Z W V 0 M S A o M i k v W m 1 p Z W 5 p b 2 5 v I H R 5 c C 5 7 M S 1 y b 2 N 6 b m E g c G V y c 3 B l a 3 R 5 d 2 E g d X N 0 Y W x h b m l h I G k g b 2 N l b n k g Y 2 V s w 7 N 3 I H p h c n r E h W R j e n l j a C B q Z X N 0 I G 9 w d H l t Y W x u Y S B p I H B y e n l j e n l u a W E g c 2 n E m S B k b y B y Z W F s a X p h Y 2 p p I G T F g n V n b 3 R l c m 1 p b m 9 3 e W N o I G N l b M O z d y B z c M O z x Y J r a S w z N n 0 m c X V v d D s s J n F 1 b 3 Q 7 U 2 V j d G l v b j E v U 2 h l Z X Q x I C g y K S 9 a b W l l b m l v b m 8 g d H l w L n t Q c m 9 j Z X M g d 3 l 6 b m F j e m F u a W E g Y 2 V s w 7 N 3 I H p h c n r E h W R j e n l j a C B v c G l l c m E g c 2 n E m S B u Y S B r b 2 5 z d W x 0 Y W N q Y W N o I H o g Y 3 r F g m 9 u a 2 F t a S B 6 Y X J 6 x I V k d S B r d M O z c n p 5 I G 1 h a s S F I H d w x Y J 5 d y B u Y S B r b 8 W E Y 2 9 3 e S B r c 3 p 0 Y c W C d C B 3 e X p u Y W N 6 Y W 5 5 Y 2 g g Y 2 V s w 7 N 3 L D M 3 f S Z x d W 9 0 O y w m c X V v d D t T Z W N 0 a W 9 u M S 9 T a G V l d D E g K D I p L 1 p t a W V u a W 9 u b y B 0 e X A u e 1 d 5 e m 5 h Y 3 p h b m U g c H J 6 Z X o g c m F k x J k g b m F k e m 9 y Y 3 r E h S B j Z W x l I H P E h S B t a W V y e m F s b m U s I G t 3 Y W 5 0 e W Z p a 2 9 3 Y W x u Z S B p I G 1 v x b x s a X d l I G R v I H J l Y W x p e m F j a m k s M z h 9 J n F 1 b 3 Q 7 L C Z x d W 9 0 O 1 N l Y 3 R p b 2 4 x L 1 N o Z W V 0 M S A o M i k v W m 1 p Z W 5 p b 2 5 v I H R 5 c C 5 7 Q 3 r F g m 9 u a 2 9 3 a W U g e m F y e s S F Z H U g b 3 R y e n l t d W r E h S B j Z W x l I H p h c n r E h W R j e m U g d y B 0 Z X J t a W 5 p Z S B 1 b W / F v G x p d 2 l h a s S F Y 3 l t I G l j a C B 3 e W t v b m F u a W U s M z l 9 J n F 1 b 3 Q 7 L C Z x d W 9 0 O 1 N l Y 3 R p b 2 4 x L 1 N o Z W V 0 M S A o M i k v W m 1 p Z W 5 p b 2 5 v I H R 5 c C 5 7 w q B Q x Y J l x I c 6 X G 4 s N D B 9 J n F 1 b 3 Q 7 L C Z x d W 9 0 O 1 N l Y 3 R p b 2 4 x L 1 N o Z W V 0 M S A o M i k v W m 1 p Z W 5 p b 2 5 v I H R 5 c C 5 7 V 2 l l a z p c b i w 0 M X 0 m c X V v d D s s J n F 1 b 3 Q 7 U 2 V j d G l v b j E v U 2 h l Z X Q x I C g y K S 9 a b W l l b m l v b m 8 g d H l w L n t G d W 5 r Y 2 p h I H c g e m F y e s S F Z H p p Z T p c b i w 0 M n 0 m c X V v d D s s J n F 1 b 3 Q 7 U 2 V j d G l v b j E v U 2 h l Z X Q x I C g y K S 9 a b W l l b m l v b m 8 g d H l w L n t D e s W C b 2 5 l a y B 6 I H d 5 Y m 9 y d S B 6 Y c W C b 2 d p P 1 x u L D Q z f S Z x d W 9 0 O y w m c X V v d D t T Z W N 0 a W 9 u M S 9 T a G V l d D E g K D I p L 1 p t a W V u a W 9 u b y B 0 e X A u e 1 d 5 a 3 N 6 d G H F g m N l b m l l O l x u L D Q 0 f S Z x d W 9 0 O y w m c X V v d D t T Z W N 0 a W 9 u M S 9 T a G V l d D E g K D I p L 1 p t a W V u a W 9 u b y B 0 e X A u e 0 R v x Z t 3 a W F k Y 3 p l b m l l I H c g c H J h Y 3 k g d y B 6 Y X J 6 x I V k e m l l I H N w w 7 P F g m t p I G t h c G l 0 Y c W C b 3 d l a j p c b i w 0 N X 0 m c X V v d D s s J n F 1 b 3 Q 7 U 2 V j d G l v b j E v U 2 h l Z X Q x I C g y K S 9 a b W l l b m l v b m 8 g d H l w L n t E b 8 W b d 2 l h Z G N 6 Z W 5 p Z S B 3 I H B y Y W N 5 I H c g c 3 D D s 8 W C a 2 F j a C B r Y X B p d G H F g m 9 3 e W N o I C h w b 3 p h I H p h c n r E h W R l b S k 6 X G 4 s N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A 1 V D I w O j M y O j Q y L j c w O D E 4 N D N a I i 8 + P E V u d H J 5 I F R 5 c G U 9 I k Z p b G x D b 2 x 1 b W 5 U e X B l c y I g V m F s d W U 9 I n N B d 2 N I Q m d B R 0 J n T U R B d 0 1 E Q X d N R E F 3 T U R B d 0 1 E Q X d N R E F 3 T U R B d 0 1 E Q X d N R E F 3 T U R B d 0 1 E Q X d Z R 0 J n W U d C Z 0 1 E Q X d N R E F 3 T U R B d 0 1 H Q m d Z R 0 J n W U c i L z 4 8 R W 5 0 c n k g V H l w Z T 0 i R m l s b E N v b H V t b k 5 h b W V z I i B W Y W x 1 Z T 0 i c 1 s m c X V v d D t J R C Z x d W 9 0 O y w m c X V v d D t H b 2 R 6 a W 5 h I H J v e n B v Y 3 r E m W N p Y S Z x d W 9 0 O y w m c X V v d D t H b 2 R 6 a W 5 h I H V r b 8 W E Y 3 p l b m l h J n F 1 b 3 Q 7 L C Z x d W 9 0 O 0 F k c m V z I G U t b W F p b C Z x d W 9 0 O y w m c X V v d D t O Y X p 3 Y S Z x d W 9 0 O y w m c X V v d D t D b y B 3 Z y B Q Y W 5 h K G k p I G p l c 3 Q g b m F j e m V s b s S F I H p h c 2 F k x I U g d y B 6 Y X J 6 x I V k e m F u a X U g c 3 D D s 8 W C a 8 S F P y Z x d W 9 0 O y w m c X V v d D t D b y B 3 Z y B Q Y W 5 h K G k p I H B v d 2 l u b m 8 g Y n n E h y B w b 2 R z d G F 3 b 3 d 5 b S B j Z W x l b S B k e m l h x Y J h b G 5 v x Z t j a S B z c M O z x Y J r a T 8 m c X V v d D s s J n F 1 b 3 Q 7 Y W t j a m 9 u Y X J p d X N 6 Z S 9 1 Z H p p Y c W C b 3 d j e S Z x d W 9 0 O y w m c X V v d D t 6 Y X J 6 x I V k J n F 1 b 3 Q 7 L C Z x d W 9 0 O 2 9 y Z 2 F u a X p h Y 2 p l I H p 3 a c S F e m t v d 2 U m c X V v d D s s J n F 1 b 3 Q 7 c H J h Y 2 9 3 b m l j e S Z x d W 9 0 O y w m c X V v d D t r b G l l b m N p I C h v Z G J p b 3 J j e S k m c X V v d D s s J n F 1 b 3 Q 7 Z G 9 z d G F 3 Y 3 k m c X V v d D s s J n F 1 b 3 Q 7 Y m F u a 2 k g a S B p b n N 0 e X R 1 Y 2 p l I G Z p b m F u c 2 9 3 Z S Z x d W 9 0 O y w m c X V v d D t T a 2 F y Y i B Q Y c W E c 3 R 3 Y S Z x d W 9 0 O y w m c X V v d D t w b 2 x p d H l j e S Z x d W 9 0 O y w m c X V v d D t s b 2 t h b G 5 l I H f F g m F k e m U g K G 5 w L i B q Z W R u b 3 N 0 a 2 E g c 2 F t b 3 J 6 x I V k d S B 0 Z X J 5 d G 9 y a W F s b m V n b y k g J n F 1 b 3 Q 7 L C Z x d W 9 0 O 0 l u b m U m c X V v d D s s J n F 1 b 3 Q 7 c G 9 3 b 8 W C e X d h b m l l I G k g b 2 R 3 b 8 W C e X d h b m l l I G N 6 x Y J v b m v D s 3 c g e m F y e s S F Z H U g b 3 J h e i B 1 c 3 R h b G F u a W X C o C B 3 e X N v a 2 / F m 2 N p I G l j a C B 3 e W 5 h Z 3 J v Z H p l b m l h J n F 1 b 3 Q 7 L C Z x d W 9 0 O 2 9 j Z W 5 h I H N w c m F 3 b 3 p k Y c W E I G Z p b m F u c 2 9 3 e W N o I G 9 y Y X o g c 3 B y Y X d v e m R h x Y Q g e i B k e m l h x Y J h b G 5 v x Z t j a S B 6 Y X J 6 x I V k d S Z x d W 9 0 O y w m c X V v d D t 6 Y X R 3 a W V y Z H p h b m l l I H N 0 c m F 0 Z W d p a S B p I H B s Y W 7 D s 3 c g d 2 l l b G 9 s Z X R u a W N o I H N w w 7 P F g m t p J n F 1 b 3 Q 7 L C Z x d W 9 0 O 3 p h d H d p Z X J k e m F u a W U g c m 9 j e m 5 5 Y 2 g g c G x h b s O z d y B y e m V j e m 9 3 b y 1 m a W 5 h b n N v d 3 l j a C B p I G l u d 2 V z d H l j e W p u e W N o J n F 1 b 3 Q 7 L C Z x d W 9 0 O 3 V z d G F s Y W 5 p Z S B j Z W z D s 3 c g e m F y e s S F Z G N 6 e W N o I G N 6 x Y J v b m v D s 3 c g e m F y e s S F Z H U g b 3 J h e i B v Y 2 V u Y S B p Y 2 g g c m V h b G l 6 Y W N q a S Z x d W 9 0 O y w m c X V v d D t z c G 9 y e s S F Z H p h b m l l I H N w c m F 3 b 3 p k Y c W E I H o g Z H p p Y c W C Y W x u b 8 W b Y 2 k g c m F k e c K g Z G x h I F d h b G 5 l Z 2 8 g W m d y b 2 1 h Z H p l b m l h L 1 p n c m 9 t Y W R 6 Z W 5 p Y S B X c 3 D D s 2 x u a W v D s 3 c m c X V v d D s s J n F 1 b 3 Q 7 d 3 l y Y c W 8 Y W 5 p Z S B 6 Z 2 9 k e S B 6 Y X J 6 x I V k b 3 d p I G 5 h I G R v a 2 9 u e X d h b m l l I G N 6 e W 5 u b 8 W b Y 2 k g b 2 t y Z c W b b G 9 u e W N o I H c g U 3 R h d H V j a W U v V W 1 v d 2 l l I H N w w 7 P F g m t p J n F 1 b 3 Q 7 L C Z x d W 9 0 O 3 B y e n l q b W 9 3 Y W 5 p Z S B w b 2 x p d H l r I H c g e m F r c m V z a W U g e m F y e s S F Z H p h b m l h I H J 5 e n l r a W V t J n F 1 b 3 Q 7 L C Z x d W 9 0 O 2 R v c m F k e m F u a W U g e m F y e s S F Z G 9 3 a S B 3 I H p h a 3 J l c 2 l l I H B s Y W 7 D s 3 c g Z H p p Y c W C Y W x u b 8 W b Y 2 k g c 3 D D s 8 W C a 2 k m c X V v d D s s J n F 1 b 3 Q 7 d 3 N w Y X J j a W U g e m F y e s S F Z H U g d y B r b H V j e m 9 3 e W N o I G 9 i c 3 p h c m F j a C B k e m l h x Y J h b G 5 v x Z t j a S B z c M O z x Y J r a S w g a W 5 p Y 2 p v d 2 F u a W U g b m 9 3 e W N o I H J v e n d p x I V 6 Y c W E J n F 1 b 3 Q 7 L C Z x d W 9 0 O 0 l u b m U y J n F 1 b 3 Q 7 L C Z x d W 9 0 O 3 B v d 2 / F g n l 3 Y W 5 p Z S B p I G 9 k d 2 / F g n l 3 Y W 5 p Z S B j e s W C b 2 5 r w 7 N 3 I H p h c n r E h W R 1 I G 9 y Y X o g d X N 0 Y W x h b m l l I H p h c 2 F k I G k g d 3 l z b 2 t v x Z t j a S B p Y 2 g g d 3 l u Y W d y b 2 R 6 Z W 5 p Y S Z x d W 9 0 O y w m c X V v d D t v Y 2 V u Y S B z c H J h d 2 9 6 Z G H F h C B m a W 5 h b n N v d 3 l j a C B v c m F 6 I H N w c m F 3 b 3 p k Y c W E I H o g Z H p p Y c W C Y W x u b 8 W b Y 2 k g e m F y e s S F Z H U y J n F 1 b 3 Q 7 L C Z x d W 9 0 O 3 p h d H d p Z X J k e m F u a W U g c 3 R y Y X R l Z 2 l p I G k g c G x h b s O z d y B 3 a W V s b 2 x l d G 5 p Y 2 g g c 3 D D s 8 W C a 2 k y J n F 1 b 3 Q 7 L C Z x d W 9 0 O 3 p h d H d p Z X J k e m F u a W U g c m 9 j e m 5 5 Y 2 g g c G x h b s O z d y B y e m V j e m 9 3 b y 1 m a W 5 h b n N v d 3 l j a C B p I G l u d 2 V z d H l j e W p u e W N o M i Z x d W 9 0 O y w m c X V v d D t 1 c 3 R h b G F u a W U g Y 2 V s w 7 N 3 I H p h c n r E h W R j e n l j a C B j e s W C b 2 5 r w 7 N 3 I H p h c n r E h W R 1 I G 9 y Y X o g b 2 N l b m E g a W N o I H J l Y W x p e m F j a m k y J n F 1 b 3 Q 7 L C Z x d W 9 0 O 3 N w b 3 J 6 x I V k e m F u a W U g c 3 B y Y X d v e m R h x Y Q g e i B k e m l h x Y J h b G 5 v x Z t j a S B y Y W R 5 w q B k b G E g V 2 F s b m V n b y B a Z 3 J v b W F k e m V u a W E v W m d y b 2 1 h Z H p l b m l h I F d z c M O z b G 5 p a 8 O z d z I m c X V v d D s s J n F 1 b 3 Q 7 d 3 l y Y c W 8 Y W 5 p Z S B 6 Z 2 9 k e S B 6 Y X J 6 x I V k b 3 d p I G 5 h I G R v a 2 9 u e X d h b m l l I G N 6 e W 5 u b 8 W b Y 2 k g b 2 t y Z c W b b G 9 u e W N o I H c g U 3 R h d H V j a W U v V W 1 v d 2 l l I H N w w 7 P F g m t p M i Z x d W 9 0 O y w m c X V v d D t w c n p 5 a m 1 v d 2 F u a W U g c G 9 s a X R 5 a y B 3 I H p h a 3 J l c 2 l l I H p h c n r E h W R 6 Y W 5 p Y S B y e X p 5 a 2 l l b T s m c X V v d D s s J n F 1 b 3 Q 7 Z G 9 y Y W R 6 Y W 5 p Z S B 6 Y X J 6 x I V k b 3 d p I H c g e m F r c m V z a W U g c G x h b s O z d y B k e m l h x Y J h b G 5 v x Z t j a S B z c M O z x Y J r a T I m c X V v d D s s J n F 1 b 3 Q 7 d 3 N w Y X J j a W U g e m F y e s S F Z H U g d y B r b H V j e m 9 3 e W N o I G 9 i c 3 p h c m F j a C B k e m l h x Y J h b G 5 v x Z t j a S B z c M O z x Y J r a S w g a W 5 p Y 2 p v d 2 F u a W U g b m 9 3 e W N o I H J v e n d p x I V 6 Y c W E M i Z x d W 9 0 O y w m c X V v d D t J b m 5 l M y Z x d W 9 0 O y w m c X V v d D t L d M O z c m U g e i B w b 2 5 p x b x z e n l j a C B j e n l u b m l r w 7 N 3 I G 1 h a s S F I G 5 h a n d p x J l r c 3 p 5 I H d w x Y J 5 d y B u Y S B 3 x Y J h x Z t j a X d l I G R 6 a W H F g m F u a W U g c m F k e S B u Y W R 6 b 3 J j e m V q P y Z x d W 9 0 O y w m c X V v d D t K Y W t p Z W d v I H J v Z H p h a n U g d 2 l l Z H r E m S B w b 3 d p b m 5 p I H B v c 2 l h Z G H E h 8 K g Y 3 r F g m 9 u a 2 9 3 a W U g c m F k I G 5 h Z H p v c m N 6 e W N o P y A m c X V v d D s s J n F 1 b 3 Q 7 S m F r a W V n b y B y b 2 R 6 Y W p 1 I G R v x Z t 3 a W F k Y 3 p l b m l l I G p l c 3 Q g b m F q Y m F y Z H p p Z W o g c G / F v M S F Z G F u Z S B 1 w q B j e s W C b 2 5 r w 7 N 3 I H J h Z C B u Y W R 6 b 3 J j e n l j a D 8 m c X V v d D s s J n F 1 b 3 Q 7 S m F r a W V n b y B y b 2 R 6 Y W p 1 I H V t a W V q x J l 0 b m / F m 2 N p I H P E h S B u Y W p i Y X J k e m l l a i B w b 8 W 8 x I V k Y W 5 l I H X C o G N 6 x Y J v b m v D s 3 c g c m F k I G 5 h Z H p v c m N 6 e W N o P y Z x d W 9 0 O y w m c X V v d D t L d M O z c m U g e i B 6 Y X B y Z X p l b n R v d 2 F u e W N o I H B v b m n F v G V q I H B v c 3 R h d y B z x I U g b m F q Y m F y Z H p p Z W o g c G / F v M S F Z G F u Z S B 1 w q B j e s W C b 2 5 r w 7 N 3 I H J h Z C B u Y W R 6 b 3 J j e n l j a M K g P y Z x d W 9 0 O y w m c X V v d D t K Y W t p Z S B z x I U g U G F u Y S h p K S B 6 Z G F u a W V t I H P E h S B u Y W p 3 Y c W 8 b m l l a n N 6 Z S B i Y X J p Z X J 5 I C h w c m 9 i b G V t e S k g d 2 U g d 8 W C Y c W b Y 2 l 3 e W 0 g Z n V u a 2 N q b 2 5 v d 2 F u a X U g c m F k e S B u Y W R 6 b 3 J j e m V q P y Z x d W 9 0 O y w m c X V v d D t X e X p u Y W N 6 Y W 5 p Z S B w c n p l e i B y Y W T E m S B u Y W R 6 b 3 J j e s S F I G N l b M O z d y B 6 Y X J 6 x I V k Y 3 p 5 Y 2 g g Y 3 r F g m 9 u a 2 9 t I H p h c n r E h W R 1 I G 1 h I G t s d W N 6 b 3 d l I H p u Y W N 6 Z W 5 p Z S B 3 I H B y b 2 N l c 2 l l I G 5 h Z H p v c n U g a 2 9 y c G 9 y Y W N 5 a m 5 l Z 2 8 m c X V v d D s s J n F 1 b 3 Q 7 V 3 l 6 b m F j e m F u Z S B j e s W C b 2 5 r b 2 0 g e m F y e s S F Z H U g Y 2 V s Z S B 3 e W 5 p a 2 F q x I U g e m U g c 3 R y Y X R l Z 2 l p I G x 1 Y i B w b G F u d S B k x Y J 1 Z 2 9 s Z X R u a W V n b y B z c M O z x Y J r a S A m c X V v d D s s J n F 1 b 3 Q 7 U H J v c G 9 6 e W N q Z S B j Z W z D s 3 c g e m F y e s S F Z G N 6 e W N o I H N r x Y J h Z G F u e W N o I H B y e m V 6 I G N 6 x Y J v b m v D s 3 c g e m F y e s S F Z H U g c m F k e m l l I G 5 h Z H p v c m N 6 Z W o g c 8 S F I G F t Y m l 0 b m U g Y S B p Y 2 g g c 3 B l x Y J u a W V u a W U g d 3 l t Y W d h I G 9 k I G 1 l b m F k x b x l c m E g c 3 B v c m V n b y B 6 Y W F u Z 2 H F v G 9 3 Y W 5 p Y S B p I G 1 v d H l 3 Y W N q a S Z x d W 9 0 O y w m c X V v d D t Q b 3 p p b 2 0 g c H J v c G 9 u b 3 d h b n l j a C B w c n p l e i B t Y W 5 h Z 2 V y w 7 N 3 I G N l b M O z d y B q Z X N 0 I H p h b m n F v G 9 u e S B 3 I G N l b H U g d X p 5 c 2 t h b m l h I H B y Z W 1 p a S B w c n p 5 I G 5 p x b x z e n l t I H p h Y W 5 n Y c W 8 b 3 d h b m l 1 J n F 1 b 3 Q 7 L C Z x d W 9 0 O 0 N 6 x Y J v b m t v d 2 l l I H J h Z H k g b m F k e m 9 y Y 3 p l a i B t Y W r E h S B v Z H B v d 2 l l Z G 5 p Z S B r b 2 1 w Z X R l b m N q Z S B k b y B v Y 2 V u e S B 6 Y X B y b 3 B v b m 9 3 Y W 5 5 Y 2 g g c H J 6 Z X o g Y 3 r F g m 9 u a 2 E g e m F y e s S F Z H U g Y 2 V s w 7 N 3 I H p h c n r E h W R j e n l j a C B w b 2 Q g d 3 p n b M S Z Z G V t I G F k Z W t 3 Y X R u b 8 W b Y 2 k g a S B h b W J p d G 5 v x Z t j a S Z x d W 9 0 O y w m c X V v d D t V c 3 R h b G F u Z S B w c n p l e i B y Y W T E m S B u Y W R 6 b 3 J j e s S F I G N l b G U g e m F y e s S F Z G N 6 Z S B z x I U g Y W 1 i a X R u Z S B p I H B y e n l j e n l u a W F q x I U g c 2 n E m S B k b y B y b 3 p 3 b 2 p 1 I H N w w 7 P F g m t p I G k g c G 9 w c m F 3 e S B q Z W o g d 3 l u a W v D s 3 c m c X V v d D s s J n F 1 b 3 Q 7 M S 1 y b 2 N 6 b m E g c G V y c 3 B l a 3 R 5 d 2 E g d X N 0 Y W x h b m l h I G k g b 2 N l b n k g Y 2 V s w 7 N 3 I H p h c n r E h W R j e n l j a C B q Z X N 0 I G 9 w d H l t Y W x u Y S B p I H B y e n l j e n l u a W E g c 2 n E m S B k b y B y Z W F s a X p h Y 2 p p I G T F g n V n b 3 R l c m 1 p b m 9 3 e W N o I G N l b M O z d y B z c M O z x Y J r a S Z x d W 9 0 O y w m c X V v d D t Q c m 9 j Z X M g d 3 l 6 b m F j e m F u a W E g Y 2 V s w 7 N 3 I H p h c n r E h W R j e n l j a C B v c G l l c m E g c 2 n E m S B u Y S B r b 2 5 z d W x 0 Y W N q Y W N o I H o g Y 3 r F g m 9 u a 2 F t a S B 6 Y X J 6 x I V k d S B r d M O z c n p 5 I G 1 h a s S F I H d w x Y J 5 d y B u Y S B r b 8 W E Y 2 9 3 e S B r c 3 p 0 Y c W C d C B 3 e X p u Y W N 6 Y W 5 5 Y 2 g g Y 2 V s w 7 N 3 J n F 1 b 3 Q 7 L C Z x d W 9 0 O 1 d 5 e m 5 h Y 3 p h b m U g c H J 6 Z X o g c m F k x J k g b m F k e m 9 y Y 3 r E h S B j Z W x l I H P E h S B t a W V y e m F s b m U s I G t 3 Y W 5 0 e W Z p a 2 9 3 Y W x u Z S B p I G 1 v x b x s a X d l I G R v I H J l Y W x p e m F j a m k m c X V v d D s s J n F 1 b 3 Q 7 Q 3 r F g m 9 u a 2 9 3 a W U g e m F y e s S F Z H U g b 3 R y e n l t d W r E h S B j Z W x l I H p h c n r E h W R j e m U g d y B 0 Z X J t a W 5 p Z S B 1 b W / F v G x p d 2 l h a s S F Y 3 l t I G l j a C B 3 e W t v b m F u a W U m c X V v d D s s J n F 1 b 3 Q 7 U M W C Z c S H J n F 1 b 3 Q 7 L C Z x d W 9 0 O 1 d p Z W s m c X V v d D s s J n F 1 b 3 Q 7 U 3 R h b m 9 3 a X N r b y B 3 I H J h Z H p p Z S B u Y W R 6 b 3 J j e m V q O l x u J n F 1 b 3 Q 7 L C Z x d W 9 0 O 1 d 5 a 3 N 6 d G H F g m N l b m l l O l x u J n F 1 b 3 Q 7 L C Z x d W 9 0 O 1 V w c m F 3 b m l l b m l l w q B w b 3 p 3 Y W x h a s S F Y 2 U g b m E g e m F z a W F k Y W 5 p Z S B 3 I H J h Z H p p Z S B u Y W R 6 b 3 J j e m V q O l x u J n F 1 b 3 Q 7 L C Z x d W 9 0 O 0 R v x Z t 3 a W F k Y 3 p l b m l l I H c g c H J h Y 3 k g d y B y Y W R 6 a W U g b m F k e m 9 y Y 3 p l a i B s d W I g e m F z a W F k Y W 5 p Z S B 3 I G l u b n l j a C B y Y W R h Y 2 g g b m F k e m 9 y Y 3 p 5 Y 2 g 6 X G 4 m c X V v d D s s J n F 1 b 3 Q 7 R G / F m 3 d p Y W R j e m V u a W U g d y B w c m F j e S B 3 I H N w w 7 P F g m t h Y 2 g g a 2 F w a X R h x Y J v d 3 l j a D p c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U 2 M 2 I 0 Z m I t Y z F j Z S 0 0 Y m Y z L T g 5 Z G Q t M T F h Y T F i N j Q z M D Y z I i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M p L 1 p t a W V u a W 9 u b y B 0 e X A u e 0 l E L D B 9 J n F 1 b 3 Q 7 L C Z x d W 9 0 O 1 N l Y 3 R p b 2 4 x L 1 N o Z W V 0 M S A o M y k v W m 1 p Z W 5 p b 2 5 v I H R 5 c C 5 7 R 2 9 k e m l u Y S B y b 3 p w b 2 N 6 x J l j a W E s M X 0 m c X V v d D s s J n F 1 b 3 Q 7 U 2 V j d G l v b j E v U 2 h l Z X Q x I C g z K S 9 a b W l l b m l v b m 8 g d H l w L n t H b 2 R 6 a W 5 h I H V r b 8 W E Y 3 p l b m l h L D J 9 J n F 1 b 3 Q 7 L C Z x d W 9 0 O 1 N l Y 3 R p b 2 4 x L 1 N o Z W V 0 M S A o M y k v W m 1 p Z W 5 p b 2 5 v I H R 5 c C 5 7 Q W R y Z X M g Z S 1 t Y W l s L D N 9 J n F 1 b 3 Q 7 L C Z x d W 9 0 O 1 N l Y 3 R p b 2 4 x L 1 N o Z W V 0 M S A o M y k v W m 1 p Z W 5 p b 2 5 v I H R 5 c C 5 7 T m F 6 d 2 E s N H 0 m c X V v d D s s J n F 1 b 3 Q 7 U 2 V j d G l v b j E v U 2 h l Z X Q x I C g z K S 9 a b W l l b m l v b m 8 g d H l w L n t D b y B 3 Z y B Q Y W 5 h K G k p I G p l c 3 Q g b m F j e m V s b s S F I H p h c 2 F k x I U g d y B 6 Y X J 6 x I V k e m F u a X U g c 3 D D s 8 W C a 8 S F P y w 1 f S Z x d W 9 0 O y w m c X V v d D t T Z W N 0 a W 9 u M S 9 T a G V l d D E g K D M p L 1 p t a W V u a W 9 u b y B 0 e X A u e 0 N v I H d n I F B h b m E o a S k g c G 9 3 a W 5 u b y B i e c S H I H B v Z H N 0 Y X d v d 3 l t I G N l b G V t I G R 6 a W H F g m F s b m / F m 2 N p I H N w w 7 P F g m t p P y w 2 f S Z x d W 9 0 O y w m c X V v d D t T Z W N 0 a W 9 u M S 9 T a G V l d D E g K D M p L 1 p t a W V u a W 9 u b y B 0 e X A u e 2 F r Y 2 p v b m F y a X V z e m U v d W R 6 a W H F g m 9 3 Y 3 k s N 3 0 m c X V v d D s s J n F 1 b 3 Q 7 U 2 V j d G l v b j E v U 2 h l Z X Q x I C g z K S 9 a b W l l b m l v b m 8 g d H l w L n t 6 Y X J 6 x I V k L D h 9 J n F 1 b 3 Q 7 L C Z x d W 9 0 O 1 N l Y 3 R p b 2 4 x L 1 N o Z W V 0 M S A o M y k v W m 1 p Z W 5 p b 2 5 v I H R 5 c C 5 7 b 3 J n Y W 5 p e m F j a m U g e n d p x I V 6 a 2 9 3 Z S w 5 f S Z x d W 9 0 O y w m c X V v d D t T Z W N 0 a W 9 u M S 9 T a G V l d D E g K D M p L 1 p t a W V u a W 9 u b y B 0 e X A u e 3 B y Y W N v d 2 5 p Y 3 k s M T B 9 J n F 1 b 3 Q 7 L C Z x d W 9 0 O 1 N l Y 3 R p b 2 4 x L 1 N o Z W V 0 M S A o M y k v W m 1 p Z W 5 p b 2 5 v I H R 5 c C 5 7 a 2 x p Z W 5 j a S A o b 2 R i a W 9 y Y 3 k p L D E x f S Z x d W 9 0 O y w m c X V v d D t T Z W N 0 a W 9 u M S 9 T a G V l d D E g K D M p L 1 p t a W V u a W 9 u b y B 0 e X A u e 2 R v c 3 R h d 2 N 5 L D E y f S Z x d W 9 0 O y w m c X V v d D t T Z W N 0 a W 9 u M S 9 T a G V l d D E g K D M p L 1 p t a W V u a W 9 u b y B 0 e X A u e 2 J h b m t p I G k g a W 5 z d H l 0 d W N q Z S B m a W 5 h b n N v d 2 U s M T N 9 J n F 1 b 3 Q 7 L C Z x d W 9 0 O 1 N l Y 3 R p b 2 4 x L 1 N o Z W V 0 M S A o M y k v W m 1 p Z W 5 p b 2 5 v I H R 5 c C 5 7 U 2 t h c m I g U G H F h H N 0 d 2 E s M T R 9 J n F 1 b 3 Q 7 L C Z x d W 9 0 O 1 N l Y 3 R p b 2 4 x L 1 N o Z W V 0 M S A o M y k v W m 1 p Z W 5 p b 2 5 v I H R 5 c C 5 7 c G 9 s a X R 5 Y 3 k s M T V 9 J n F 1 b 3 Q 7 L C Z x d W 9 0 O 1 N l Y 3 R p b 2 4 x L 1 N o Z W V 0 M S A o M y k v W m 1 p Z W 5 p b 2 5 v I H R 5 c C 5 7 b G 9 r Y W x u Z S B 3 x Y J h Z H p l I C h u c C 4 g a m V k b m 9 z d G t h I H N h b W 9 y e s S F Z H U g d G V y e X R v c m l h b G 5 l Z 2 8 p I C w x N n 0 m c X V v d D s s J n F 1 b 3 Q 7 U 2 V j d G l v b j E v U 2 h l Z X Q x I C g z K S 9 a b W l l b m l v b m 8 g d H l w L n t J b m 5 l L D E 3 f S Z x d W 9 0 O y w m c X V v d D t T Z W N 0 a W 9 u M S 9 T a G V l d D E g K D M p L 1 p t a W V u a W 9 u b y B 0 e X A u e 3 B v d 2 / F g n l 3 Y W 5 p Z S B p I G 9 k d 2 / F g n l 3 Y W 5 p Z S B j e s W C b 2 5 r w 7 N 3 I H p h c n r E h W R 1 I G 9 y Y X o g d X N 0 Y W x h b m l l w q A g d 3 l z b 2 t v x Z t j a S B p Y 2 g g d 3 l u Y W d y b 2 R 6 Z W 5 p Y S w x O H 0 m c X V v d D s s J n F 1 b 3 Q 7 U 2 V j d G l v b j E v U 2 h l Z X Q x I C g z K S 9 a b W l l b m l v b m 8 g d H l w L n t v Y 2 V u Y S B z c H J h d 2 9 6 Z G H F h C B m a W 5 h b n N v d 3 l j a C B v c m F 6 I H N w c m F 3 b 3 p k Y c W E I H o g Z H p p Y c W C Y W x u b 8 W b Y 2 k g e m F y e s S F Z H U s M T l 9 J n F 1 b 3 Q 7 L C Z x d W 9 0 O 1 N l Y 3 R p b 2 4 x L 1 N o Z W V 0 M S A o M y k v W m 1 p Z W 5 p b 2 5 v I H R 5 c C 5 7 e m F 0 d 2 l l c m R 6 Y W 5 p Z S B z d H J h d G V n a W k g a S B w b G F u w 7 N 3 I H d p Z W x v b G V 0 b m l j a C B z c M O z x Y J r a S w y M H 0 m c X V v d D s s J n F 1 b 3 Q 7 U 2 V j d G l v b j E v U 2 h l Z X Q x I C g z K S 9 a b W l l b m l v b m 8 g d H l w L n t 6 Y X R 3 a W V y Z H p h b m l l I H J v Y 3 p u e W N o I H B s Y W 7 D s 3 c g c n p l Y 3 p v d 2 8 t Z m l u Y W 5 z b 3 d 5 Y 2 g g a S B p b n d l c 3 R 5 Y 3 l q b n l j a C w y M X 0 m c X V v d D s s J n F 1 b 3 Q 7 U 2 V j d G l v b j E v U 2 h l Z X Q x I C g z K S 9 a b W l l b m l v b m 8 g d H l w L n t 1 c 3 R h b G F u a W U g Y 2 V s w 7 N 3 I H p h c n r E h W R j e n l j a C B j e s W C b 2 5 r w 7 N 3 I H p h c n r E h W R 1 I G 9 y Y X o g b 2 N l b m E g a W N o I H J l Y W x p e m F j a m k s M j J 9 J n F 1 b 3 Q 7 L C Z x d W 9 0 O 1 N l Y 3 R p b 2 4 x L 1 N o Z W V 0 M S A o M y k v W m 1 p Z W 5 p b 2 5 v I H R 5 c C 5 7 c 3 B v c n r E h W R 6 Y W 5 p Z S B z c H J h d 2 9 6 Z G H F h C B 6 I G R 6 a W H F g m F s b m / F m 2 N p I H J h Z H n C o G R s Y S B X Y W x u Z W d v I F p n c m 9 t Y W R 6 Z W 5 p Y S 9 a Z 3 J v b W F k e m V u a W E g V 3 N w w 7 N s b m l r w 7 N 3 L D I z f S Z x d W 9 0 O y w m c X V v d D t T Z W N 0 a W 9 u M S 9 T a G V l d D E g K D M p L 1 p t a W V u a W 9 u b y B 0 e X A u e 3 d 5 c m H F v G F u a W U g e m d v Z H k g e m F y e s S F Z G 9 3 a S B u Y S B k b 2 t v b n l 3 Y W 5 p Z S B j e n l u b m / F m 2 N p I G 9 r c m X F m 2 x v b n l j a C B 3 I F N 0 Y X R 1 Y 2 l l L 1 V t b 3 d p Z S B z c M O z x Y J r a S w y N H 0 m c X V v d D s s J n F 1 b 3 Q 7 U 2 V j d G l v b j E v U 2 h l Z X Q x I C g z K S 9 a b W l l b m l v b m 8 g d H l w L n t w c n p 5 a m 1 v d 2 F u a W U g c G 9 s a X R 5 a y B 3 I H p h a 3 J l c 2 l l I H p h c n r E h W R 6 Y W 5 p Y S B y e X p 5 a 2 l l b S w y N X 0 m c X V v d D s s J n F 1 b 3 Q 7 U 2 V j d G l v b j E v U 2 h l Z X Q x I C g z K S 9 a b W l l b m l v b m 8 g d H l w L n t k b 3 J h Z H p h b m l l I H p h c n r E h W R v d 2 k g d y B 6 Y W t y Z X N p Z S B w b G F u w 7 N 3 I G R 6 a W H F g m F s b m / F m 2 N p I H N w w 7 P F g m t p L D I 2 f S Z x d W 9 0 O y w m c X V v d D t T Z W N 0 a W 9 u M S 9 T a G V l d D E g K D M p L 1 p t a W V u a W 9 u b y B 0 e X A u e 3 d z c G F y Y 2 l l I H p h c n r E h W R 1 I H c g a 2 x 1 Y 3 p v d 3 l j a C B v Y n N 6 Y X J h Y 2 g g Z H p p Y c W C Y W x u b 8 W b Y 2 k g c 3 D D s 8 W C a 2 k s I G l u a W N q b 3 d h b m l l I G 5 v d 3 l j a C B y b 3 p 3 a c S F e m H F h C w y N 3 0 m c X V v d D s s J n F 1 b 3 Q 7 U 2 V j d G l v b j E v U 2 h l Z X Q x I C g z K S 9 a b W l l b m l v b m 8 g d H l w L n t J b m 5 l M i w y O H 0 m c X V v d D s s J n F 1 b 3 Q 7 U 2 V j d G l v b j E v U 2 h l Z X Q x I C g z K S 9 a b W l l b m l v b m 8 g d H l w L n t w b 3 d v x Y J 5 d 2 F u a W U g a S B v Z H d v x Y J 5 d 2 F u a W U g Y 3 r F g m 9 u a 8 O z d y B 6 Y X J 6 x I V k d S B v c m F 6 I H V z d G F s Y W 5 p Z S B 6 Y X N h Z C B p I H d 5 c 2 9 r b 8 W b Y 2 k g a W N o I H d 5 b m F n c m 9 k e m V u a W E s M j l 9 J n F 1 b 3 Q 7 L C Z x d W 9 0 O 1 N l Y 3 R p b 2 4 x L 1 N o Z W V 0 M S A o M y k v W m 1 p Z W 5 p b 2 5 v I H R 5 c C 5 7 b 2 N l b m E g c 3 B y Y X d v e m R h x Y Q g Z m l u Y W 5 z b 3 d 5 Y 2 g g b 3 J h e i B z c H J h d 2 9 6 Z G H F h C B 6 I G R 6 a W H F g m F s b m / F m 2 N p I H p h c n r E h W R 1 M i w z M H 0 m c X V v d D s s J n F 1 b 3 Q 7 U 2 V j d G l v b j E v U 2 h l Z X Q x I C g z K S 9 a b W l l b m l v b m 8 g d H l w L n t 6 Y X R 3 a W V y Z H p h b m l l I H N 0 c m F 0 Z W d p a S B p I H B s Y W 7 D s 3 c g d 2 l l b G 9 s Z X R u a W N o I H N w w 7 P F g m t p M i w z M X 0 m c X V v d D s s J n F 1 b 3 Q 7 U 2 V j d G l v b j E v U 2 h l Z X Q x I C g z K S 9 a b W l l b m l v b m 8 g d H l w L n t 6 Y X R 3 a W V y Z H p h b m l l I H J v Y 3 p u e W N o I H B s Y W 7 D s 3 c g c n p l Y 3 p v d 2 8 t Z m l u Y W 5 z b 3 d 5 Y 2 g g a S B p b n d l c 3 R 5 Y 3 l q b n l j a D I s M z J 9 J n F 1 b 3 Q 7 L C Z x d W 9 0 O 1 N l Y 3 R p b 2 4 x L 1 N o Z W V 0 M S A o M y k v W m 1 p Z W 5 p b 2 5 v I H R 5 c C 5 7 d X N 0 Y W x h b m l l I G N l b M O z d y B 6 Y X J 6 x I V k Y 3 p 5 Y 2 g g Y 3 r F g m 9 u a 8 O z d y B 6 Y X J 6 x I V k d S B v c m F 6 I G 9 j Z W 5 h I G l j a C B y Z W F s a X p h Y 2 p p M i w z M 3 0 m c X V v d D s s J n F 1 b 3 Q 7 U 2 V j d G l v b j E v U 2 h l Z X Q x I C g z K S 9 a b W l l b m l v b m 8 g d H l w L n t z c G 9 y e s S F Z H p h b m l l I H N w c m F 3 b 3 p k Y c W E I H o g Z H p p Y c W C Y W x u b 8 W b Y 2 k g c m F k e c K g Z G x h I F d h b G 5 l Z 2 8 g W m d y b 2 1 h Z H p l b m l h L 1 p n c m 9 t Y W R 6 Z W 5 p Y S B X c 3 D D s 2 x u a W v D s 3 c y L D M 0 f S Z x d W 9 0 O y w m c X V v d D t T Z W N 0 a W 9 u M S 9 T a G V l d D E g K D M p L 1 p t a W V u a W 9 u b y B 0 e X A u e 3 d 5 c m H F v G F u a W U g e m d v Z H k g e m F y e s S F Z G 9 3 a S B u Y S B k b 2 t v b n l 3 Y W 5 p Z S B j e n l u b m / F m 2 N p I G 9 r c m X F m 2 x v b n l j a C B 3 I F N 0 Y X R 1 Y 2 l l L 1 V t b 3 d p Z S B z c M O z x Y J r a T I s M z V 9 J n F 1 b 3 Q 7 L C Z x d W 9 0 O 1 N l Y 3 R p b 2 4 x L 1 N o Z W V 0 M S A o M y k v W m 1 p Z W 5 p b 2 5 v I H R 5 c C 5 7 c H J 6 e W p t b 3 d h b m l l I H B v b G l 0 e W s g d y B 6 Y W t y Z X N p Z S B 6 Y X J 6 x I V k e m F u a W E g c n l 6 e W t p Z W 0 7 L D M 2 f S Z x d W 9 0 O y w m c X V v d D t T Z W N 0 a W 9 u M S 9 T a G V l d D E g K D M p L 1 p t a W V u a W 9 u b y B 0 e X A u e 2 R v c m F k e m F u a W U g e m F y e s S F Z G 9 3 a S B 3 I H p h a 3 J l c 2 l l I H B s Y W 7 D s 3 c g Z H p p Y c W C Y W x u b 8 W b Y 2 k g c 3 D D s 8 W C a 2 k y L D M 3 f S Z x d W 9 0 O y w m c X V v d D t T Z W N 0 a W 9 u M S 9 T a G V l d D E g K D M p L 1 p t a W V u a W 9 u b y B 0 e X A u e 3 d z c G F y Y 2 l l I H p h c n r E h W R 1 I H c g a 2 x 1 Y 3 p v d 3 l j a C B v Y n N 6 Y X J h Y 2 g g Z H p p Y c W C Y W x u b 8 W b Y 2 k g c 3 D D s 8 W C a 2 k s I G l u a W N q b 3 d h b m l l I G 5 v d 3 l j a C B y b 3 p 3 a c S F e m H F h D I s M z h 9 J n F 1 b 3 Q 7 L C Z x d W 9 0 O 1 N l Y 3 R p b 2 4 x L 1 N o Z W V 0 M S A o M y k v W m 1 p Z W 5 p b 2 5 v I H R 5 c C 5 7 S W 5 u Z T M s M z l 9 J n F 1 b 3 Q 7 L C Z x d W 9 0 O 1 N l Y 3 R p b 2 4 x L 1 N o Z W V 0 M S A o M y k v W m 1 p Z W 5 p b 2 5 v I H R 5 c C 5 7 S 3 T D s 3 J l I H o g c G 9 u a c W 8 c 3 p 5 Y 2 g g Y 3 p 5 b m 5 p a 8 O z d y B t Y W r E h S B u Y W p 3 a c S Z a 3 N 6 e S B 3 c M W C e X c g b m E g d 8 W C Y c W b Y 2 l 3 Z S B k e m l h x Y J h b m l l I H J h Z H k g b m F k e m 9 y Y 3 p l a j 8 s N D B 9 J n F 1 b 3 Q 7 L C Z x d W 9 0 O 1 N l Y 3 R p b 2 4 x L 1 N o Z W V 0 M S A o M y k v W m 1 p Z W 5 p b 2 5 v I H R 5 c C 5 7 S m F r a W V n b y B y b 2 R 6 Y W p 1 I H d p Z W R 6 x J k g c G 9 3 a W 5 u a S B w b 3 N p Y W R h x I f C o G N 6 x Y J v b m t v d 2 l l I H J h Z C B u Y W R 6 b 3 J j e n l j a D 8 g L D Q x f S Z x d W 9 0 O y w m c X V v d D t T Z W N 0 a W 9 u M S 9 T a G V l d D E g K D M p L 1 p t a W V u a W 9 u b y B 0 e X A u e 0 p h a 2 l l Z 2 8 g c m 9 k e m F q d S B k b 8 W b d 2 l h Z G N 6 Z W 5 p Z S B q Z X N 0 I G 5 h a m J h c m R 6 a W V q I H B v x b z E h W R h b m U g d c K g Y 3 r F g m 9 u a 8 O z d y B y Y W Q g b m F k e m 9 y Y 3 p 5 Y 2 g / L D Q y f S Z x d W 9 0 O y w m c X V v d D t T Z W N 0 a W 9 u M S 9 T a G V l d D E g K D M p L 1 p t a W V u a W 9 u b y B 0 e X A u e 0 p h a 2 l l Z 2 8 g c m 9 k e m F q d S B 1 b W l l a s S Z d G 5 v x Z t j a S B z x I U g b m F q Y m F y Z H p p Z W o g c G / F v M S F Z G F u Z S B 1 w q B j e s W C b 2 5 r w 7 N 3 I H J h Z C B u Y W R 6 b 3 J j e n l j a D 8 s N D N 9 J n F 1 b 3 Q 7 L C Z x d W 9 0 O 1 N l Y 3 R p b 2 4 x L 1 N o Z W V 0 M S A o M y k v W m 1 p Z W 5 p b 2 5 v I H R 5 c C 5 7 S 3 T D s 3 J l I H o g e m F w c m V 6 Z W 5 0 b 3 d h b n l j a C B w b 2 5 p x b x l a i B w b 3 N 0 Y X c g c 8 S F I G 5 h a m J h c m R 6 a W V q I H B v x b z E h W R h b m U g d c K g Y 3 r F g m 9 u a 8 O z d y B y Y W Q g b m F k e m 9 y Y 3 p 5 Y 2 j C o D 8 s N D R 9 J n F 1 b 3 Q 7 L C Z x d W 9 0 O 1 N l Y 3 R p b 2 4 x L 1 N o Z W V 0 M S A o M y k v W m 1 p Z W 5 p b 2 5 v I H R 5 c C 5 7 S m F r a W U g c 8 S F I F B h b m E o a S k g e m R h b m l l b S B z x I U g b m F q d 2 H F v G 5 p Z W p z e m U g Y m F y a W V y e S A o c H J v Y m x l b X k p I H d l I H f F g m H F m 2 N p d 3 l t I G Z 1 b m t j a m 9 u b 3 d h b m l 1 I H J h Z H k g b m F k e m 9 y Y 3 p l a j 8 s N D V 9 J n F 1 b 3 Q 7 L C Z x d W 9 0 O 1 N l Y 3 R p b 2 4 x L 1 N o Z W V 0 M S A o M y k v W m 1 p Z W 5 p b 2 5 v I H R 5 c C 5 7 V 3 l 6 b m F j e m F u a W U g c H J 6 Z X o g c m F k x J k g b m F k e m 9 y Y 3 r E h S B j Z W z D s 3 c g e m F y e s S F Z G N 6 e W N o I G N 6 x Y J v b m t v b S B 6 Y X J 6 x I V k d S B t Y S B r b H V j e m 9 3 Z S B 6 b m F j e m V u a W U g d y B w c m 9 j Z X N p Z S B u Y W R 6 b 3 J 1 I G t v c n B v c m F j e W p u Z W d v L D Q 2 f S Z x d W 9 0 O y w m c X V v d D t T Z W N 0 a W 9 u M S 9 T a G V l d D E g K D M p L 1 p t a W V u a W 9 u b y B 0 e X A u e 1 d 5 e m 5 h Y 3 p h b m U g Y 3 r F g m 9 u a 2 9 t I H p h c n r E h W R 1 I G N l b G U g d 3 l u a W t h a s S F I H p l I H N 0 c m F 0 Z W d p a S B s d W I g c G x h b n U g Z M W C d W d v b G V 0 b m l l Z 2 8 g c 3 D D s 8 W C a 2 k g L D Q 3 f S Z x d W 9 0 O y w m c X V v d D t T Z W N 0 a W 9 u M S 9 T a G V l d D E g K D M p L 1 p t a W V u a W 9 u b y B 0 e X A u e 1 B y b 3 B v e n l j a m U g Y 2 V s w 7 N 3 I H p h c n r E h W R j e n l j a C B z a 8 W C Y W R h b n l j a C B w c n p l e i B j e s W C b 2 5 r w 7 N 3 I H p h c n r E h W R 1 I H J h Z H p p Z S B u Y W R 6 b 3 J j e m V q I H P E h S B h b W J p d G 5 l I G E g a W N o I H N w Z c W C b m l l b m l l I H d 5 b W F n Y S B v Z C B t Z W 5 h Z M W 8 Z X J h I H N w b 3 J l Z 2 8 g e m F h b m d h x b x v d 2 F u a W E g a S B t b 3 R 5 d 2 F j a m k s N D h 9 J n F 1 b 3 Q 7 L C Z x d W 9 0 O 1 N l Y 3 R p b 2 4 x L 1 N o Z W V 0 M S A o M y k v W m 1 p Z W 5 p b 2 5 v I H R 5 c C 5 7 U G 9 6 a W 9 t I H B y b 3 B v b m 9 3 Y W 5 5 Y 2 g g c H J 6 Z X o g b W F u Y W d l c s O z d y B j Z W z D s 3 c g a m V z d C B 6 Y W 5 p x b x v b n k g d y B j Z W x 1 I H V 6 e X N r Y W 5 p Y S B w c m V t a W k g c H J 6 e S B u a c W 8 c 3 p 5 b S B 6 Y W F u Z 2 H F v G 9 3 Y W 5 p d S w 0 O X 0 m c X V v d D s s J n F 1 b 3 Q 7 U 2 V j d G l v b j E v U 2 h l Z X Q x I C g z K S 9 a b W l l b m l v b m 8 g d H l w L n t D e s W C b 2 5 r b 3 d p Z S B y Y W R 5 I G 5 h Z H p v c m N 6 Z W o g b W F q x I U g b 2 R w b 3 d p Z W R u a W U g a 2 9 t c G V 0 Z W 5 j a m U g Z G 8 g b 2 N l b n k g e m F w c m 9 w b 2 5 v d 2 F u e W N o I H B y e m V 6 I G N 6 x Y J v b m t h I H p h c n r E h W R 1 I G N l b M O z d y B 6 Y X J 6 x I V k Y 3 p 5 Y 2 g g c G 9 k I H d 6 Z 2 z E m W R l b S B h Z G V r d 2 F 0 b m / F m 2 N p I G k g Y W 1 i a X R u b 8 W b Y 2 k s N T B 9 J n F 1 b 3 Q 7 L C Z x d W 9 0 O 1 N l Y 3 R p b 2 4 x L 1 N o Z W V 0 M S A o M y k v W m 1 p Z W 5 p b 2 5 v I H R 5 c C 5 7 V X N 0 Y W x h b m U g c H J 6 Z X o g c m F k x J k g b m F k e m 9 y Y 3 r E h S B j Z W x l I H p h c n r E h W R j e m U g c 8 S F I G F t Y m l 0 b m U g a S B w c n p 5 Y 3 p 5 b m l h a s S F I H N p x J k g Z G 8 g c m 9 6 d 2 9 q d S B z c M O z x Y J r a S B p I H B v c H J h d 3 k g a m V q I H d 5 b m l r w 7 N 3 L D U x f S Z x d W 9 0 O y w m c X V v d D t T Z W N 0 a W 9 u M S 9 T a G V l d D E g K D M p L 1 p t a W V u a W 9 u b y B 0 e X A u e z E t c m 9 j e m 5 h I H B l c n N w Z W t 0 e X d h I H V z d G F s Y W 5 p Y S B p I G 9 j Z W 5 5 I G N l b M O z d y B 6 Y X J 6 x I V k Y 3 p 5 Y 2 g g a m V z d C B v c H R 5 b W F s b m E g a S B w c n p 5 Y 3 p 5 b m l h I H N p x J k g Z G 8 g c m V h b G l 6 Y W N q a S B k x Y J 1 Z 2 9 0 Z X J t a W 5 v d 3 l j a C B j Z W z D s 3 c g c 3 D D s 8 W C a 2 k s N T J 9 J n F 1 b 3 Q 7 L C Z x d W 9 0 O 1 N l Y 3 R p b 2 4 x L 1 N o Z W V 0 M S A o M y k v W m 1 p Z W 5 p b 2 5 v I H R 5 c C 5 7 U H J v Y 2 V z I H d 5 e m 5 h Y 3 p h b m l h I G N l b M O z d y B 6 Y X J 6 x I V k Y 3 p 5 Y 2 g g b 3 B p Z X J h I H N p x J k g b m E g a 2 9 u c 3 V s d G F j a m F j a C B 6 I G N 6 x Y J v b m t h b W k g e m F y e s S F Z H U g a 3 T D s 3 J 6 e S B t Y W r E h S B 3 c M W C e X c g b m E g a 2 / F h G N v d 3 k g a 3 N 6 d G H F g n Q g d 3 l 6 b m F j e m F u e W N o I G N l b M O z d y w 1 M 3 0 m c X V v d D s s J n F 1 b 3 Q 7 U 2 V j d G l v b j E v U 2 h l Z X Q x I C g z K S 9 a b W l l b m l v b m 8 g d H l w L n t X e X p u Y W N 6 Y W 5 l I H B y e m V 6 I H J h Z M S Z I G 5 h Z H p v c m N 6 x I U g Y 2 V s Z S B z x I U g b W l l c n p h b G 5 l L C B r d 2 F u d H l m a W t v d 2 F s b m U g a S B t b 8 W 8 b G l 3 Z S B k b y B y Z W F s a X p h Y 2 p p L D U 0 f S Z x d W 9 0 O y w m c X V v d D t T Z W N 0 a W 9 u M S 9 T a G V l d D E g K D M p L 1 p t a W V u a W 9 u b y B 0 e X A u e 0 N 6 x Y J v b m t v d 2 l l I H p h c n r E h W R 1 I G 9 0 c n p 5 b X V q x I U g Y 2 V s Z S B 6 Y X J 6 x I V k Y 3 p l I H c g d G V y b W l u a W U g d W 1 v x b x s a X d p Y W r E h W N 5 b S B p Y 2 g g d 3 l r b 2 5 h b m l l L D U 1 f S Z x d W 9 0 O y w m c X V v d D t T Z W N 0 a W 9 u M S 9 T a G V l d D E g K D M p L 1 p t a W V u a W 9 u b y B 0 e X A u e 1 D F g m X E h y w 1 N n 0 m c X V v d D s s J n F 1 b 3 Q 7 U 2 V j d G l v b j E v U 2 h l Z X Q x I C g z K S 9 a b W l l b m l v b m 8 g d H l w L n t X a W V r L D U 3 f S Z x d W 9 0 O y w m c X V v d D t T Z W N 0 a W 9 u M S 9 T a G V l d D E g K D M p L 1 p t a W V u a W 9 u b y B 0 e X A u e 1 N 0 Y W 5 v d 2 l z a 2 8 g d y B y Y W R 6 a W U g b m F k e m 9 y Y 3 p l a j p c b i w 1 O H 0 m c X V v d D s s J n F 1 b 3 Q 7 U 2 V j d G l v b j E v U 2 h l Z X Q x I C g z K S 9 a b W l l b m l v b m 8 g d H l w L n t X e W t z e n R h x Y J j Z W 5 p Z T p c b i w 1 O X 0 m c X V v d D s s J n F 1 b 3 Q 7 U 2 V j d G l v b j E v U 2 h l Z X Q x I C g z K S 9 a b W l l b m l v b m 8 g d H l w L n t V c H J h d 2 5 p Z W 5 p Z c K g c G 9 6 d 2 F s Y W r E h W N l I G 5 h I H p h c 2 l h Z G F u a W U g d y B y Y W R 6 a W U g b m F k e m 9 y Y 3 p l a j p c b i w 2 M H 0 m c X V v d D s s J n F 1 b 3 Q 7 U 2 V j d G l v b j E v U 2 h l Z X Q x I C g z K S 9 a b W l l b m l v b m 8 g d H l w L n t E b 8 W b d 2 l h Z G N 6 Z W 5 p Z S B 3 I H B y Y W N 5 I H c g c m F k e m l l I G 5 h Z H p v c m N 6 Z W o g b H V i I H p h c 2 l h Z G F u a W U g d y B p b m 5 5 Y 2 g g c m F k Y W N o I G 5 h Z H p v c m N 6 e W N o O l x u L D Y x f S Z x d W 9 0 O y w m c X V v d D t T Z W N 0 a W 9 u M S 9 T a G V l d D E g K D M p L 1 p t a W V u a W 9 u b y B 0 e X A u e 0 R v x Z t 3 a W F k Y 3 p l b m l l I H c g c H J h Y 3 k g d y B z c M O z x Y J r Y W N o I G t h c G l 0 Y c W C b 3 d 5 Y 2 g 6 X G 4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9 T a G V l d D E g K D M p L 1 p t a W V u a W 9 u b y B 0 e X A u e 0 l E L D B 9 J n F 1 b 3 Q 7 L C Z x d W 9 0 O 1 N l Y 3 R p b 2 4 x L 1 N o Z W V 0 M S A o M y k v W m 1 p Z W 5 p b 2 5 v I H R 5 c C 5 7 R 2 9 k e m l u Y S B y b 3 p w b 2 N 6 x J l j a W E s M X 0 m c X V v d D s s J n F 1 b 3 Q 7 U 2 V j d G l v b j E v U 2 h l Z X Q x I C g z K S 9 a b W l l b m l v b m 8 g d H l w L n t H b 2 R 6 a W 5 h I H V r b 8 W E Y 3 p l b m l h L D J 9 J n F 1 b 3 Q 7 L C Z x d W 9 0 O 1 N l Y 3 R p b 2 4 x L 1 N o Z W V 0 M S A o M y k v W m 1 p Z W 5 p b 2 5 v I H R 5 c C 5 7 Q W R y Z X M g Z S 1 t Y W l s L D N 9 J n F 1 b 3 Q 7 L C Z x d W 9 0 O 1 N l Y 3 R p b 2 4 x L 1 N o Z W V 0 M S A o M y k v W m 1 p Z W 5 p b 2 5 v I H R 5 c C 5 7 T m F 6 d 2 E s N H 0 m c X V v d D s s J n F 1 b 3 Q 7 U 2 V j d G l v b j E v U 2 h l Z X Q x I C g z K S 9 a b W l l b m l v b m 8 g d H l w L n t D b y B 3 Z y B Q Y W 5 h K G k p I G p l c 3 Q g b m F j e m V s b s S F I H p h c 2 F k x I U g d y B 6 Y X J 6 x I V k e m F u a X U g c 3 D D s 8 W C a 8 S F P y w 1 f S Z x d W 9 0 O y w m c X V v d D t T Z W N 0 a W 9 u M S 9 T a G V l d D E g K D M p L 1 p t a W V u a W 9 u b y B 0 e X A u e 0 N v I H d n I F B h b m E o a S k g c G 9 3 a W 5 u b y B i e c S H I H B v Z H N 0 Y X d v d 3 l t I G N l b G V t I G R 6 a W H F g m F s b m / F m 2 N p I H N w w 7 P F g m t p P y w 2 f S Z x d W 9 0 O y w m c X V v d D t T Z W N 0 a W 9 u M S 9 T a G V l d D E g K D M p L 1 p t a W V u a W 9 u b y B 0 e X A u e 2 F r Y 2 p v b m F y a X V z e m U v d W R 6 a W H F g m 9 3 Y 3 k s N 3 0 m c X V v d D s s J n F 1 b 3 Q 7 U 2 V j d G l v b j E v U 2 h l Z X Q x I C g z K S 9 a b W l l b m l v b m 8 g d H l w L n t 6 Y X J 6 x I V k L D h 9 J n F 1 b 3 Q 7 L C Z x d W 9 0 O 1 N l Y 3 R p b 2 4 x L 1 N o Z W V 0 M S A o M y k v W m 1 p Z W 5 p b 2 5 v I H R 5 c C 5 7 b 3 J n Y W 5 p e m F j a m U g e n d p x I V 6 a 2 9 3 Z S w 5 f S Z x d W 9 0 O y w m c X V v d D t T Z W N 0 a W 9 u M S 9 T a G V l d D E g K D M p L 1 p t a W V u a W 9 u b y B 0 e X A u e 3 B y Y W N v d 2 5 p Y 3 k s M T B 9 J n F 1 b 3 Q 7 L C Z x d W 9 0 O 1 N l Y 3 R p b 2 4 x L 1 N o Z W V 0 M S A o M y k v W m 1 p Z W 5 p b 2 5 v I H R 5 c C 5 7 a 2 x p Z W 5 j a S A o b 2 R i a W 9 y Y 3 k p L D E x f S Z x d W 9 0 O y w m c X V v d D t T Z W N 0 a W 9 u M S 9 T a G V l d D E g K D M p L 1 p t a W V u a W 9 u b y B 0 e X A u e 2 R v c 3 R h d 2 N 5 L D E y f S Z x d W 9 0 O y w m c X V v d D t T Z W N 0 a W 9 u M S 9 T a G V l d D E g K D M p L 1 p t a W V u a W 9 u b y B 0 e X A u e 2 J h b m t p I G k g a W 5 z d H l 0 d W N q Z S B m a W 5 h b n N v d 2 U s M T N 9 J n F 1 b 3 Q 7 L C Z x d W 9 0 O 1 N l Y 3 R p b 2 4 x L 1 N o Z W V 0 M S A o M y k v W m 1 p Z W 5 p b 2 5 v I H R 5 c C 5 7 U 2 t h c m I g U G H F h H N 0 d 2 E s M T R 9 J n F 1 b 3 Q 7 L C Z x d W 9 0 O 1 N l Y 3 R p b 2 4 x L 1 N o Z W V 0 M S A o M y k v W m 1 p Z W 5 p b 2 5 v I H R 5 c C 5 7 c G 9 s a X R 5 Y 3 k s M T V 9 J n F 1 b 3 Q 7 L C Z x d W 9 0 O 1 N l Y 3 R p b 2 4 x L 1 N o Z W V 0 M S A o M y k v W m 1 p Z W 5 p b 2 5 v I H R 5 c C 5 7 b G 9 r Y W x u Z S B 3 x Y J h Z H p l I C h u c C 4 g a m V k b m 9 z d G t h I H N h b W 9 y e s S F Z H U g d G V y e X R v c m l h b G 5 l Z 2 8 p I C w x N n 0 m c X V v d D s s J n F 1 b 3 Q 7 U 2 V j d G l v b j E v U 2 h l Z X Q x I C g z K S 9 a b W l l b m l v b m 8 g d H l w L n t J b m 5 l L D E 3 f S Z x d W 9 0 O y w m c X V v d D t T Z W N 0 a W 9 u M S 9 T a G V l d D E g K D M p L 1 p t a W V u a W 9 u b y B 0 e X A u e 3 B v d 2 / F g n l 3 Y W 5 p Z S B p I G 9 k d 2 / F g n l 3 Y W 5 p Z S B j e s W C b 2 5 r w 7 N 3 I H p h c n r E h W R 1 I G 9 y Y X o g d X N 0 Y W x h b m l l w q A g d 3 l z b 2 t v x Z t j a S B p Y 2 g g d 3 l u Y W d y b 2 R 6 Z W 5 p Y S w x O H 0 m c X V v d D s s J n F 1 b 3 Q 7 U 2 V j d G l v b j E v U 2 h l Z X Q x I C g z K S 9 a b W l l b m l v b m 8 g d H l w L n t v Y 2 V u Y S B z c H J h d 2 9 6 Z G H F h C B m a W 5 h b n N v d 3 l j a C B v c m F 6 I H N w c m F 3 b 3 p k Y c W E I H o g Z H p p Y c W C Y W x u b 8 W b Y 2 k g e m F y e s S F Z H U s M T l 9 J n F 1 b 3 Q 7 L C Z x d W 9 0 O 1 N l Y 3 R p b 2 4 x L 1 N o Z W V 0 M S A o M y k v W m 1 p Z W 5 p b 2 5 v I H R 5 c C 5 7 e m F 0 d 2 l l c m R 6 Y W 5 p Z S B z d H J h d G V n a W k g a S B w b G F u w 7 N 3 I H d p Z W x v b G V 0 b m l j a C B z c M O z x Y J r a S w y M H 0 m c X V v d D s s J n F 1 b 3 Q 7 U 2 V j d G l v b j E v U 2 h l Z X Q x I C g z K S 9 a b W l l b m l v b m 8 g d H l w L n t 6 Y X R 3 a W V y Z H p h b m l l I H J v Y 3 p u e W N o I H B s Y W 7 D s 3 c g c n p l Y 3 p v d 2 8 t Z m l u Y W 5 z b 3 d 5 Y 2 g g a S B p b n d l c 3 R 5 Y 3 l q b n l j a C w y M X 0 m c X V v d D s s J n F 1 b 3 Q 7 U 2 V j d G l v b j E v U 2 h l Z X Q x I C g z K S 9 a b W l l b m l v b m 8 g d H l w L n t 1 c 3 R h b G F u a W U g Y 2 V s w 7 N 3 I H p h c n r E h W R j e n l j a C B j e s W C b 2 5 r w 7 N 3 I H p h c n r E h W R 1 I G 9 y Y X o g b 2 N l b m E g a W N o I H J l Y W x p e m F j a m k s M j J 9 J n F 1 b 3 Q 7 L C Z x d W 9 0 O 1 N l Y 3 R p b 2 4 x L 1 N o Z W V 0 M S A o M y k v W m 1 p Z W 5 p b 2 5 v I H R 5 c C 5 7 c 3 B v c n r E h W R 6 Y W 5 p Z S B z c H J h d 2 9 6 Z G H F h C B 6 I G R 6 a W H F g m F s b m / F m 2 N p I H J h Z H n C o G R s Y S B X Y W x u Z W d v I F p n c m 9 t Y W R 6 Z W 5 p Y S 9 a Z 3 J v b W F k e m V u a W E g V 3 N w w 7 N s b m l r w 7 N 3 L D I z f S Z x d W 9 0 O y w m c X V v d D t T Z W N 0 a W 9 u M S 9 T a G V l d D E g K D M p L 1 p t a W V u a W 9 u b y B 0 e X A u e 3 d 5 c m H F v G F u a W U g e m d v Z H k g e m F y e s S F Z G 9 3 a S B u Y S B k b 2 t v b n l 3 Y W 5 p Z S B j e n l u b m / F m 2 N p I G 9 r c m X F m 2 x v b n l j a C B 3 I F N 0 Y X R 1 Y 2 l l L 1 V t b 3 d p Z S B z c M O z x Y J r a S w y N H 0 m c X V v d D s s J n F 1 b 3 Q 7 U 2 V j d G l v b j E v U 2 h l Z X Q x I C g z K S 9 a b W l l b m l v b m 8 g d H l w L n t w c n p 5 a m 1 v d 2 F u a W U g c G 9 s a X R 5 a y B 3 I H p h a 3 J l c 2 l l I H p h c n r E h W R 6 Y W 5 p Y S B y e X p 5 a 2 l l b S w y N X 0 m c X V v d D s s J n F 1 b 3 Q 7 U 2 V j d G l v b j E v U 2 h l Z X Q x I C g z K S 9 a b W l l b m l v b m 8 g d H l w L n t k b 3 J h Z H p h b m l l I H p h c n r E h W R v d 2 k g d y B 6 Y W t y Z X N p Z S B w b G F u w 7 N 3 I G R 6 a W H F g m F s b m / F m 2 N p I H N w w 7 P F g m t p L D I 2 f S Z x d W 9 0 O y w m c X V v d D t T Z W N 0 a W 9 u M S 9 T a G V l d D E g K D M p L 1 p t a W V u a W 9 u b y B 0 e X A u e 3 d z c G F y Y 2 l l I H p h c n r E h W R 1 I H c g a 2 x 1 Y 3 p v d 3 l j a C B v Y n N 6 Y X J h Y 2 g g Z H p p Y c W C Y W x u b 8 W b Y 2 k g c 3 D D s 8 W C a 2 k s I G l u a W N q b 3 d h b m l l I G 5 v d 3 l j a C B y b 3 p 3 a c S F e m H F h C w y N 3 0 m c X V v d D s s J n F 1 b 3 Q 7 U 2 V j d G l v b j E v U 2 h l Z X Q x I C g z K S 9 a b W l l b m l v b m 8 g d H l w L n t J b m 5 l M i w y O H 0 m c X V v d D s s J n F 1 b 3 Q 7 U 2 V j d G l v b j E v U 2 h l Z X Q x I C g z K S 9 a b W l l b m l v b m 8 g d H l w L n t w b 3 d v x Y J 5 d 2 F u a W U g a S B v Z H d v x Y J 5 d 2 F u a W U g Y 3 r F g m 9 u a 8 O z d y B 6 Y X J 6 x I V k d S B v c m F 6 I H V z d G F s Y W 5 p Z S B 6 Y X N h Z C B p I H d 5 c 2 9 r b 8 W b Y 2 k g a W N o I H d 5 b m F n c m 9 k e m V u a W E s M j l 9 J n F 1 b 3 Q 7 L C Z x d W 9 0 O 1 N l Y 3 R p b 2 4 x L 1 N o Z W V 0 M S A o M y k v W m 1 p Z W 5 p b 2 5 v I H R 5 c C 5 7 b 2 N l b m E g c 3 B y Y X d v e m R h x Y Q g Z m l u Y W 5 z b 3 d 5 Y 2 g g b 3 J h e i B z c H J h d 2 9 6 Z G H F h C B 6 I G R 6 a W H F g m F s b m / F m 2 N p I H p h c n r E h W R 1 M i w z M H 0 m c X V v d D s s J n F 1 b 3 Q 7 U 2 V j d G l v b j E v U 2 h l Z X Q x I C g z K S 9 a b W l l b m l v b m 8 g d H l w L n t 6 Y X R 3 a W V y Z H p h b m l l I H N 0 c m F 0 Z W d p a S B p I H B s Y W 7 D s 3 c g d 2 l l b G 9 s Z X R u a W N o I H N w w 7 P F g m t p M i w z M X 0 m c X V v d D s s J n F 1 b 3 Q 7 U 2 V j d G l v b j E v U 2 h l Z X Q x I C g z K S 9 a b W l l b m l v b m 8 g d H l w L n t 6 Y X R 3 a W V y Z H p h b m l l I H J v Y 3 p u e W N o I H B s Y W 7 D s 3 c g c n p l Y 3 p v d 2 8 t Z m l u Y W 5 z b 3 d 5 Y 2 g g a S B p b n d l c 3 R 5 Y 3 l q b n l j a D I s M z J 9 J n F 1 b 3 Q 7 L C Z x d W 9 0 O 1 N l Y 3 R p b 2 4 x L 1 N o Z W V 0 M S A o M y k v W m 1 p Z W 5 p b 2 5 v I H R 5 c C 5 7 d X N 0 Y W x h b m l l I G N l b M O z d y B 6 Y X J 6 x I V k Y 3 p 5 Y 2 g g Y 3 r F g m 9 u a 8 O z d y B 6 Y X J 6 x I V k d S B v c m F 6 I G 9 j Z W 5 h I G l j a C B y Z W F s a X p h Y 2 p p M i w z M 3 0 m c X V v d D s s J n F 1 b 3 Q 7 U 2 V j d G l v b j E v U 2 h l Z X Q x I C g z K S 9 a b W l l b m l v b m 8 g d H l w L n t z c G 9 y e s S F Z H p h b m l l I H N w c m F 3 b 3 p k Y c W E I H o g Z H p p Y c W C Y W x u b 8 W b Y 2 k g c m F k e c K g Z G x h I F d h b G 5 l Z 2 8 g W m d y b 2 1 h Z H p l b m l h L 1 p n c m 9 t Y W R 6 Z W 5 p Y S B X c 3 D D s 2 x u a W v D s 3 c y L D M 0 f S Z x d W 9 0 O y w m c X V v d D t T Z W N 0 a W 9 u M S 9 T a G V l d D E g K D M p L 1 p t a W V u a W 9 u b y B 0 e X A u e 3 d 5 c m H F v G F u a W U g e m d v Z H k g e m F y e s S F Z G 9 3 a S B u Y S B k b 2 t v b n l 3 Y W 5 p Z S B j e n l u b m / F m 2 N p I G 9 r c m X F m 2 x v b n l j a C B 3 I F N 0 Y X R 1 Y 2 l l L 1 V t b 3 d p Z S B z c M O z x Y J r a T I s M z V 9 J n F 1 b 3 Q 7 L C Z x d W 9 0 O 1 N l Y 3 R p b 2 4 x L 1 N o Z W V 0 M S A o M y k v W m 1 p Z W 5 p b 2 5 v I H R 5 c C 5 7 c H J 6 e W p t b 3 d h b m l l I H B v b G l 0 e W s g d y B 6 Y W t y Z X N p Z S B 6 Y X J 6 x I V k e m F u a W E g c n l 6 e W t p Z W 0 7 L D M 2 f S Z x d W 9 0 O y w m c X V v d D t T Z W N 0 a W 9 u M S 9 T a G V l d D E g K D M p L 1 p t a W V u a W 9 u b y B 0 e X A u e 2 R v c m F k e m F u a W U g e m F y e s S F Z G 9 3 a S B 3 I H p h a 3 J l c 2 l l I H B s Y W 7 D s 3 c g Z H p p Y c W C Y W x u b 8 W b Y 2 k g c 3 D D s 8 W C a 2 k y L D M 3 f S Z x d W 9 0 O y w m c X V v d D t T Z W N 0 a W 9 u M S 9 T a G V l d D E g K D M p L 1 p t a W V u a W 9 u b y B 0 e X A u e 3 d z c G F y Y 2 l l I H p h c n r E h W R 1 I H c g a 2 x 1 Y 3 p v d 3 l j a C B v Y n N 6 Y X J h Y 2 g g Z H p p Y c W C Y W x u b 8 W b Y 2 k g c 3 D D s 8 W C a 2 k s I G l u a W N q b 3 d h b m l l I G 5 v d 3 l j a C B y b 3 p 3 a c S F e m H F h D I s M z h 9 J n F 1 b 3 Q 7 L C Z x d W 9 0 O 1 N l Y 3 R p b 2 4 x L 1 N o Z W V 0 M S A o M y k v W m 1 p Z W 5 p b 2 5 v I H R 5 c C 5 7 S W 5 u Z T M s M z l 9 J n F 1 b 3 Q 7 L C Z x d W 9 0 O 1 N l Y 3 R p b 2 4 x L 1 N o Z W V 0 M S A o M y k v W m 1 p Z W 5 p b 2 5 v I H R 5 c C 5 7 S 3 T D s 3 J l I H o g c G 9 u a c W 8 c 3 p 5 Y 2 g g Y 3 p 5 b m 5 p a 8 O z d y B t Y W r E h S B u Y W p 3 a c S Z a 3 N 6 e S B 3 c M W C e X c g b m E g d 8 W C Y c W b Y 2 l 3 Z S B k e m l h x Y J h b m l l I H J h Z H k g b m F k e m 9 y Y 3 p l a j 8 s N D B 9 J n F 1 b 3 Q 7 L C Z x d W 9 0 O 1 N l Y 3 R p b 2 4 x L 1 N o Z W V 0 M S A o M y k v W m 1 p Z W 5 p b 2 5 v I H R 5 c C 5 7 S m F r a W V n b y B y b 2 R 6 Y W p 1 I H d p Z W R 6 x J k g c G 9 3 a W 5 u a S B w b 3 N p Y W R h x I f C o G N 6 x Y J v b m t v d 2 l l I H J h Z C B u Y W R 6 b 3 J j e n l j a D 8 g L D Q x f S Z x d W 9 0 O y w m c X V v d D t T Z W N 0 a W 9 u M S 9 T a G V l d D E g K D M p L 1 p t a W V u a W 9 u b y B 0 e X A u e 0 p h a 2 l l Z 2 8 g c m 9 k e m F q d S B k b 8 W b d 2 l h Z G N 6 Z W 5 p Z S B q Z X N 0 I G 5 h a m J h c m R 6 a W V q I H B v x b z E h W R h b m U g d c K g Y 3 r F g m 9 u a 8 O z d y B y Y W Q g b m F k e m 9 y Y 3 p 5 Y 2 g / L D Q y f S Z x d W 9 0 O y w m c X V v d D t T Z W N 0 a W 9 u M S 9 T a G V l d D E g K D M p L 1 p t a W V u a W 9 u b y B 0 e X A u e 0 p h a 2 l l Z 2 8 g c m 9 k e m F q d S B 1 b W l l a s S Z d G 5 v x Z t j a S B z x I U g b m F q Y m F y Z H p p Z W o g c G / F v M S F Z G F u Z S B 1 w q B j e s W C b 2 5 r w 7 N 3 I H J h Z C B u Y W R 6 b 3 J j e n l j a D 8 s N D N 9 J n F 1 b 3 Q 7 L C Z x d W 9 0 O 1 N l Y 3 R p b 2 4 x L 1 N o Z W V 0 M S A o M y k v W m 1 p Z W 5 p b 2 5 v I H R 5 c C 5 7 S 3 T D s 3 J l I H o g e m F w c m V 6 Z W 5 0 b 3 d h b n l j a C B w b 2 5 p x b x l a i B w b 3 N 0 Y X c g c 8 S F I G 5 h a m J h c m R 6 a W V q I H B v x b z E h W R h b m U g d c K g Y 3 r F g m 9 u a 8 O z d y B y Y W Q g b m F k e m 9 y Y 3 p 5 Y 2 j C o D 8 s N D R 9 J n F 1 b 3 Q 7 L C Z x d W 9 0 O 1 N l Y 3 R p b 2 4 x L 1 N o Z W V 0 M S A o M y k v W m 1 p Z W 5 p b 2 5 v I H R 5 c C 5 7 S m F r a W U g c 8 S F I F B h b m E o a S k g e m R h b m l l b S B z x I U g b m F q d 2 H F v G 5 p Z W p z e m U g Y m F y a W V y e S A o c H J v Y m x l b X k p I H d l I H f F g m H F m 2 N p d 3 l t I G Z 1 b m t j a m 9 u b 3 d h b m l 1 I H J h Z H k g b m F k e m 9 y Y 3 p l a j 8 s N D V 9 J n F 1 b 3 Q 7 L C Z x d W 9 0 O 1 N l Y 3 R p b 2 4 x L 1 N o Z W V 0 M S A o M y k v W m 1 p Z W 5 p b 2 5 v I H R 5 c C 5 7 V 3 l 6 b m F j e m F u a W U g c H J 6 Z X o g c m F k x J k g b m F k e m 9 y Y 3 r E h S B j Z W z D s 3 c g e m F y e s S F Z G N 6 e W N o I G N 6 x Y J v b m t v b S B 6 Y X J 6 x I V k d S B t Y S B r b H V j e m 9 3 Z S B 6 b m F j e m V u a W U g d y B w c m 9 j Z X N p Z S B u Y W R 6 b 3 J 1 I G t v c n B v c m F j e W p u Z W d v L D Q 2 f S Z x d W 9 0 O y w m c X V v d D t T Z W N 0 a W 9 u M S 9 T a G V l d D E g K D M p L 1 p t a W V u a W 9 u b y B 0 e X A u e 1 d 5 e m 5 h Y 3 p h b m U g Y 3 r F g m 9 u a 2 9 t I H p h c n r E h W R 1 I G N l b G U g d 3 l u a W t h a s S F I H p l I H N 0 c m F 0 Z W d p a S B s d W I g c G x h b n U g Z M W C d W d v b G V 0 b m l l Z 2 8 g c 3 D D s 8 W C a 2 k g L D Q 3 f S Z x d W 9 0 O y w m c X V v d D t T Z W N 0 a W 9 u M S 9 T a G V l d D E g K D M p L 1 p t a W V u a W 9 u b y B 0 e X A u e 1 B y b 3 B v e n l j a m U g Y 2 V s w 7 N 3 I H p h c n r E h W R j e n l j a C B z a 8 W C Y W R h b n l j a C B w c n p l e i B j e s W C b 2 5 r w 7 N 3 I H p h c n r E h W R 1 I H J h Z H p p Z S B u Y W R 6 b 3 J j e m V q I H P E h S B h b W J p d G 5 l I G E g a W N o I H N w Z c W C b m l l b m l l I H d 5 b W F n Y S B v Z C B t Z W 5 h Z M W 8 Z X J h I H N w b 3 J l Z 2 8 g e m F h b m d h x b x v d 2 F u a W E g a S B t b 3 R 5 d 2 F j a m k s N D h 9 J n F 1 b 3 Q 7 L C Z x d W 9 0 O 1 N l Y 3 R p b 2 4 x L 1 N o Z W V 0 M S A o M y k v W m 1 p Z W 5 p b 2 5 v I H R 5 c C 5 7 U G 9 6 a W 9 t I H B y b 3 B v b m 9 3 Y W 5 5 Y 2 g g c H J 6 Z X o g b W F u Y W d l c s O z d y B j Z W z D s 3 c g a m V z d C B 6 Y W 5 p x b x v b n k g d y B j Z W x 1 I H V 6 e X N r Y W 5 p Y S B w c m V t a W k g c H J 6 e S B u a c W 8 c 3 p 5 b S B 6 Y W F u Z 2 H F v G 9 3 Y W 5 p d S w 0 O X 0 m c X V v d D s s J n F 1 b 3 Q 7 U 2 V j d G l v b j E v U 2 h l Z X Q x I C g z K S 9 a b W l l b m l v b m 8 g d H l w L n t D e s W C b 2 5 r b 3 d p Z S B y Y W R 5 I G 5 h Z H p v c m N 6 Z W o g b W F q x I U g b 2 R w b 3 d p Z W R u a W U g a 2 9 t c G V 0 Z W 5 j a m U g Z G 8 g b 2 N l b n k g e m F w c m 9 w b 2 5 v d 2 F u e W N o I H B y e m V 6 I G N 6 x Y J v b m t h I H p h c n r E h W R 1 I G N l b M O z d y B 6 Y X J 6 x I V k Y 3 p 5 Y 2 g g c G 9 k I H d 6 Z 2 z E m W R l b S B h Z G V r d 2 F 0 b m / F m 2 N p I G k g Y W 1 i a X R u b 8 W b Y 2 k s N T B 9 J n F 1 b 3 Q 7 L C Z x d W 9 0 O 1 N l Y 3 R p b 2 4 x L 1 N o Z W V 0 M S A o M y k v W m 1 p Z W 5 p b 2 5 v I H R 5 c C 5 7 V X N 0 Y W x h b m U g c H J 6 Z X o g c m F k x J k g b m F k e m 9 y Y 3 r E h S B j Z W x l I H p h c n r E h W R j e m U g c 8 S F I G F t Y m l 0 b m U g a S B w c n p 5 Y 3 p 5 b m l h a s S F I H N p x J k g Z G 8 g c m 9 6 d 2 9 q d S B z c M O z x Y J r a S B p I H B v c H J h d 3 k g a m V q I H d 5 b m l r w 7 N 3 L D U x f S Z x d W 9 0 O y w m c X V v d D t T Z W N 0 a W 9 u M S 9 T a G V l d D E g K D M p L 1 p t a W V u a W 9 u b y B 0 e X A u e z E t c m 9 j e m 5 h I H B l c n N w Z W t 0 e X d h I H V z d G F s Y W 5 p Y S B p I G 9 j Z W 5 5 I G N l b M O z d y B 6 Y X J 6 x I V k Y 3 p 5 Y 2 g g a m V z d C B v c H R 5 b W F s b m E g a S B w c n p 5 Y 3 p 5 b m l h I H N p x J k g Z G 8 g c m V h b G l 6 Y W N q a S B k x Y J 1 Z 2 9 0 Z X J t a W 5 v d 3 l j a C B j Z W z D s 3 c g c 3 D D s 8 W C a 2 k s N T J 9 J n F 1 b 3 Q 7 L C Z x d W 9 0 O 1 N l Y 3 R p b 2 4 x L 1 N o Z W V 0 M S A o M y k v W m 1 p Z W 5 p b 2 5 v I H R 5 c C 5 7 U H J v Y 2 V z I H d 5 e m 5 h Y 3 p h b m l h I G N l b M O z d y B 6 Y X J 6 x I V k Y 3 p 5 Y 2 g g b 3 B p Z X J h I H N p x J k g b m E g a 2 9 u c 3 V s d G F j a m F j a C B 6 I G N 6 x Y J v b m t h b W k g e m F y e s S F Z H U g a 3 T D s 3 J 6 e S B t Y W r E h S B 3 c M W C e X c g b m E g a 2 / F h G N v d 3 k g a 3 N 6 d G H F g n Q g d 3 l 6 b m F j e m F u e W N o I G N l b M O z d y w 1 M 3 0 m c X V v d D s s J n F 1 b 3 Q 7 U 2 V j d G l v b j E v U 2 h l Z X Q x I C g z K S 9 a b W l l b m l v b m 8 g d H l w L n t X e X p u Y W N 6 Y W 5 l I H B y e m V 6 I H J h Z M S Z I G 5 h Z H p v c m N 6 x I U g Y 2 V s Z S B z x I U g b W l l c n p h b G 5 l L C B r d 2 F u d H l m a W t v d 2 F s b m U g a S B t b 8 W 8 b G l 3 Z S B k b y B y Z W F s a X p h Y 2 p p L D U 0 f S Z x d W 9 0 O y w m c X V v d D t T Z W N 0 a W 9 u M S 9 T a G V l d D E g K D M p L 1 p t a W V u a W 9 u b y B 0 e X A u e 0 N 6 x Y J v b m t v d 2 l l I H p h c n r E h W R 1 I G 9 0 c n p 5 b X V q x I U g Y 2 V s Z S B 6 Y X J 6 x I V k Y 3 p l I H c g d G V y b W l u a W U g d W 1 v x b x s a X d p Y W r E h W N 5 b S B p Y 2 g g d 3 l r b 2 5 h b m l l L D U 1 f S Z x d W 9 0 O y w m c X V v d D t T Z W N 0 a W 9 u M S 9 T a G V l d D E g K D M p L 1 p t a W V u a W 9 u b y B 0 e X A u e 1 D F g m X E h y w 1 N n 0 m c X V v d D s s J n F 1 b 3 Q 7 U 2 V j d G l v b j E v U 2 h l Z X Q x I C g z K S 9 a b W l l b m l v b m 8 g d H l w L n t X a W V r L D U 3 f S Z x d W 9 0 O y w m c X V v d D t T Z W N 0 a W 9 u M S 9 T a G V l d D E g K D M p L 1 p t a W V u a W 9 u b y B 0 e X A u e 1 N 0 Y W 5 v d 2 l z a 2 8 g d y B y Y W R 6 a W U g b m F k e m 9 y Y 3 p l a j p c b i w 1 O H 0 m c X V v d D s s J n F 1 b 3 Q 7 U 2 V j d G l v b j E v U 2 h l Z X Q x I C g z K S 9 a b W l l b m l v b m 8 g d H l w L n t X e W t z e n R h x Y J j Z W 5 p Z T p c b i w 1 O X 0 m c X V v d D s s J n F 1 b 3 Q 7 U 2 V j d G l v b j E v U 2 h l Z X Q x I C g z K S 9 a b W l l b m l v b m 8 g d H l w L n t V c H J h d 2 5 p Z W 5 p Z c K g c G 9 6 d 2 F s Y W r E h W N l I G 5 h I H p h c 2 l h Z G F u a W U g d y B y Y W R 6 a W U g b m F k e m 9 y Y 3 p l a j p c b i w 2 M H 0 m c X V v d D s s J n F 1 b 3 Q 7 U 2 V j d G l v b j E v U 2 h l Z X Q x I C g z K S 9 a b W l l b m l v b m 8 g d H l w L n t E b 8 W b d 2 l h Z G N 6 Z W 5 p Z S B 3 I H B y Y W N 5 I H c g c m F k e m l l I G 5 h Z H p v c m N 6 Z W o g b H V i I H p h c 2 l h Z G F u a W U g d y B p b m 5 5 Y 2 g g c m F k Y W N o I G 5 h Z H p v c m N 6 e W N o O l x u L D Y x f S Z x d W 9 0 O y w m c X V v d D t T Z W N 0 a W 9 u M S 9 T a G V l d D E g K D M p L 1 p t a W V u a W 9 u b y B 0 e X A u e 0 R v x Z t 3 a W F k Y 3 p l b m l l I H c g c H J h Y 3 k g d y B z c M O z x Y J r Y W N o I G t h c G l 0 Y c W C b 3 d 5 Y 2 g 6 X G 4 s N j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c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w N V Q y M D o z M j o 0 M i 4 3 M D g x O D Q z W i I v P j x F b n R y e S B U e X B l P S J G a W x s Q 2 9 s d W 1 u V H l w Z X M i I F Z h b H V l P S J z Q X d j S E J n Q U d C Z 0 1 E Q X d N R E F 3 T U R B d 0 1 E Q X d N R E F 3 T U R B d 0 1 E Q X d N R E F 3 T U R B d 0 1 E Q X d N R E F 3 W U d C Z 1 l H Q m d N R E F 3 T U R B d 0 1 E Q X d N R 0 J n W U d C Z 1 l H I i 8 + P E V u d H J 5 I F R 5 c G U 9 I k Z p b G x D b 2 x 1 b W 5 O Y W 1 l c y I g V m F s d W U 9 I n N b J n F 1 b 3 Q 7 S U Q m c X V v d D s s J n F 1 b 3 Q 7 R 2 9 k e m l u Y S B y b 3 p w b 2 N 6 x J l j a W E m c X V v d D s s J n F 1 b 3 Q 7 R 2 9 k e m l u Y S B 1 a 2 / F h G N 6 Z W 5 p Y S Z x d W 9 0 O y w m c X V v d D t B Z H J l c y B l L W 1 h a W w m c X V v d D s s J n F 1 b 3 Q 7 T m F 6 d 2 E m c X V v d D s s J n F 1 b 3 Q 7 Q 2 8 g d 2 c g U G F u Y S h p K S B q Z X N 0 I G 5 h Y 3 p l b G 7 E h S B 6 Y X N h Z M S F I H c g e m F y e s S F Z H p h b m l 1 I H N w w 7 P F g m v E h T 8 m c X V v d D s s J n F 1 b 3 Q 7 Q 2 8 g d 2 c g U G F u Y S h p K S B w b 3 d p b m 5 v I G J 5 x I c g c G 9 k c 3 R h d 2 9 3 e W 0 g Y 2 V s Z W 0 g Z H p p Y c W C Y W x u b 8 W b Y 2 k g c 3 D D s 8 W C a 2 k / J n F 1 b 3 Q 7 L C Z x d W 9 0 O 2 F r Y 2 p v b m F y a X V z e m U v d W R 6 a W H F g m 9 3 Y 3 k m c X V v d D s s J n F 1 b 3 Q 7 e m F y e s S F Z C Z x d W 9 0 O y w m c X V v d D t v c m d h b m l 6 Y W N q Z S B 6 d 2 n E h X p r b 3 d l J n F 1 b 3 Q 7 L C Z x d W 9 0 O 3 B y Y W N v d 2 5 p Y 3 k m c X V v d D s s J n F 1 b 3 Q 7 a 2 x p Z W 5 j a S A o b 2 R i a W 9 y Y 3 k p J n F 1 b 3 Q 7 L C Z x d W 9 0 O 2 R v c 3 R h d 2 N 5 J n F 1 b 3 Q 7 L C Z x d W 9 0 O 2 J h b m t p I G k g a W 5 z d H l 0 d W N q Z S B m a W 5 h b n N v d 2 U m c X V v d D s s J n F 1 b 3 Q 7 U 2 t h c m I g U G H F h H N 0 d 2 E m c X V v d D s s J n F 1 b 3 Q 7 c G 9 s a X R 5 Y 3 k m c X V v d D s s J n F 1 b 3 Q 7 b G 9 r Y W x u Z S B 3 x Y J h Z H p l I C h u c C 4 g a m V k b m 9 z d G t h I H N h b W 9 y e s S F Z H U g d G V y e X R v c m l h b G 5 l Z 2 8 p I C Z x d W 9 0 O y w m c X V v d D t J b m 5 l J n F 1 b 3 Q 7 L C Z x d W 9 0 O 3 B v d 2 / F g n l 3 Y W 5 p Z S B p I G 9 k d 2 / F g n l 3 Y W 5 p Z S B j e s W C b 2 5 r w 7 N 3 I H p h c n r E h W R 1 I G 9 y Y X o g d X N 0 Y W x h b m l l w q A g d 3 l z b 2 t v x Z t j a S B p Y 2 g g d 3 l u Y W d y b 2 R 6 Z W 5 p Y S Z x d W 9 0 O y w m c X V v d D t v Y 2 V u Y S B z c H J h d 2 9 6 Z G H F h C B m a W 5 h b n N v d 3 l j a C B v c m F 6 I H N w c m F 3 b 3 p k Y c W E I H o g Z H p p Y c W C Y W x u b 8 W b Y 2 k g e m F y e s S F Z H U m c X V v d D s s J n F 1 b 3 Q 7 e m F 0 d 2 l l c m R 6 Y W 5 p Z S B z d H J h d G V n a W k g a S B w b G F u w 7 N 3 I H d p Z W x v b G V 0 b m l j a C B z c M O z x Y J r a S Z x d W 9 0 O y w m c X V v d D t 6 Y X R 3 a W V y Z H p h b m l l I H J v Y 3 p u e W N o I H B s Y W 7 D s 3 c g c n p l Y 3 p v d 2 8 t Z m l u Y W 5 z b 3 d 5 Y 2 g g a S B p b n d l c 3 R 5 Y 3 l q b n l j a C Z x d W 9 0 O y w m c X V v d D t 1 c 3 R h b G F u a W U g Y 2 V s w 7 N 3 I H p h c n r E h W R j e n l j a C B j e s W C b 2 5 r w 7 N 3 I H p h c n r E h W R 1 I G 9 y Y X o g b 2 N l b m E g a W N o I H J l Y W x p e m F j a m k m c X V v d D s s J n F 1 b 3 Q 7 c 3 B v c n r E h W R 6 Y W 5 p Z S B z c H J h d 2 9 6 Z G H F h C B 6 I G R 6 a W H F g m F s b m / F m 2 N p I H J h Z H n C o G R s Y S B X Y W x u Z W d v I F p n c m 9 t Y W R 6 Z W 5 p Y S 9 a Z 3 J v b W F k e m V u a W E g V 3 N w w 7 N s b m l r w 7 N 3 J n F 1 b 3 Q 7 L C Z x d W 9 0 O 3 d 5 c m H F v G F u a W U g e m d v Z H k g e m F y e s S F Z G 9 3 a S B u Y S B k b 2 t v b n l 3 Y W 5 p Z S B j e n l u b m / F m 2 N p I G 9 r c m X F m 2 x v b n l j a C B 3 I F N 0 Y X R 1 Y 2 l l L 1 V t b 3 d p Z S B z c M O z x Y J r a S Z x d W 9 0 O y w m c X V v d D t w c n p 5 a m 1 v d 2 F u a W U g c G 9 s a X R 5 a y B 3 I H p h a 3 J l c 2 l l I H p h c n r E h W R 6 Y W 5 p Y S B y e X p 5 a 2 l l b S Z x d W 9 0 O y w m c X V v d D t k b 3 J h Z H p h b m l l I H p h c n r E h W R v d 2 k g d y B 6 Y W t y Z X N p Z S B w b G F u w 7 N 3 I G R 6 a W H F g m F s b m / F m 2 N p I H N w w 7 P F g m t p J n F 1 b 3 Q 7 L C Z x d W 9 0 O 3 d z c G F y Y 2 l l I H p h c n r E h W R 1 I H c g a 2 x 1 Y 3 p v d 3 l j a C B v Y n N 6 Y X J h Y 2 g g Z H p p Y c W C Y W x u b 8 W b Y 2 k g c 3 D D s 8 W C a 2 k s I G l u a W N q b 3 d h b m l l I G 5 v d 3 l j a C B y b 3 p 3 a c S F e m H F h C Z x d W 9 0 O y w m c X V v d D t J b m 5 l M i Z x d W 9 0 O y w m c X V v d D t w b 3 d v x Y J 5 d 2 F u a W U g a S B v Z H d v x Y J 5 d 2 F u a W U g Y 3 r F g m 9 u a 8 O z d y B 6 Y X J 6 x I V k d S B v c m F 6 I H V z d G F s Y W 5 p Z S B 6 Y X N h Z C B p I H d 5 c 2 9 r b 8 W b Y 2 k g a W N o I H d 5 b m F n c m 9 k e m V u a W E m c X V v d D s s J n F 1 b 3 Q 7 b 2 N l b m E g c 3 B y Y X d v e m R h x Y Q g Z m l u Y W 5 z b 3 d 5 Y 2 g g b 3 J h e i B z c H J h d 2 9 6 Z G H F h C B 6 I G R 6 a W H F g m F s b m / F m 2 N p I H p h c n r E h W R 1 M i Z x d W 9 0 O y w m c X V v d D t 6 Y X R 3 a W V y Z H p h b m l l I H N 0 c m F 0 Z W d p a S B p I H B s Y W 7 D s 3 c g d 2 l l b G 9 s Z X R u a W N o I H N w w 7 P F g m t p M i Z x d W 9 0 O y w m c X V v d D t 6 Y X R 3 a W V y Z H p h b m l l I H J v Y 3 p u e W N o I H B s Y W 7 D s 3 c g c n p l Y 3 p v d 2 8 t Z m l u Y W 5 z b 3 d 5 Y 2 g g a S B p b n d l c 3 R 5 Y 3 l q b n l j a D I m c X V v d D s s J n F 1 b 3 Q 7 d X N 0 Y W x h b m l l I G N l b M O z d y B 6 Y X J 6 x I V k Y 3 p 5 Y 2 g g Y 3 r F g m 9 u a 8 O z d y B 6 Y X J 6 x I V k d S B v c m F 6 I G 9 j Z W 5 h I G l j a C B y Z W F s a X p h Y 2 p p M i Z x d W 9 0 O y w m c X V v d D t z c G 9 y e s S F Z H p h b m l l I H N w c m F 3 b 3 p k Y c W E I H o g Z H p p Y c W C Y W x u b 8 W b Y 2 k g c m F k e c K g Z G x h I F d h b G 5 l Z 2 8 g W m d y b 2 1 h Z H p l b m l h L 1 p n c m 9 t Y W R 6 Z W 5 p Y S B X c 3 D D s 2 x u a W v D s 3 c y J n F 1 b 3 Q 7 L C Z x d W 9 0 O 3 d 5 c m H F v G F u a W U g e m d v Z H k g e m F y e s S F Z G 9 3 a S B u Y S B k b 2 t v b n l 3 Y W 5 p Z S B j e n l u b m / F m 2 N p I G 9 r c m X F m 2 x v b n l j a C B 3 I F N 0 Y X R 1 Y 2 l l L 1 V t b 3 d p Z S B z c M O z x Y J r a T I m c X V v d D s s J n F 1 b 3 Q 7 c H J 6 e W p t b 3 d h b m l l I H B v b G l 0 e W s g d y B 6 Y W t y Z X N p Z S B 6 Y X J 6 x I V k e m F u a W E g c n l 6 e W t p Z W 0 7 J n F 1 b 3 Q 7 L C Z x d W 9 0 O 2 R v c m F k e m F u a W U g e m F y e s S F Z G 9 3 a S B 3 I H p h a 3 J l c 2 l l I H B s Y W 7 D s 3 c g Z H p p Y c W C Y W x u b 8 W b Y 2 k g c 3 D D s 8 W C a 2 k y J n F 1 b 3 Q 7 L C Z x d W 9 0 O 3 d z c G F y Y 2 l l I H p h c n r E h W R 1 I H c g a 2 x 1 Y 3 p v d 3 l j a C B v Y n N 6 Y X J h Y 2 g g Z H p p Y c W C Y W x u b 8 W b Y 2 k g c 3 D D s 8 W C a 2 k s I G l u a W N q b 3 d h b m l l I G 5 v d 3 l j a C B y b 3 p 3 a c S F e m H F h D I m c X V v d D s s J n F 1 b 3 Q 7 S W 5 u Z T M m c X V v d D s s J n F 1 b 3 Q 7 S 3 T D s 3 J l I H o g c G 9 u a c W 8 c 3 p 5 Y 2 g g Y 3 p 5 b m 5 p a 8 O z d y B t Y W r E h S B u Y W p 3 a c S Z a 3 N 6 e S B 3 c M W C e X c g b m E g d 8 W C Y c W b Y 2 l 3 Z S B k e m l h x Y J h b m l l I H J h Z H k g b m F k e m 9 y Y 3 p l a j 8 m c X V v d D s s J n F 1 b 3 Q 7 S m F r a W V n b y B y b 2 R 6 Y W p 1 I H d p Z W R 6 x J k g c G 9 3 a W 5 u a S B w b 3 N p Y W R h x I f C o G N 6 x Y J v b m t v d 2 l l I H J h Z C B u Y W R 6 b 3 J j e n l j a D 8 g J n F 1 b 3 Q 7 L C Z x d W 9 0 O 0 p h a 2 l l Z 2 8 g c m 9 k e m F q d S B k b 8 W b d 2 l h Z G N 6 Z W 5 p Z S B q Z X N 0 I G 5 h a m J h c m R 6 a W V q I H B v x b z E h W R h b m U g d c K g Y 3 r F g m 9 u a 8 O z d y B y Y W Q g b m F k e m 9 y Y 3 p 5 Y 2 g / J n F 1 b 3 Q 7 L C Z x d W 9 0 O 0 p h a 2 l l Z 2 8 g c m 9 k e m F q d S B 1 b W l l a s S Z d G 5 v x Z t j a S B z x I U g b m F q Y m F y Z H p p Z W o g c G / F v M S F Z G F u Z S B 1 w q B j e s W C b 2 5 r w 7 N 3 I H J h Z C B u Y W R 6 b 3 J j e n l j a D 8 m c X V v d D s s J n F 1 b 3 Q 7 S 3 T D s 3 J l I H o g e m F w c m V 6 Z W 5 0 b 3 d h b n l j a C B w b 2 5 p x b x l a i B w b 3 N 0 Y X c g c 8 S F I G 5 h a m J h c m R 6 a W V q I H B v x b z E h W R h b m U g d c K g Y 3 r F g m 9 u a 8 O z d y B y Y W Q g b m F k e m 9 y Y 3 p 5 Y 2 j C o D 8 m c X V v d D s s J n F 1 b 3 Q 7 S m F r a W U g c 8 S F I F B h b m E o a S k g e m R h b m l l b S B z x I U g b m F q d 2 H F v G 5 p Z W p z e m U g Y m F y a W V y e S A o c H J v Y m x l b X k p I H d l I H f F g m H F m 2 N p d 3 l t I G Z 1 b m t j a m 9 u b 3 d h b m l 1 I H J h Z H k g b m F k e m 9 y Y 3 p l a j 8 m c X V v d D s s J n F 1 b 3 Q 7 V 3 l 6 b m F j e m F u a W U g c H J 6 Z X o g c m F k x J k g b m F k e m 9 y Y 3 r E h S B j Z W z D s 3 c g e m F y e s S F Z G N 6 e W N o I G N 6 x Y J v b m t v b S B 6 Y X J 6 x I V k d S B t Y S B r b H V j e m 9 3 Z S B 6 b m F j e m V u a W U g d y B w c m 9 j Z X N p Z S B u Y W R 6 b 3 J 1 I G t v c n B v c m F j e W p u Z W d v J n F 1 b 3 Q 7 L C Z x d W 9 0 O 1 d 5 e m 5 h Y 3 p h b m U g Y 3 r F g m 9 u a 2 9 t I H p h c n r E h W R 1 I G N l b G U g d 3 l u a W t h a s S F I H p l I H N 0 c m F 0 Z W d p a S B s d W I g c G x h b n U g Z M W C d W d v b G V 0 b m l l Z 2 8 g c 3 D D s 8 W C a 2 k g J n F 1 b 3 Q 7 L C Z x d W 9 0 O 1 B y b 3 B v e n l j a m U g Y 2 V s w 7 N 3 I H p h c n r E h W R j e n l j a C B z a 8 W C Y W R h b n l j a C B w c n p l e i B j e s W C b 2 5 r w 7 N 3 I H p h c n r E h W R 1 I H J h Z H p p Z S B u Y W R 6 b 3 J j e m V q I H P E h S B h b W J p d G 5 l I G E g a W N o I H N w Z c W C b m l l b m l l I H d 5 b W F n Y S B v Z C B t Z W 5 h Z M W 8 Z X J h I H N w b 3 J l Z 2 8 g e m F h b m d h x b x v d 2 F u a W E g a S B t b 3 R 5 d 2 F j a m k m c X V v d D s s J n F 1 b 3 Q 7 U G 9 6 a W 9 t I H B y b 3 B v b m 9 3 Y W 5 5 Y 2 g g c H J 6 Z X o g b W F u Y W d l c s O z d y B j Z W z D s 3 c g a m V z d C B 6 Y W 5 p x b x v b n k g d y B j Z W x 1 I H V 6 e X N r Y W 5 p Y S B w c m V t a W k g c H J 6 e S B u a c W 8 c 3 p 5 b S B 6 Y W F u Z 2 H F v G 9 3 Y W 5 p d S Z x d W 9 0 O y w m c X V v d D t D e s W C b 2 5 r b 3 d p Z S B y Y W R 5 I G 5 h Z H p v c m N 6 Z W o g b W F q x I U g b 2 R w b 3 d p Z W R u a W U g a 2 9 t c G V 0 Z W 5 j a m U g Z G 8 g b 2 N l b n k g e m F w c m 9 w b 2 5 v d 2 F u e W N o I H B y e m V 6 I G N 6 x Y J v b m t h I H p h c n r E h W R 1 I G N l b M O z d y B 6 Y X J 6 x I V k Y 3 p 5 Y 2 g g c G 9 k I H d 6 Z 2 z E m W R l b S B h Z G V r d 2 F 0 b m / F m 2 N p I G k g Y W 1 i a X R u b 8 W b Y 2 k m c X V v d D s s J n F 1 b 3 Q 7 V X N 0 Y W x h b m U g c H J 6 Z X o g c m F k x J k g b m F k e m 9 y Y 3 r E h S B j Z W x l I H p h c n r E h W R j e m U g c 8 S F I G F t Y m l 0 b m U g a S B w c n p 5 Y 3 p 5 b m l h a s S F I H N p x J k g Z G 8 g c m 9 6 d 2 9 q d S B z c M O z x Y J r a S B p I H B v c H J h d 3 k g a m V q I H d 5 b m l r w 7 N 3 J n F 1 b 3 Q 7 L C Z x d W 9 0 O z E t c m 9 j e m 5 h I H B l c n N w Z W t 0 e X d h I H V z d G F s Y W 5 p Y S B p I G 9 j Z W 5 5 I G N l b M O z d y B 6 Y X J 6 x I V k Y 3 p 5 Y 2 g g a m V z d C B v c H R 5 b W F s b m E g a S B w c n p 5 Y 3 p 5 b m l h I H N p x J k g Z G 8 g c m V h b G l 6 Y W N q a S B k x Y J 1 Z 2 9 0 Z X J t a W 5 v d 3 l j a C B j Z W z D s 3 c g c 3 D D s 8 W C a 2 k m c X V v d D s s J n F 1 b 3 Q 7 U H J v Y 2 V z I H d 5 e m 5 h Y 3 p h b m l h I G N l b M O z d y B 6 Y X J 6 x I V k Y 3 p 5 Y 2 g g b 3 B p Z X J h I H N p x J k g b m E g a 2 9 u c 3 V s d G F j a m F j a C B 6 I G N 6 x Y J v b m t h b W k g e m F y e s S F Z H U g a 3 T D s 3 J 6 e S B t Y W r E h S B 3 c M W C e X c g b m E g a 2 / F h G N v d 3 k g a 3 N 6 d G H F g n Q g d 3 l 6 b m F j e m F u e W N o I G N l b M O z d y Z x d W 9 0 O y w m c X V v d D t X e X p u Y W N 6 Y W 5 l I H B y e m V 6 I H J h Z M S Z I G 5 h Z H p v c m N 6 x I U g Y 2 V s Z S B z x I U g b W l l c n p h b G 5 l L C B r d 2 F u d H l m a W t v d 2 F s b m U g a S B t b 8 W 8 b G l 3 Z S B k b y B y Z W F s a X p h Y 2 p p J n F 1 b 3 Q 7 L C Z x d W 9 0 O 0 N 6 x Y J v b m t v d 2 l l I H p h c n r E h W R 1 I G 9 0 c n p 5 b X V q x I U g Y 2 V s Z S B 6 Y X J 6 x I V k Y 3 p l I H c g d G V y b W l u a W U g d W 1 v x b x s a X d p Y W r E h W N 5 b S B p Y 2 g g d 3 l r b 2 5 h b m l l J n F 1 b 3 Q 7 L C Z x d W 9 0 O 1 D F g m X E h y Z x d W 9 0 O y w m c X V v d D t X a W V r J n F 1 b 3 Q 7 L C Z x d W 9 0 O 1 N 0 Y W 5 v d 2 l z a 2 8 g d y B y Y W R 6 a W U g b m F k e m 9 y Y 3 p l a j p c b i Z x d W 9 0 O y w m c X V v d D t X e W t z e n R h x Y J j Z W 5 p Z T p c b i Z x d W 9 0 O y w m c X V v d D t V c H J h d 2 5 p Z W 5 p Z c K g c G 9 6 d 2 F s Y W r E h W N l I G 5 h I H p h c 2 l h Z G F u a W U g d y B y Y W R 6 a W U g b m F k e m 9 y Y 3 p l a j p c b i Z x d W 9 0 O y w m c X V v d D t E b 8 W b d 2 l h Z G N 6 Z W 5 p Z S B 3 I H B y Y W N 5 I H c g c m F k e m l l I G 5 h Z H p v c m N 6 Z W o g b H V i I H p h c 2 l h Z G F u a W U g d y B p b m 5 5 Y 2 g g c m F k Y W N o I G 5 h Z H p v c m N 6 e W N o O l x u J n F 1 b 3 Q 7 L C Z x d W 9 0 O 0 R v x Z t 3 a W F k Y 3 p l b m l l I H c g c H J h Y 3 k g d y B z c M O z x Y J r Y W N o I G t h c G l 0 Y c W C b 3 d 5 Y 2 g 6 X G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z O T N l M j g 3 L W J i N G U t N G V i Z i 0 5 M G E 0 L T Z h Z G M w O D E 5 M T E 4 O S I v P j x F b n R y e S B U e X B l P S J S Z W x h d G l v b n N o a X B J b m Z v Q 2 9 u d G F p b m V y I i B W Y W x 1 Z T 0 i c 3 s m c X V v d D t j b 2 x 1 b W 5 D b 3 V u d C Z x d W 9 0 O z o 2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a b W l l b m l v b m 8 g d H l w L n t J R C w w f S Z x d W 9 0 O y w m c X V v d D t T Z W N 0 a W 9 u M S 9 T a G V l d D E g K D M p L 1 p t a W V u a W 9 u b y B 0 e X A u e 0 d v Z H p p b m E g c m 9 6 c G 9 j e s S Z Y 2 l h L D F 9 J n F 1 b 3 Q 7 L C Z x d W 9 0 O 1 N l Y 3 R p b 2 4 x L 1 N o Z W V 0 M S A o M y k v W m 1 p Z W 5 p b 2 5 v I H R 5 c C 5 7 R 2 9 k e m l u Y S B 1 a 2 / F h G N 6 Z W 5 p Y S w y f S Z x d W 9 0 O y w m c X V v d D t T Z W N 0 a W 9 u M S 9 T a G V l d D E g K D M p L 1 p t a W V u a W 9 u b y B 0 e X A u e 0 F k c m V z I G U t b W F p b C w z f S Z x d W 9 0 O y w m c X V v d D t T Z W N 0 a W 9 u M S 9 T a G V l d D E g K D M p L 1 p t a W V u a W 9 u b y B 0 e X A u e 0 5 h e n d h L D R 9 J n F 1 b 3 Q 7 L C Z x d W 9 0 O 1 N l Y 3 R p b 2 4 x L 1 N o Z W V 0 M S A o M y k v W m 1 p Z W 5 p b 2 5 v I H R 5 c C 5 7 Q 2 8 g d 2 c g U G F u Y S h p K S B q Z X N 0 I G 5 h Y 3 p l b G 7 E h S B 6 Y X N h Z M S F I H c g e m F y e s S F Z H p h b m l 1 I H N w w 7 P F g m v E h T 8 s N X 0 m c X V v d D s s J n F 1 b 3 Q 7 U 2 V j d G l v b j E v U 2 h l Z X Q x I C g z K S 9 a b W l l b m l v b m 8 g d H l w L n t D b y B 3 Z y B Q Y W 5 h K G k p I H B v d 2 l u b m 8 g Y n n E h y B w b 2 R z d G F 3 b 3 d 5 b S B j Z W x l b S B k e m l h x Y J h b G 5 v x Z t j a S B z c M O z x Y J r a T 8 s N n 0 m c X V v d D s s J n F 1 b 3 Q 7 U 2 V j d G l v b j E v U 2 h l Z X Q x I C g z K S 9 a b W l l b m l v b m 8 g d H l w L n t h a 2 N q b 2 5 h c m l 1 c 3 p l L 3 V k e m l h x Y J v d 2 N 5 L D d 9 J n F 1 b 3 Q 7 L C Z x d W 9 0 O 1 N l Y 3 R p b 2 4 x L 1 N o Z W V 0 M S A o M y k v W m 1 p Z W 5 p b 2 5 v I H R 5 c C 5 7 e m F y e s S F Z C w 4 f S Z x d W 9 0 O y w m c X V v d D t T Z W N 0 a W 9 u M S 9 T a G V l d D E g K D M p L 1 p t a W V u a W 9 u b y B 0 e X A u e 2 9 y Z 2 F u a X p h Y 2 p l I H p 3 a c S F e m t v d 2 U s O X 0 m c X V v d D s s J n F 1 b 3 Q 7 U 2 V j d G l v b j E v U 2 h l Z X Q x I C g z K S 9 a b W l l b m l v b m 8 g d H l w L n t w c m F j b 3 d u a W N 5 L D E w f S Z x d W 9 0 O y w m c X V v d D t T Z W N 0 a W 9 u M S 9 T a G V l d D E g K D M p L 1 p t a W V u a W 9 u b y B 0 e X A u e 2 t s a W V u Y 2 k g K G 9 k Y m l v c m N 5 K S w x M X 0 m c X V v d D s s J n F 1 b 3 Q 7 U 2 V j d G l v b j E v U 2 h l Z X Q x I C g z K S 9 a b W l l b m l v b m 8 g d H l w L n t k b 3 N 0 Y X d j e S w x M n 0 m c X V v d D s s J n F 1 b 3 Q 7 U 2 V j d G l v b j E v U 2 h l Z X Q x I C g z K S 9 a b W l l b m l v b m 8 g d H l w L n t i Y W 5 r a S B p I G l u c 3 R 5 d H V j a m U g Z m l u Y W 5 z b 3 d l L D E z f S Z x d W 9 0 O y w m c X V v d D t T Z W N 0 a W 9 u M S 9 T a G V l d D E g K D M p L 1 p t a W V u a W 9 u b y B 0 e X A u e 1 N r Y X J i I F B h x Y R z d H d h L D E 0 f S Z x d W 9 0 O y w m c X V v d D t T Z W N 0 a W 9 u M S 9 T a G V l d D E g K D M p L 1 p t a W V u a W 9 u b y B 0 e X A u e 3 B v b G l 0 e W N 5 L D E 1 f S Z x d W 9 0 O y w m c X V v d D t T Z W N 0 a W 9 u M S 9 T a G V l d D E g K D M p L 1 p t a W V u a W 9 u b y B 0 e X A u e 2 x v a 2 F s b m U g d 8 W C Y W R 6 Z S A o b n A u I G p l Z G 5 v c 3 R r Y S B z Y W 1 v c n r E h W R 1 I H R l c n l 0 b 3 J p Y W x u Z W d v K S A s M T Z 9 J n F 1 b 3 Q 7 L C Z x d W 9 0 O 1 N l Y 3 R p b 2 4 x L 1 N o Z W V 0 M S A o M y k v W m 1 p Z W 5 p b 2 5 v I H R 5 c C 5 7 S W 5 u Z S w x N 3 0 m c X V v d D s s J n F 1 b 3 Q 7 U 2 V j d G l v b j E v U 2 h l Z X Q x I C g z K S 9 a b W l l b m l v b m 8 g d H l w L n t w b 3 d v x Y J 5 d 2 F u a W U g a S B v Z H d v x Y J 5 d 2 F u a W U g Y 3 r F g m 9 u a 8 O z d y B 6 Y X J 6 x I V k d S B v c m F 6 I H V z d G F s Y W 5 p Z c K g I H d 5 c 2 9 r b 8 W b Y 2 k g a W N o I H d 5 b m F n c m 9 k e m V u a W E s M T h 9 J n F 1 b 3 Q 7 L C Z x d W 9 0 O 1 N l Y 3 R p b 2 4 x L 1 N o Z W V 0 M S A o M y k v W m 1 p Z W 5 p b 2 5 v I H R 5 c C 5 7 b 2 N l b m E g c 3 B y Y X d v e m R h x Y Q g Z m l u Y W 5 z b 3 d 5 Y 2 g g b 3 J h e i B z c H J h d 2 9 6 Z G H F h C B 6 I G R 6 a W H F g m F s b m / F m 2 N p I H p h c n r E h W R 1 L D E 5 f S Z x d W 9 0 O y w m c X V v d D t T Z W N 0 a W 9 u M S 9 T a G V l d D E g K D M p L 1 p t a W V u a W 9 u b y B 0 e X A u e 3 p h d H d p Z X J k e m F u a W U g c 3 R y Y X R l Z 2 l p I G k g c G x h b s O z d y B 3 a W V s b 2 x l d G 5 p Y 2 g g c 3 D D s 8 W C a 2 k s M j B 9 J n F 1 b 3 Q 7 L C Z x d W 9 0 O 1 N l Y 3 R p b 2 4 x L 1 N o Z W V 0 M S A o M y k v W m 1 p Z W 5 p b 2 5 v I H R 5 c C 5 7 e m F 0 d 2 l l c m R 6 Y W 5 p Z S B y b 2 N 6 b n l j a C B w b G F u w 7 N 3 I H J 6 Z W N 6 b 3 d v L W Z p b m F u c 2 9 3 e W N o I G k g a W 5 3 Z X N 0 e W N 5 a m 5 5 Y 2 g s M j F 9 J n F 1 b 3 Q 7 L C Z x d W 9 0 O 1 N l Y 3 R p b 2 4 x L 1 N o Z W V 0 M S A o M y k v W m 1 p Z W 5 p b 2 5 v I H R 5 c C 5 7 d X N 0 Y W x h b m l l I G N l b M O z d y B 6 Y X J 6 x I V k Y 3 p 5 Y 2 g g Y 3 r F g m 9 u a 8 O z d y B 6 Y X J 6 x I V k d S B v c m F 6 I G 9 j Z W 5 h I G l j a C B y Z W F s a X p h Y 2 p p L D I y f S Z x d W 9 0 O y w m c X V v d D t T Z W N 0 a W 9 u M S 9 T a G V l d D E g K D M p L 1 p t a W V u a W 9 u b y B 0 e X A u e 3 N w b 3 J 6 x I V k e m F u a W U g c 3 B y Y X d v e m R h x Y Q g e i B k e m l h x Y J h b G 5 v x Z t j a S B y Y W R 5 w q B k b G E g V 2 F s b m V n b y B a Z 3 J v b W F k e m V u a W E v W m d y b 2 1 h Z H p l b m l h I F d z c M O z b G 5 p a 8 O z d y w y M 3 0 m c X V v d D s s J n F 1 b 3 Q 7 U 2 V j d G l v b j E v U 2 h l Z X Q x I C g z K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s M j R 9 J n F 1 b 3 Q 7 L C Z x d W 9 0 O 1 N l Y 3 R p b 2 4 x L 1 N o Z W V 0 M S A o M y k v W m 1 p Z W 5 p b 2 5 v I H R 5 c C 5 7 c H J 6 e W p t b 3 d h b m l l I H B v b G l 0 e W s g d y B 6 Y W t y Z X N p Z S B 6 Y X J 6 x I V k e m F u a W E g c n l 6 e W t p Z W 0 s M j V 9 J n F 1 b 3 Q 7 L C Z x d W 9 0 O 1 N l Y 3 R p b 2 4 x L 1 N o Z W V 0 M S A o M y k v W m 1 p Z W 5 p b 2 5 v I H R 5 c C 5 7 Z G 9 y Y W R 6 Y W 5 p Z S B 6 Y X J 6 x I V k b 3 d p I H c g e m F r c m V z a W U g c G x h b s O z d y B k e m l h x Y J h b G 5 v x Z t j a S B z c M O z x Y J r a S w y N n 0 m c X V v d D s s J n F 1 b 3 Q 7 U 2 V j d G l v b j E v U 2 h l Z X Q x I C g z K S 9 a b W l l b m l v b m 8 g d H l w L n t 3 c 3 B h c m N p Z S B 6 Y X J 6 x I V k d S B 3 I G t s d W N 6 b 3 d 5 Y 2 g g b 2 J z e m F y Y W N o I G R 6 a W H F g m F s b m / F m 2 N p I H N w w 7 P F g m t p L C B p b m l j a m 9 3 Y W 5 p Z S B u b 3 d 5 Y 2 g g c m 9 6 d 2 n E h X p h x Y Q s M j d 9 J n F 1 b 3 Q 7 L C Z x d W 9 0 O 1 N l Y 3 R p b 2 4 x L 1 N o Z W V 0 M S A o M y k v W m 1 p Z W 5 p b 2 5 v I H R 5 c C 5 7 S W 5 u Z T I s M j h 9 J n F 1 b 3 Q 7 L C Z x d W 9 0 O 1 N l Y 3 R p b 2 4 x L 1 N o Z W V 0 M S A o M y k v W m 1 p Z W 5 p b 2 5 v I H R 5 c C 5 7 c G 9 3 b 8 W C e X d h b m l l I G k g b 2 R 3 b 8 W C e X d h b m l l I G N 6 x Y J v b m v D s 3 c g e m F y e s S F Z H U g b 3 J h e i B 1 c 3 R h b G F u a W U g e m F z Y W Q g a S B 3 e X N v a 2 / F m 2 N p I G l j a C B 3 e W 5 h Z 3 J v Z H p l b m l h L D I 5 f S Z x d W 9 0 O y w m c X V v d D t T Z W N 0 a W 9 u M S 9 T a G V l d D E g K D M p L 1 p t a W V u a W 9 u b y B 0 e X A u e 2 9 j Z W 5 h I H N w c m F 3 b 3 p k Y c W E I G Z p b m F u c 2 9 3 e W N o I G 9 y Y X o g c 3 B y Y X d v e m R h x Y Q g e i B k e m l h x Y J h b G 5 v x Z t j a S B 6 Y X J 6 x I V k d T I s M z B 9 J n F 1 b 3 Q 7 L C Z x d W 9 0 O 1 N l Y 3 R p b 2 4 x L 1 N o Z W V 0 M S A o M y k v W m 1 p Z W 5 p b 2 5 v I H R 5 c C 5 7 e m F 0 d 2 l l c m R 6 Y W 5 p Z S B z d H J h d G V n a W k g a S B w b G F u w 7 N 3 I H d p Z W x v b G V 0 b m l j a C B z c M O z x Y J r a T I s M z F 9 J n F 1 b 3 Q 7 L C Z x d W 9 0 O 1 N l Y 3 R p b 2 4 x L 1 N o Z W V 0 M S A o M y k v W m 1 p Z W 5 p b 2 5 v I H R 5 c C 5 7 e m F 0 d 2 l l c m R 6 Y W 5 p Z S B y b 2 N 6 b n l j a C B w b G F u w 7 N 3 I H J 6 Z W N 6 b 3 d v L W Z p b m F u c 2 9 3 e W N o I G k g a W 5 3 Z X N 0 e W N 5 a m 5 5 Y 2 g y L D M y f S Z x d W 9 0 O y w m c X V v d D t T Z W N 0 a W 9 u M S 9 T a G V l d D E g K D M p L 1 p t a W V u a W 9 u b y B 0 e X A u e 3 V z d G F s Y W 5 p Z S B j Z W z D s 3 c g e m F y e s S F Z G N 6 e W N o I G N 6 x Y J v b m v D s 3 c g e m F y e s S F Z H U g b 3 J h e i B v Y 2 V u Y S B p Y 2 g g c m V h b G l 6 Y W N q a T I s M z N 9 J n F 1 b 3 Q 7 L C Z x d W 9 0 O 1 N l Y 3 R p b 2 4 x L 1 N o Z W V 0 M S A o M y k v W m 1 p Z W 5 p b 2 5 v I H R 5 c C 5 7 c 3 B v c n r E h W R 6 Y W 5 p Z S B z c H J h d 2 9 6 Z G H F h C B 6 I G R 6 a W H F g m F s b m / F m 2 N p I H J h Z H n C o G R s Y S B X Y W x u Z W d v I F p n c m 9 t Y W R 6 Z W 5 p Y S 9 a Z 3 J v b W F k e m V u a W E g V 3 N w w 7 N s b m l r w 7 N 3 M i w z N H 0 m c X V v d D s s J n F 1 b 3 Q 7 U 2 V j d G l v b j E v U 2 h l Z X Q x I C g z K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y L D M 1 f S Z x d W 9 0 O y w m c X V v d D t T Z W N 0 a W 9 u M S 9 T a G V l d D E g K D M p L 1 p t a W V u a W 9 u b y B 0 e X A u e 3 B y e n l q b W 9 3 Y W 5 p Z S B w b 2 x p d H l r I H c g e m F r c m V z a W U g e m F y e s S F Z H p h b m l h I H J 5 e n l r a W V t O y w z N n 0 m c X V v d D s s J n F 1 b 3 Q 7 U 2 V j d G l v b j E v U 2 h l Z X Q x I C g z K S 9 a b W l l b m l v b m 8 g d H l w L n t k b 3 J h Z H p h b m l l I H p h c n r E h W R v d 2 k g d y B 6 Y W t y Z X N p Z S B w b G F u w 7 N 3 I G R 6 a W H F g m F s b m / F m 2 N p I H N w w 7 P F g m t p M i w z N 3 0 m c X V v d D s s J n F 1 b 3 Q 7 U 2 V j d G l v b j E v U 2 h l Z X Q x I C g z K S 9 a b W l l b m l v b m 8 g d H l w L n t 3 c 3 B h c m N p Z S B 6 Y X J 6 x I V k d S B 3 I G t s d W N 6 b 3 d 5 Y 2 g g b 2 J z e m F y Y W N o I G R 6 a W H F g m F s b m / F m 2 N p I H N w w 7 P F g m t p L C B p b m l j a m 9 3 Y W 5 p Z S B u b 3 d 5 Y 2 g g c m 9 6 d 2 n E h X p h x Y Q y L D M 4 f S Z x d W 9 0 O y w m c X V v d D t T Z W N 0 a W 9 u M S 9 T a G V l d D E g K D M p L 1 p t a W V u a W 9 u b y B 0 e X A u e 0 l u b m U z L D M 5 f S Z x d W 9 0 O y w m c X V v d D t T Z W N 0 a W 9 u M S 9 T a G V l d D E g K D M p L 1 p t a W V u a W 9 u b y B 0 e X A u e 0 t 0 w 7 N y Z S B 6 I H B v b m n F v H N 6 e W N o I G N 6 e W 5 u a W v D s 3 c g b W F q x I U g b m F q d 2 n E m W t z e n k g d 3 D F g n l 3 I G 5 h I H f F g m H F m 2 N p d 2 U g Z H p p Y c W C Y W 5 p Z S B y Y W R 5 I G 5 h Z H p v c m N 6 Z W o / L D Q w f S Z x d W 9 0 O y w m c X V v d D t T Z W N 0 a W 9 u M S 9 T a G V l d D E g K D M p L 1 p t a W V u a W 9 u b y B 0 e X A u e 0 p h a 2 l l Z 2 8 g c m 9 k e m F q d S B 3 a W V k e s S Z I H B v d 2 l u b m k g c G 9 z a W F k Y c S H w q B j e s W C b 2 5 r b 3 d p Z S B y Y W Q g b m F k e m 9 y Y 3 p 5 Y 2 g / I C w 0 M X 0 m c X V v d D s s J n F 1 b 3 Q 7 U 2 V j d G l v b j E v U 2 h l Z X Q x I C g z K S 9 a b W l l b m l v b m 8 g d H l w L n t K Y W t p Z W d v I H J v Z H p h a n U g Z G / F m 3 d p Y W R j e m V u a W U g a m V z d C B u Y W p i Y X J k e m l l a i B w b 8 W 8 x I V k Y W 5 l I H X C o G N 6 x Y J v b m v D s 3 c g c m F k I G 5 h Z H p v c m N 6 e W N o P y w 0 M n 0 m c X V v d D s s J n F 1 b 3 Q 7 U 2 V j d G l v b j E v U 2 h l Z X Q x I C g z K S 9 a b W l l b m l v b m 8 g d H l w L n t K Y W t p Z W d v I H J v Z H p h a n U g d W 1 p Z W r E m X R u b 8 W b Y 2 k g c 8 S F I G 5 h a m J h c m R 6 a W V q I H B v x b z E h W R h b m U g d c K g Y 3 r F g m 9 u a 8 O z d y B y Y W Q g b m F k e m 9 y Y 3 p 5 Y 2 g / L D Q z f S Z x d W 9 0 O y w m c X V v d D t T Z W N 0 a W 9 u M S 9 T a G V l d D E g K D M p L 1 p t a W V u a W 9 u b y B 0 e X A u e 0 t 0 w 7 N y Z S B 6 I H p h c H J l e m V u d G 9 3 Y W 5 5 Y 2 g g c G 9 u a c W 8 Z W o g c G 9 z d G F 3 I H P E h S B u Y W p i Y X J k e m l l a i B w b 8 W 8 x I V k Y W 5 l I H X C o G N 6 x Y J v b m v D s 3 c g c m F k I G 5 h Z H p v c m N 6 e W N o w q A / L D Q 0 f S Z x d W 9 0 O y w m c X V v d D t T Z W N 0 a W 9 u M S 9 T a G V l d D E g K D M p L 1 p t a W V u a W 9 u b y B 0 e X A u e 0 p h a 2 l l I H P E h S B Q Y W 5 h K G k p I H p k Y W 5 p Z W 0 g c 8 S F I G 5 h a n d h x b x u a W V q c 3 p l I G J h c m l l c n k g K H B y b 2 J s Z W 1 5 K S B 3 Z S B 3 x Y J h x Z t j a X d 5 b S B m d W 5 r Y 2 p v b m 9 3 Y W 5 p d S B y Y W R 5 I G 5 h Z H p v c m N 6 Z W o / L D Q 1 f S Z x d W 9 0 O y w m c X V v d D t T Z W N 0 a W 9 u M S 9 T a G V l d D E g K D M p L 1 p t a W V u a W 9 u b y B 0 e X A u e 1 d 5 e m 5 h Y 3 p h b m l l I H B y e m V 6 I H J h Z M S Z I G 5 h Z H p v c m N 6 x I U g Y 2 V s w 7 N 3 I H p h c n r E h W R j e n l j a C B j e s W C b 2 5 r b 2 0 g e m F y e s S F Z H U g b W E g a 2 x 1 Y 3 p v d 2 U g e m 5 h Y 3 p l b m l l I H c g c H J v Y 2 V z a W U g b m F k e m 9 y d S B r b 3 J w b 3 J h Y 3 l q b m V n b y w 0 N n 0 m c X V v d D s s J n F 1 b 3 Q 7 U 2 V j d G l v b j E v U 2 h l Z X Q x I C g z K S 9 a b W l l b m l v b m 8 g d H l w L n t X e X p u Y W N 6 Y W 5 l I G N 6 x Y J v b m t v b S B 6 Y X J 6 x I V k d S B j Z W x l I H d 5 b m l r Y W r E h S B 6 Z S B z d H J h d G V n a W k g b H V i I H B s Y W 5 1 I G T F g n V n b 2 x l d G 5 p Z W d v I H N w w 7 P F g m t p I C w 0 N 3 0 m c X V v d D s s J n F 1 b 3 Q 7 U 2 V j d G l v b j E v U 2 h l Z X Q x I C g z K S 9 a b W l l b m l v b m 8 g d H l w L n t Q c m 9 w b 3 p 5 Y 2 p l I G N l b M O z d y B 6 Y X J 6 x I V k Y 3 p 5 Y 2 g g c 2 v F g m F k Y W 5 5 Y 2 g g c H J 6 Z X o g Y 3 r F g m 9 u a 8 O z d y B 6 Y X J 6 x I V k d S B y Y W R 6 a W U g b m F k e m 9 y Y 3 p l a i B z x I U g Y W 1 i a X R u Z S B h I G l j a C B z c G X F g m 5 p Z W 5 p Z S B 3 e W 1 h Z 2 E g b 2 Q g b W V u Y W T F v G V y Y S B z c G 9 y Z W d v I H p h Y W 5 n Y c W 8 b 3 d h b m l h I G k g b W 9 0 e X d h Y 2 p p L D Q 4 f S Z x d W 9 0 O y w m c X V v d D t T Z W N 0 a W 9 u M S 9 T a G V l d D E g K D M p L 1 p t a W V u a W 9 u b y B 0 e X A u e 1 B v e m l v b S B w c m 9 w b 2 5 v d 2 F u e W N o I H B y e m V 6 I G 1 h b m F n Z X L D s 3 c g Y 2 V s w 7 N 3 I G p l c 3 Q g e m F u a c W 8 b 2 5 5 I H c g Y 2 V s d S B 1 e n l z a 2 F u a W E g c H J l b W l p I H B y e n k g b m n F v H N 6 e W 0 g e m F h b m d h x b x v d 2 F u a X U s N D l 9 J n F 1 b 3 Q 7 L C Z x d W 9 0 O 1 N l Y 3 R p b 2 4 x L 1 N o Z W V 0 M S A o M y k v W m 1 p Z W 5 p b 2 5 v I H R 5 c C 5 7 Q 3 r F g m 9 u a 2 9 3 a W U g c m F k e S B u Y W R 6 b 3 J j e m V q I G 1 h a s S F I G 9 k c G 9 3 a W V k b m l l I G t v b X B l d G V u Y 2 p l I G R v I G 9 j Z W 5 5 I H p h c H J v c G 9 u b 3 d h b n l j a C B w c n p l e i B j e s W C b 2 5 r Y S B 6 Y X J 6 x I V k d S B j Z W z D s 3 c g e m F y e s S F Z G N 6 e W N o I H B v Z C B 3 e m d s x J l k Z W 0 g Y W R l a 3 d h d G 5 v x Z t j a S B p I G F t Y m l 0 b m / F m 2 N p L D U w f S Z x d W 9 0 O y w m c X V v d D t T Z W N 0 a W 9 u M S 9 T a G V l d D E g K D M p L 1 p t a W V u a W 9 u b y B 0 e X A u e 1 V z d G F s Y W 5 l I H B y e m V 6 I H J h Z M S Z I G 5 h Z H p v c m N 6 x I U g Y 2 V s Z S B 6 Y X J 6 x I V k Y 3 p l I H P E h S B h b W J p d G 5 l I G k g c H J 6 e W N 6 e W 5 p Y W r E h S B z a c S Z I G R v I H J v e n d v a n U g c 3 D D s 8 W C a 2 k g a S B w b 3 B y Y X d 5 I G p l a i B 3 e W 5 p a 8 O z d y w 1 M X 0 m c X V v d D s s J n F 1 b 3 Q 7 U 2 V j d G l v b j E v U 2 h l Z X Q x I C g z K S 9 a b W l l b m l v b m 8 g d H l w L n s x L X J v Y 3 p u Y S B w Z X J z c G V r d H l 3 Y S B 1 c 3 R h b G F u a W E g a S B v Y 2 V u e S B j Z W z D s 3 c g e m F y e s S F Z G N 6 e W N o I G p l c 3 Q g b 3 B 0 e W 1 h b G 5 h I G k g c H J 6 e W N 6 e W 5 p Y S B z a c S Z I G R v I H J l Y W x p e m F j a m k g Z M W C d W d v d G V y b W l u b 3 d 5 Y 2 g g Y 2 V s w 7 N 3 I H N w w 7 P F g m t p L D U y f S Z x d W 9 0 O y w m c X V v d D t T Z W N 0 a W 9 u M S 9 T a G V l d D E g K D M p L 1 p t a W V u a W 9 u b y B 0 e X A u e 1 B y b 2 N l c y B 3 e X p u Y W N 6 Y W 5 p Y S B j Z W z D s 3 c g e m F y e s S F Z G N 6 e W N o I G 9 w a W V y Y S B z a c S Z I G 5 h I G t v b n N 1 b H R h Y 2 p h Y 2 g g e i B j e s W C b 2 5 r Y W 1 p I H p h c n r E h W R 1 I G t 0 w 7 N y e n k g b W F q x I U g d 3 D F g n l 3 I G 5 h I G t v x Y R j b 3 d 5 I G t z e n R h x Y J 0 I H d 5 e m 5 h Y 3 p h b n l j a C B j Z W z D s 3 c s N T N 9 J n F 1 b 3 Q 7 L C Z x d W 9 0 O 1 N l Y 3 R p b 2 4 x L 1 N o Z W V 0 M S A o M y k v W m 1 p Z W 5 p b 2 5 v I H R 5 c C 5 7 V 3 l 6 b m F j e m F u Z S B w c n p l e i B y Y W T E m S B u Y W R 6 b 3 J j e s S F I G N l b G U g c 8 S F I G 1 p Z X J 6 Y W x u Z S w g a 3 d h b n R 5 Z m l r b 3 d h b G 5 l I G k g b W / F v G x p d 2 U g Z G 8 g c m V h b G l 6 Y W N q a S w 1 N H 0 m c X V v d D s s J n F 1 b 3 Q 7 U 2 V j d G l v b j E v U 2 h l Z X Q x I C g z K S 9 a b W l l b m l v b m 8 g d H l w L n t D e s W C b 2 5 r b 3 d p Z S B 6 Y X J 6 x I V k d S B v d H J 6 e W 1 1 a s S F I G N l b G U g e m F y e s S F Z G N 6 Z S B 3 I H R l c m 1 p b m l l I H V t b 8 W 8 b G l 3 a W F q x I V j e W 0 g a W N o I H d 5 a 2 9 u Y W 5 p Z S w 1 N X 0 m c X V v d D s s J n F 1 b 3 Q 7 U 2 V j d G l v b j E v U 2 h l Z X Q x I C g z K S 9 a b W l l b m l v b m 8 g d H l w L n t Q x Y J l x I c s N T Z 9 J n F 1 b 3 Q 7 L C Z x d W 9 0 O 1 N l Y 3 R p b 2 4 x L 1 N o Z W V 0 M S A o M y k v W m 1 p Z W 5 p b 2 5 v I H R 5 c C 5 7 V 2 l l a y w 1 N 3 0 m c X V v d D s s J n F 1 b 3 Q 7 U 2 V j d G l v b j E v U 2 h l Z X Q x I C g z K S 9 a b W l l b m l v b m 8 g d H l w L n t T d G F u b 3 d p c 2 t v I H c g c m F k e m l l I G 5 h Z H p v c m N 6 Z W o 6 X G 4 s N T h 9 J n F 1 b 3 Q 7 L C Z x d W 9 0 O 1 N l Y 3 R p b 2 4 x L 1 N o Z W V 0 M S A o M y k v W m 1 p Z W 5 p b 2 5 v I H R 5 c C 5 7 V 3 l r c 3 p 0 Y c W C Y 2 V u a W U 6 X G 4 s N T l 9 J n F 1 b 3 Q 7 L C Z x d W 9 0 O 1 N l Y 3 R p b 2 4 x L 1 N o Z W V 0 M S A o M y k v W m 1 p Z W 5 p b 2 5 v I H R 5 c C 5 7 V X B y Y X d u a W V u a W X C o H B v e n d h b G F q x I V j Z S B u Y S B 6 Y X N p Y W R h b m l l I H c g c m F k e m l l I G 5 h Z H p v c m N 6 Z W o 6 X G 4 s N j B 9 J n F 1 b 3 Q 7 L C Z x d W 9 0 O 1 N l Y 3 R p b 2 4 x L 1 N o Z W V 0 M S A o M y k v W m 1 p Z W 5 p b 2 5 v I H R 5 c C 5 7 R G / F m 3 d p Y W R j e m V u a W U g d y B w c m F j e S B 3 I H J h Z H p p Z S B u Y W R 6 b 3 J j e m V q I G x 1 Y i B 6 Y X N p Y W R h b m l l I H c g a W 5 u e W N o I H J h Z G F j a C B u Y W R 6 b 3 J j e n l j a D p c b i w 2 M X 0 m c X V v d D s s J n F 1 b 3 Q 7 U 2 V j d G l v b j E v U 2 h l Z X Q x I C g z K S 9 a b W l l b m l v b m 8 g d H l w L n t E b 8 W b d 2 l h Z G N 6 Z W 5 p Z S B 3 I H B y Y W N 5 I H c g c 3 D D s 8 W C a 2 F j a C B r Y X B p d G H F g m 9 3 e W N o O l x u L D Y y f S Z x d W 9 0 O 1 0 s J n F 1 b 3 Q 7 Q 2 9 s d W 1 u Q 2 9 1 b n Q m c X V v d D s 6 N j M s J n F 1 b 3 Q 7 S 2 V 5 Q 2 9 s d W 1 u T m F t Z X M m c X V v d D s 6 W 1 0 s J n F 1 b 3 Q 7 Q 2 9 s d W 1 u S W R l b n R p d G l l c y Z x d W 9 0 O z p b J n F 1 b 3 Q 7 U 2 V j d G l v b j E v U 2 h l Z X Q x I C g z K S 9 a b W l l b m l v b m 8 g d H l w L n t J R C w w f S Z x d W 9 0 O y w m c X V v d D t T Z W N 0 a W 9 u M S 9 T a G V l d D E g K D M p L 1 p t a W V u a W 9 u b y B 0 e X A u e 0 d v Z H p p b m E g c m 9 6 c G 9 j e s S Z Y 2 l h L D F 9 J n F 1 b 3 Q 7 L C Z x d W 9 0 O 1 N l Y 3 R p b 2 4 x L 1 N o Z W V 0 M S A o M y k v W m 1 p Z W 5 p b 2 5 v I H R 5 c C 5 7 R 2 9 k e m l u Y S B 1 a 2 / F h G N 6 Z W 5 p Y S w y f S Z x d W 9 0 O y w m c X V v d D t T Z W N 0 a W 9 u M S 9 T a G V l d D E g K D M p L 1 p t a W V u a W 9 u b y B 0 e X A u e 0 F k c m V z I G U t b W F p b C w z f S Z x d W 9 0 O y w m c X V v d D t T Z W N 0 a W 9 u M S 9 T a G V l d D E g K D M p L 1 p t a W V u a W 9 u b y B 0 e X A u e 0 5 h e n d h L D R 9 J n F 1 b 3 Q 7 L C Z x d W 9 0 O 1 N l Y 3 R p b 2 4 x L 1 N o Z W V 0 M S A o M y k v W m 1 p Z W 5 p b 2 5 v I H R 5 c C 5 7 Q 2 8 g d 2 c g U G F u Y S h p K S B q Z X N 0 I G 5 h Y 3 p l b G 7 E h S B 6 Y X N h Z M S F I H c g e m F y e s S F Z H p h b m l 1 I H N w w 7 P F g m v E h T 8 s N X 0 m c X V v d D s s J n F 1 b 3 Q 7 U 2 V j d G l v b j E v U 2 h l Z X Q x I C g z K S 9 a b W l l b m l v b m 8 g d H l w L n t D b y B 3 Z y B Q Y W 5 h K G k p I H B v d 2 l u b m 8 g Y n n E h y B w b 2 R z d G F 3 b 3 d 5 b S B j Z W x l b S B k e m l h x Y J h b G 5 v x Z t j a S B z c M O z x Y J r a T 8 s N n 0 m c X V v d D s s J n F 1 b 3 Q 7 U 2 V j d G l v b j E v U 2 h l Z X Q x I C g z K S 9 a b W l l b m l v b m 8 g d H l w L n t h a 2 N q b 2 5 h c m l 1 c 3 p l L 3 V k e m l h x Y J v d 2 N 5 L D d 9 J n F 1 b 3 Q 7 L C Z x d W 9 0 O 1 N l Y 3 R p b 2 4 x L 1 N o Z W V 0 M S A o M y k v W m 1 p Z W 5 p b 2 5 v I H R 5 c C 5 7 e m F y e s S F Z C w 4 f S Z x d W 9 0 O y w m c X V v d D t T Z W N 0 a W 9 u M S 9 T a G V l d D E g K D M p L 1 p t a W V u a W 9 u b y B 0 e X A u e 2 9 y Z 2 F u a X p h Y 2 p l I H p 3 a c S F e m t v d 2 U s O X 0 m c X V v d D s s J n F 1 b 3 Q 7 U 2 V j d G l v b j E v U 2 h l Z X Q x I C g z K S 9 a b W l l b m l v b m 8 g d H l w L n t w c m F j b 3 d u a W N 5 L D E w f S Z x d W 9 0 O y w m c X V v d D t T Z W N 0 a W 9 u M S 9 T a G V l d D E g K D M p L 1 p t a W V u a W 9 u b y B 0 e X A u e 2 t s a W V u Y 2 k g K G 9 k Y m l v c m N 5 K S w x M X 0 m c X V v d D s s J n F 1 b 3 Q 7 U 2 V j d G l v b j E v U 2 h l Z X Q x I C g z K S 9 a b W l l b m l v b m 8 g d H l w L n t k b 3 N 0 Y X d j e S w x M n 0 m c X V v d D s s J n F 1 b 3 Q 7 U 2 V j d G l v b j E v U 2 h l Z X Q x I C g z K S 9 a b W l l b m l v b m 8 g d H l w L n t i Y W 5 r a S B p I G l u c 3 R 5 d H V j a m U g Z m l u Y W 5 z b 3 d l L D E z f S Z x d W 9 0 O y w m c X V v d D t T Z W N 0 a W 9 u M S 9 T a G V l d D E g K D M p L 1 p t a W V u a W 9 u b y B 0 e X A u e 1 N r Y X J i I F B h x Y R z d H d h L D E 0 f S Z x d W 9 0 O y w m c X V v d D t T Z W N 0 a W 9 u M S 9 T a G V l d D E g K D M p L 1 p t a W V u a W 9 u b y B 0 e X A u e 3 B v b G l 0 e W N 5 L D E 1 f S Z x d W 9 0 O y w m c X V v d D t T Z W N 0 a W 9 u M S 9 T a G V l d D E g K D M p L 1 p t a W V u a W 9 u b y B 0 e X A u e 2 x v a 2 F s b m U g d 8 W C Y W R 6 Z S A o b n A u I G p l Z G 5 v c 3 R r Y S B z Y W 1 v c n r E h W R 1 I H R l c n l 0 b 3 J p Y W x u Z W d v K S A s M T Z 9 J n F 1 b 3 Q 7 L C Z x d W 9 0 O 1 N l Y 3 R p b 2 4 x L 1 N o Z W V 0 M S A o M y k v W m 1 p Z W 5 p b 2 5 v I H R 5 c C 5 7 S W 5 u Z S w x N 3 0 m c X V v d D s s J n F 1 b 3 Q 7 U 2 V j d G l v b j E v U 2 h l Z X Q x I C g z K S 9 a b W l l b m l v b m 8 g d H l w L n t w b 3 d v x Y J 5 d 2 F u a W U g a S B v Z H d v x Y J 5 d 2 F u a W U g Y 3 r F g m 9 u a 8 O z d y B 6 Y X J 6 x I V k d S B v c m F 6 I H V z d G F s Y W 5 p Z c K g I H d 5 c 2 9 r b 8 W b Y 2 k g a W N o I H d 5 b m F n c m 9 k e m V u a W E s M T h 9 J n F 1 b 3 Q 7 L C Z x d W 9 0 O 1 N l Y 3 R p b 2 4 x L 1 N o Z W V 0 M S A o M y k v W m 1 p Z W 5 p b 2 5 v I H R 5 c C 5 7 b 2 N l b m E g c 3 B y Y X d v e m R h x Y Q g Z m l u Y W 5 z b 3 d 5 Y 2 g g b 3 J h e i B z c H J h d 2 9 6 Z G H F h C B 6 I G R 6 a W H F g m F s b m / F m 2 N p I H p h c n r E h W R 1 L D E 5 f S Z x d W 9 0 O y w m c X V v d D t T Z W N 0 a W 9 u M S 9 T a G V l d D E g K D M p L 1 p t a W V u a W 9 u b y B 0 e X A u e 3 p h d H d p Z X J k e m F u a W U g c 3 R y Y X R l Z 2 l p I G k g c G x h b s O z d y B 3 a W V s b 2 x l d G 5 p Y 2 g g c 3 D D s 8 W C a 2 k s M j B 9 J n F 1 b 3 Q 7 L C Z x d W 9 0 O 1 N l Y 3 R p b 2 4 x L 1 N o Z W V 0 M S A o M y k v W m 1 p Z W 5 p b 2 5 v I H R 5 c C 5 7 e m F 0 d 2 l l c m R 6 Y W 5 p Z S B y b 2 N 6 b n l j a C B w b G F u w 7 N 3 I H J 6 Z W N 6 b 3 d v L W Z p b m F u c 2 9 3 e W N o I G k g a W 5 3 Z X N 0 e W N 5 a m 5 5 Y 2 g s M j F 9 J n F 1 b 3 Q 7 L C Z x d W 9 0 O 1 N l Y 3 R p b 2 4 x L 1 N o Z W V 0 M S A o M y k v W m 1 p Z W 5 p b 2 5 v I H R 5 c C 5 7 d X N 0 Y W x h b m l l I G N l b M O z d y B 6 Y X J 6 x I V k Y 3 p 5 Y 2 g g Y 3 r F g m 9 u a 8 O z d y B 6 Y X J 6 x I V k d S B v c m F 6 I G 9 j Z W 5 h I G l j a C B y Z W F s a X p h Y 2 p p L D I y f S Z x d W 9 0 O y w m c X V v d D t T Z W N 0 a W 9 u M S 9 T a G V l d D E g K D M p L 1 p t a W V u a W 9 u b y B 0 e X A u e 3 N w b 3 J 6 x I V k e m F u a W U g c 3 B y Y X d v e m R h x Y Q g e i B k e m l h x Y J h b G 5 v x Z t j a S B y Y W R 5 w q B k b G E g V 2 F s b m V n b y B a Z 3 J v b W F k e m V u a W E v W m d y b 2 1 h Z H p l b m l h I F d z c M O z b G 5 p a 8 O z d y w y M 3 0 m c X V v d D s s J n F 1 b 3 Q 7 U 2 V j d G l v b j E v U 2 h l Z X Q x I C g z K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s M j R 9 J n F 1 b 3 Q 7 L C Z x d W 9 0 O 1 N l Y 3 R p b 2 4 x L 1 N o Z W V 0 M S A o M y k v W m 1 p Z W 5 p b 2 5 v I H R 5 c C 5 7 c H J 6 e W p t b 3 d h b m l l I H B v b G l 0 e W s g d y B 6 Y W t y Z X N p Z S B 6 Y X J 6 x I V k e m F u a W E g c n l 6 e W t p Z W 0 s M j V 9 J n F 1 b 3 Q 7 L C Z x d W 9 0 O 1 N l Y 3 R p b 2 4 x L 1 N o Z W V 0 M S A o M y k v W m 1 p Z W 5 p b 2 5 v I H R 5 c C 5 7 Z G 9 y Y W R 6 Y W 5 p Z S B 6 Y X J 6 x I V k b 3 d p I H c g e m F r c m V z a W U g c G x h b s O z d y B k e m l h x Y J h b G 5 v x Z t j a S B z c M O z x Y J r a S w y N n 0 m c X V v d D s s J n F 1 b 3 Q 7 U 2 V j d G l v b j E v U 2 h l Z X Q x I C g z K S 9 a b W l l b m l v b m 8 g d H l w L n t 3 c 3 B h c m N p Z S B 6 Y X J 6 x I V k d S B 3 I G t s d W N 6 b 3 d 5 Y 2 g g b 2 J z e m F y Y W N o I G R 6 a W H F g m F s b m / F m 2 N p I H N w w 7 P F g m t p L C B p b m l j a m 9 3 Y W 5 p Z S B u b 3 d 5 Y 2 g g c m 9 6 d 2 n E h X p h x Y Q s M j d 9 J n F 1 b 3 Q 7 L C Z x d W 9 0 O 1 N l Y 3 R p b 2 4 x L 1 N o Z W V 0 M S A o M y k v W m 1 p Z W 5 p b 2 5 v I H R 5 c C 5 7 S W 5 u Z T I s M j h 9 J n F 1 b 3 Q 7 L C Z x d W 9 0 O 1 N l Y 3 R p b 2 4 x L 1 N o Z W V 0 M S A o M y k v W m 1 p Z W 5 p b 2 5 v I H R 5 c C 5 7 c G 9 3 b 8 W C e X d h b m l l I G k g b 2 R 3 b 8 W C e X d h b m l l I G N 6 x Y J v b m v D s 3 c g e m F y e s S F Z H U g b 3 J h e i B 1 c 3 R h b G F u a W U g e m F z Y W Q g a S B 3 e X N v a 2 / F m 2 N p I G l j a C B 3 e W 5 h Z 3 J v Z H p l b m l h L D I 5 f S Z x d W 9 0 O y w m c X V v d D t T Z W N 0 a W 9 u M S 9 T a G V l d D E g K D M p L 1 p t a W V u a W 9 u b y B 0 e X A u e 2 9 j Z W 5 h I H N w c m F 3 b 3 p k Y c W E I G Z p b m F u c 2 9 3 e W N o I G 9 y Y X o g c 3 B y Y X d v e m R h x Y Q g e i B k e m l h x Y J h b G 5 v x Z t j a S B 6 Y X J 6 x I V k d T I s M z B 9 J n F 1 b 3 Q 7 L C Z x d W 9 0 O 1 N l Y 3 R p b 2 4 x L 1 N o Z W V 0 M S A o M y k v W m 1 p Z W 5 p b 2 5 v I H R 5 c C 5 7 e m F 0 d 2 l l c m R 6 Y W 5 p Z S B z d H J h d G V n a W k g a S B w b G F u w 7 N 3 I H d p Z W x v b G V 0 b m l j a C B z c M O z x Y J r a T I s M z F 9 J n F 1 b 3 Q 7 L C Z x d W 9 0 O 1 N l Y 3 R p b 2 4 x L 1 N o Z W V 0 M S A o M y k v W m 1 p Z W 5 p b 2 5 v I H R 5 c C 5 7 e m F 0 d 2 l l c m R 6 Y W 5 p Z S B y b 2 N 6 b n l j a C B w b G F u w 7 N 3 I H J 6 Z W N 6 b 3 d v L W Z p b m F u c 2 9 3 e W N o I G k g a W 5 3 Z X N 0 e W N 5 a m 5 5 Y 2 g y L D M y f S Z x d W 9 0 O y w m c X V v d D t T Z W N 0 a W 9 u M S 9 T a G V l d D E g K D M p L 1 p t a W V u a W 9 u b y B 0 e X A u e 3 V z d G F s Y W 5 p Z S B j Z W z D s 3 c g e m F y e s S F Z G N 6 e W N o I G N 6 x Y J v b m v D s 3 c g e m F y e s S F Z H U g b 3 J h e i B v Y 2 V u Y S B p Y 2 g g c m V h b G l 6 Y W N q a T I s M z N 9 J n F 1 b 3 Q 7 L C Z x d W 9 0 O 1 N l Y 3 R p b 2 4 x L 1 N o Z W V 0 M S A o M y k v W m 1 p Z W 5 p b 2 5 v I H R 5 c C 5 7 c 3 B v c n r E h W R 6 Y W 5 p Z S B z c H J h d 2 9 6 Z G H F h C B 6 I G R 6 a W H F g m F s b m / F m 2 N p I H J h Z H n C o G R s Y S B X Y W x u Z W d v I F p n c m 9 t Y W R 6 Z W 5 p Y S 9 a Z 3 J v b W F k e m V u a W E g V 3 N w w 7 N s b m l r w 7 N 3 M i w z N H 0 m c X V v d D s s J n F 1 b 3 Q 7 U 2 V j d G l v b j E v U 2 h l Z X Q x I C g z K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y L D M 1 f S Z x d W 9 0 O y w m c X V v d D t T Z W N 0 a W 9 u M S 9 T a G V l d D E g K D M p L 1 p t a W V u a W 9 u b y B 0 e X A u e 3 B y e n l q b W 9 3 Y W 5 p Z S B w b 2 x p d H l r I H c g e m F r c m V z a W U g e m F y e s S F Z H p h b m l h I H J 5 e n l r a W V t O y w z N n 0 m c X V v d D s s J n F 1 b 3 Q 7 U 2 V j d G l v b j E v U 2 h l Z X Q x I C g z K S 9 a b W l l b m l v b m 8 g d H l w L n t k b 3 J h Z H p h b m l l I H p h c n r E h W R v d 2 k g d y B 6 Y W t y Z X N p Z S B w b G F u w 7 N 3 I G R 6 a W H F g m F s b m / F m 2 N p I H N w w 7 P F g m t p M i w z N 3 0 m c X V v d D s s J n F 1 b 3 Q 7 U 2 V j d G l v b j E v U 2 h l Z X Q x I C g z K S 9 a b W l l b m l v b m 8 g d H l w L n t 3 c 3 B h c m N p Z S B 6 Y X J 6 x I V k d S B 3 I G t s d W N 6 b 3 d 5 Y 2 g g b 2 J z e m F y Y W N o I G R 6 a W H F g m F s b m / F m 2 N p I H N w w 7 P F g m t p L C B p b m l j a m 9 3 Y W 5 p Z S B u b 3 d 5 Y 2 g g c m 9 6 d 2 n E h X p h x Y Q y L D M 4 f S Z x d W 9 0 O y w m c X V v d D t T Z W N 0 a W 9 u M S 9 T a G V l d D E g K D M p L 1 p t a W V u a W 9 u b y B 0 e X A u e 0 l u b m U z L D M 5 f S Z x d W 9 0 O y w m c X V v d D t T Z W N 0 a W 9 u M S 9 T a G V l d D E g K D M p L 1 p t a W V u a W 9 u b y B 0 e X A u e 0 t 0 w 7 N y Z S B 6 I H B v b m n F v H N 6 e W N o I G N 6 e W 5 u a W v D s 3 c g b W F q x I U g b m F q d 2 n E m W t z e n k g d 3 D F g n l 3 I G 5 h I H f F g m H F m 2 N p d 2 U g Z H p p Y c W C Y W 5 p Z S B y Y W R 5 I G 5 h Z H p v c m N 6 Z W o / L D Q w f S Z x d W 9 0 O y w m c X V v d D t T Z W N 0 a W 9 u M S 9 T a G V l d D E g K D M p L 1 p t a W V u a W 9 u b y B 0 e X A u e 0 p h a 2 l l Z 2 8 g c m 9 k e m F q d S B 3 a W V k e s S Z I H B v d 2 l u b m k g c G 9 z a W F k Y c S H w q B j e s W C b 2 5 r b 3 d p Z S B y Y W Q g b m F k e m 9 y Y 3 p 5 Y 2 g / I C w 0 M X 0 m c X V v d D s s J n F 1 b 3 Q 7 U 2 V j d G l v b j E v U 2 h l Z X Q x I C g z K S 9 a b W l l b m l v b m 8 g d H l w L n t K Y W t p Z W d v I H J v Z H p h a n U g Z G / F m 3 d p Y W R j e m V u a W U g a m V z d C B u Y W p i Y X J k e m l l a i B w b 8 W 8 x I V k Y W 5 l I H X C o G N 6 x Y J v b m v D s 3 c g c m F k I G 5 h Z H p v c m N 6 e W N o P y w 0 M n 0 m c X V v d D s s J n F 1 b 3 Q 7 U 2 V j d G l v b j E v U 2 h l Z X Q x I C g z K S 9 a b W l l b m l v b m 8 g d H l w L n t K Y W t p Z W d v I H J v Z H p h a n U g d W 1 p Z W r E m X R u b 8 W b Y 2 k g c 8 S F I G 5 h a m J h c m R 6 a W V q I H B v x b z E h W R h b m U g d c K g Y 3 r F g m 9 u a 8 O z d y B y Y W Q g b m F k e m 9 y Y 3 p 5 Y 2 g / L D Q z f S Z x d W 9 0 O y w m c X V v d D t T Z W N 0 a W 9 u M S 9 T a G V l d D E g K D M p L 1 p t a W V u a W 9 u b y B 0 e X A u e 0 t 0 w 7 N y Z S B 6 I H p h c H J l e m V u d G 9 3 Y W 5 5 Y 2 g g c G 9 u a c W 8 Z W o g c G 9 z d G F 3 I H P E h S B u Y W p i Y X J k e m l l a i B w b 8 W 8 x I V k Y W 5 l I H X C o G N 6 x Y J v b m v D s 3 c g c m F k I G 5 h Z H p v c m N 6 e W N o w q A / L D Q 0 f S Z x d W 9 0 O y w m c X V v d D t T Z W N 0 a W 9 u M S 9 T a G V l d D E g K D M p L 1 p t a W V u a W 9 u b y B 0 e X A u e 0 p h a 2 l l I H P E h S B Q Y W 5 h K G k p I H p k Y W 5 p Z W 0 g c 8 S F I G 5 h a n d h x b x u a W V q c 3 p l I G J h c m l l c n k g K H B y b 2 J s Z W 1 5 K S B 3 Z S B 3 x Y J h x Z t j a X d 5 b S B m d W 5 r Y 2 p v b m 9 3 Y W 5 p d S B y Y W R 5 I G 5 h Z H p v c m N 6 Z W o / L D Q 1 f S Z x d W 9 0 O y w m c X V v d D t T Z W N 0 a W 9 u M S 9 T a G V l d D E g K D M p L 1 p t a W V u a W 9 u b y B 0 e X A u e 1 d 5 e m 5 h Y 3 p h b m l l I H B y e m V 6 I H J h Z M S Z I G 5 h Z H p v c m N 6 x I U g Y 2 V s w 7 N 3 I H p h c n r E h W R j e n l j a C B j e s W C b 2 5 r b 2 0 g e m F y e s S F Z H U g b W E g a 2 x 1 Y 3 p v d 2 U g e m 5 h Y 3 p l b m l l I H c g c H J v Y 2 V z a W U g b m F k e m 9 y d S B r b 3 J w b 3 J h Y 3 l q b m V n b y w 0 N n 0 m c X V v d D s s J n F 1 b 3 Q 7 U 2 V j d G l v b j E v U 2 h l Z X Q x I C g z K S 9 a b W l l b m l v b m 8 g d H l w L n t X e X p u Y W N 6 Y W 5 l I G N 6 x Y J v b m t v b S B 6 Y X J 6 x I V k d S B j Z W x l I H d 5 b m l r Y W r E h S B 6 Z S B z d H J h d G V n a W k g b H V i I H B s Y W 5 1 I G T F g n V n b 2 x l d G 5 p Z W d v I H N w w 7 P F g m t p I C w 0 N 3 0 m c X V v d D s s J n F 1 b 3 Q 7 U 2 V j d G l v b j E v U 2 h l Z X Q x I C g z K S 9 a b W l l b m l v b m 8 g d H l w L n t Q c m 9 w b 3 p 5 Y 2 p l I G N l b M O z d y B 6 Y X J 6 x I V k Y 3 p 5 Y 2 g g c 2 v F g m F k Y W 5 5 Y 2 g g c H J 6 Z X o g Y 3 r F g m 9 u a 8 O z d y B 6 Y X J 6 x I V k d S B y Y W R 6 a W U g b m F k e m 9 y Y 3 p l a i B z x I U g Y W 1 i a X R u Z S B h I G l j a C B z c G X F g m 5 p Z W 5 p Z S B 3 e W 1 h Z 2 E g b 2 Q g b W V u Y W T F v G V y Y S B z c G 9 y Z W d v I H p h Y W 5 n Y c W 8 b 3 d h b m l h I G k g b W 9 0 e X d h Y 2 p p L D Q 4 f S Z x d W 9 0 O y w m c X V v d D t T Z W N 0 a W 9 u M S 9 T a G V l d D E g K D M p L 1 p t a W V u a W 9 u b y B 0 e X A u e 1 B v e m l v b S B w c m 9 w b 2 5 v d 2 F u e W N o I H B y e m V 6 I G 1 h b m F n Z X L D s 3 c g Y 2 V s w 7 N 3 I G p l c 3 Q g e m F u a c W 8 b 2 5 5 I H c g Y 2 V s d S B 1 e n l z a 2 F u a W E g c H J l b W l p I H B y e n k g b m n F v H N 6 e W 0 g e m F h b m d h x b x v d 2 F u a X U s N D l 9 J n F 1 b 3 Q 7 L C Z x d W 9 0 O 1 N l Y 3 R p b 2 4 x L 1 N o Z W V 0 M S A o M y k v W m 1 p Z W 5 p b 2 5 v I H R 5 c C 5 7 Q 3 r F g m 9 u a 2 9 3 a W U g c m F k e S B u Y W R 6 b 3 J j e m V q I G 1 h a s S F I G 9 k c G 9 3 a W V k b m l l I G t v b X B l d G V u Y 2 p l I G R v I G 9 j Z W 5 5 I H p h c H J v c G 9 u b 3 d h b n l j a C B w c n p l e i B j e s W C b 2 5 r Y S B 6 Y X J 6 x I V k d S B j Z W z D s 3 c g e m F y e s S F Z G N 6 e W N o I H B v Z C B 3 e m d s x J l k Z W 0 g Y W R l a 3 d h d G 5 v x Z t j a S B p I G F t Y m l 0 b m / F m 2 N p L D U w f S Z x d W 9 0 O y w m c X V v d D t T Z W N 0 a W 9 u M S 9 T a G V l d D E g K D M p L 1 p t a W V u a W 9 u b y B 0 e X A u e 1 V z d G F s Y W 5 l I H B y e m V 6 I H J h Z M S Z I G 5 h Z H p v c m N 6 x I U g Y 2 V s Z S B 6 Y X J 6 x I V k Y 3 p l I H P E h S B h b W J p d G 5 l I G k g c H J 6 e W N 6 e W 5 p Y W r E h S B z a c S Z I G R v I H J v e n d v a n U g c 3 D D s 8 W C a 2 k g a S B w b 3 B y Y X d 5 I G p l a i B 3 e W 5 p a 8 O z d y w 1 M X 0 m c X V v d D s s J n F 1 b 3 Q 7 U 2 V j d G l v b j E v U 2 h l Z X Q x I C g z K S 9 a b W l l b m l v b m 8 g d H l w L n s x L X J v Y 3 p u Y S B w Z X J z c G V r d H l 3 Y S B 1 c 3 R h b G F u a W E g a S B v Y 2 V u e S B j Z W z D s 3 c g e m F y e s S F Z G N 6 e W N o I G p l c 3 Q g b 3 B 0 e W 1 h b G 5 h I G k g c H J 6 e W N 6 e W 5 p Y S B z a c S Z I G R v I H J l Y W x p e m F j a m k g Z M W C d W d v d G V y b W l u b 3 d 5 Y 2 g g Y 2 V s w 7 N 3 I H N w w 7 P F g m t p L D U y f S Z x d W 9 0 O y w m c X V v d D t T Z W N 0 a W 9 u M S 9 T a G V l d D E g K D M p L 1 p t a W V u a W 9 u b y B 0 e X A u e 1 B y b 2 N l c y B 3 e X p u Y W N 6 Y W 5 p Y S B j Z W z D s 3 c g e m F y e s S F Z G N 6 e W N o I G 9 w a W V y Y S B z a c S Z I G 5 h I G t v b n N 1 b H R h Y 2 p h Y 2 g g e i B j e s W C b 2 5 r Y W 1 p I H p h c n r E h W R 1 I G t 0 w 7 N y e n k g b W F q x I U g d 3 D F g n l 3 I G 5 h I G t v x Y R j b 3 d 5 I G t z e n R h x Y J 0 I H d 5 e m 5 h Y 3 p h b n l j a C B j Z W z D s 3 c s N T N 9 J n F 1 b 3 Q 7 L C Z x d W 9 0 O 1 N l Y 3 R p b 2 4 x L 1 N o Z W V 0 M S A o M y k v W m 1 p Z W 5 p b 2 5 v I H R 5 c C 5 7 V 3 l 6 b m F j e m F u Z S B w c n p l e i B y Y W T E m S B u Y W R 6 b 3 J j e s S F I G N l b G U g c 8 S F I G 1 p Z X J 6 Y W x u Z S w g a 3 d h b n R 5 Z m l r b 3 d h b G 5 l I G k g b W / F v G x p d 2 U g Z G 8 g c m V h b G l 6 Y W N q a S w 1 N H 0 m c X V v d D s s J n F 1 b 3 Q 7 U 2 V j d G l v b j E v U 2 h l Z X Q x I C g z K S 9 a b W l l b m l v b m 8 g d H l w L n t D e s W C b 2 5 r b 3 d p Z S B 6 Y X J 6 x I V k d S B v d H J 6 e W 1 1 a s S F I G N l b G U g e m F y e s S F Z G N 6 Z S B 3 I H R l c m 1 p b m l l I H V t b 8 W 8 b G l 3 a W F q x I V j e W 0 g a W N o I H d 5 a 2 9 u Y W 5 p Z S w 1 N X 0 m c X V v d D s s J n F 1 b 3 Q 7 U 2 V j d G l v b j E v U 2 h l Z X Q x I C g z K S 9 a b W l l b m l v b m 8 g d H l w L n t Q x Y J l x I c s N T Z 9 J n F 1 b 3 Q 7 L C Z x d W 9 0 O 1 N l Y 3 R p b 2 4 x L 1 N o Z W V 0 M S A o M y k v W m 1 p Z W 5 p b 2 5 v I H R 5 c C 5 7 V 2 l l a y w 1 N 3 0 m c X V v d D s s J n F 1 b 3 Q 7 U 2 V j d G l v b j E v U 2 h l Z X Q x I C g z K S 9 a b W l l b m l v b m 8 g d H l w L n t T d G F u b 3 d p c 2 t v I H c g c m F k e m l l I G 5 h Z H p v c m N 6 Z W o 6 X G 4 s N T h 9 J n F 1 b 3 Q 7 L C Z x d W 9 0 O 1 N l Y 3 R p b 2 4 x L 1 N o Z W V 0 M S A o M y k v W m 1 p Z W 5 p b 2 5 v I H R 5 c C 5 7 V 3 l r c 3 p 0 Y c W C Y 2 V u a W U 6 X G 4 s N T l 9 J n F 1 b 3 Q 7 L C Z x d W 9 0 O 1 N l Y 3 R p b 2 4 x L 1 N o Z W V 0 M S A o M y k v W m 1 p Z W 5 p b 2 5 v I H R 5 c C 5 7 V X B y Y X d u a W V u a W X C o H B v e n d h b G F q x I V j Z S B u Y S B 6 Y X N p Y W R h b m l l I H c g c m F k e m l l I G 5 h Z H p v c m N 6 Z W o 6 X G 4 s N j B 9 J n F 1 b 3 Q 7 L C Z x d W 9 0 O 1 N l Y 3 R p b 2 4 x L 1 N o Z W V 0 M S A o M y k v W m 1 p Z W 5 p b 2 5 v I H R 5 c C 5 7 R G / F m 3 d p Y W R j e m V u a W U g d y B w c m F j e S B 3 I H J h Z H p p Z S B u Y W R 6 b 3 J j e m V q I G x 1 Y i B 6 Y X N p Y W R h b m l l I H c g a W 5 u e W N o I H J h Z G F j a C B u Y W R 6 b 3 J j e n l j a D p c b i w 2 M X 0 m c X V v d D s s J n F 1 b 3 Q 7 U 2 V j d G l v b j E v U 2 h l Z X Q x I C g z K S 9 a b W l l b m l v b m 8 g d H l w L n t E b 8 W b d 2 l h Z G N 6 Z W 5 p Z S B 3 I H B y Y W N 5 I H c g c 3 D D s 8 W C a 2 F j a C B r Y X B p d G H F g m 9 3 e W N o O l x u L D Y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G a W x s V G F y Z 2 V 0 I i B W Y W x 1 Z T 0 i c 1 N o Z W V 0 M V 9 f M z M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G V l d D E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w N V Q y M D o z M j o 0 M i 4 3 M D g x O D Q z W i I v P j x F b n R y e S B U e X B l P S J G a W x s Q 2 9 s d W 1 u V H l w Z X M i I F Z h b H V l P S J z Q X d j S E J n Q U d C Z 0 1 E Q X d N R E F 3 T U R B d 0 1 E Q X d N R E F 3 T U R B d 0 1 E Q X d N R E F 3 T U R B d 0 1 E Q X d N R E F 3 W U d C Z 1 l H Q m d N R E F 3 T U R B d 0 1 E Q X d N R 0 J n W U d C Z 1 l H I i 8 + P E V u d H J 5 I F R 5 c G U 9 I k Z p b G x D b 2 x 1 b W 5 O Y W 1 l c y I g V m F s d W U 9 I n N b J n F 1 b 3 Q 7 S U Q m c X V v d D s s J n F 1 b 3 Q 7 R 2 9 k e m l u Y S B y b 3 p w b 2 N 6 x J l j a W E m c X V v d D s s J n F 1 b 3 Q 7 R 2 9 k e m l u Y S B 1 a 2 / F h G N 6 Z W 5 p Y S Z x d W 9 0 O y w m c X V v d D t B Z H J l c y B l L W 1 h a W w m c X V v d D s s J n F 1 b 3 Q 7 T m F 6 d 2 E m c X V v d D s s J n F 1 b 3 Q 7 Q 2 8 g d 2 c g U G F u Y S h p K S B q Z X N 0 I G 5 h Y 3 p l b G 7 E h S B 6 Y X N h Z M S F I H c g e m F y e s S F Z H p h b m l 1 I H N w w 7 P F g m v E h T 8 m c X V v d D s s J n F 1 b 3 Q 7 Q 2 8 g d 2 c g U G F u Y S h p K S B w b 3 d p b m 5 v I G J 5 x I c g c G 9 k c 3 R h d 2 9 3 e W 0 g Y 2 V s Z W 0 g Z H p p Y c W C Y W x u b 8 W b Y 2 k g c 3 D D s 8 W C a 2 k / J n F 1 b 3 Q 7 L C Z x d W 9 0 O 2 F r Y 2 p v b m F y a X V z e m U v d W R 6 a W H F g m 9 3 Y 3 k m c X V v d D s s J n F 1 b 3 Q 7 e m F y e s S F Z C Z x d W 9 0 O y w m c X V v d D t v c m d h b m l 6 Y W N q Z S B 6 d 2 n E h X p r b 3 d l J n F 1 b 3 Q 7 L C Z x d W 9 0 O 3 B y Y W N v d 2 5 p Y 3 k m c X V v d D s s J n F 1 b 3 Q 7 a 2 x p Z W 5 j a S A o b 2 R i a W 9 y Y 3 k p J n F 1 b 3 Q 7 L C Z x d W 9 0 O 2 R v c 3 R h d 2 N 5 J n F 1 b 3 Q 7 L C Z x d W 9 0 O 2 J h b m t p I G k g a W 5 z d H l 0 d W N q Z S B m a W 5 h b n N v d 2 U m c X V v d D s s J n F 1 b 3 Q 7 U 2 t h c m I g U G H F h H N 0 d 2 E m c X V v d D s s J n F 1 b 3 Q 7 c G 9 s a X R 5 Y 3 k m c X V v d D s s J n F 1 b 3 Q 7 b G 9 r Y W x u Z S B 3 x Y J h Z H p l I C h u c C 4 g a m V k b m 9 z d G t h I H N h b W 9 y e s S F Z H U g d G V y e X R v c m l h b G 5 l Z 2 8 p I C Z x d W 9 0 O y w m c X V v d D t J b m 5 l J n F 1 b 3 Q 7 L C Z x d W 9 0 O 3 B v d 2 / F g n l 3 Y W 5 p Z S B p I G 9 k d 2 / F g n l 3 Y W 5 p Z S B j e s W C b 2 5 r w 7 N 3 I H p h c n r E h W R 1 I G 9 y Y X o g d X N 0 Y W x h b m l l w q A g d 3 l z b 2 t v x Z t j a S B p Y 2 g g d 3 l u Y W d y b 2 R 6 Z W 5 p Y S Z x d W 9 0 O y w m c X V v d D t v Y 2 V u Y S B z c H J h d 2 9 6 Z G H F h C B m a W 5 h b n N v d 3 l j a C B v c m F 6 I H N w c m F 3 b 3 p k Y c W E I H o g Z H p p Y c W C Y W x u b 8 W b Y 2 k g e m F y e s S F Z H U m c X V v d D s s J n F 1 b 3 Q 7 e m F 0 d 2 l l c m R 6 Y W 5 p Z S B z d H J h d G V n a W k g a S B w b G F u w 7 N 3 I H d p Z W x v b G V 0 b m l j a C B z c M O z x Y J r a S Z x d W 9 0 O y w m c X V v d D t 6 Y X R 3 a W V y Z H p h b m l l I H J v Y 3 p u e W N o I H B s Y W 7 D s 3 c g c n p l Y 3 p v d 2 8 t Z m l u Y W 5 z b 3 d 5 Y 2 g g a S B p b n d l c 3 R 5 Y 3 l q b n l j a C Z x d W 9 0 O y w m c X V v d D t 1 c 3 R h b G F u a W U g Y 2 V s w 7 N 3 I H p h c n r E h W R j e n l j a C B j e s W C b 2 5 r w 7 N 3 I H p h c n r E h W R 1 I G 9 y Y X o g b 2 N l b m E g a W N o I H J l Y W x p e m F j a m k m c X V v d D s s J n F 1 b 3 Q 7 c 3 B v c n r E h W R 6 Y W 5 p Z S B z c H J h d 2 9 6 Z G H F h C B 6 I G R 6 a W H F g m F s b m / F m 2 N p I H J h Z H n C o G R s Y S B X Y W x u Z W d v I F p n c m 9 t Y W R 6 Z W 5 p Y S 9 a Z 3 J v b W F k e m V u a W E g V 3 N w w 7 N s b m l r w 7 N 3 J n F 1 b 3 Q 7 L C Z x d W 9 0 O 3 d 5 c m H F v G F u a W U g e m d v Z H k g e m F y e s S F Z G 9 3 a S B u Y S B k b 2 t v b n l 3 Y W 5 p Z S B j e n l u b m / F m 2 N p I G 9 r c m X F m 2 x v b n l j a C B 3 I F N 0 Y X R 1 Y 2 l l L 1 V t b 3 d p Z S B z c M O z x Y J r a S Z x d W 9 0 O y w m c X V v d D t w c n p 5 a m 1 v d 2 F u a W U g c G 9 s a X R 5 a y B 3 I H p h a 3 J l c 2 l l I H p h c n r E h W R 6 Y W 5 p Y S B y e X p 5 a 2 l l b S Z x d W 9 0 O y w m c X V v d D t k b 3 J h Z H p h b m l l I H p h c n r E h W R v d 2 k g d y B 6 Y W t y Z X N p Z S B w b G F u w 7 N 3 I G R 6 a W H F g m F s b m / F m 2 N p I H N w w 7 P F g m t p J n F 1 b 3 Q 7 L C Z x d W 9 0 O 3 d z c G F y Y 2 l l I H p h c n r E h W R 1 I H c g a 2 x 1 Y 3 p v d 3 l j a C B v Y n N 6 Y X J h Y 2 g g Z H p p Y c W C Y W x u b 8 W b Y 2 k g c 3 D D s 8 W C a 2 k s I G l u a W N q b 3 d h b m l l I G 5 v d 3 l j a C B y b 3 p 3 a c S F e m H F h C Z x d W 9 0 O y w m c X V v d D t J b m 5 l M i Z x d W 9 0 O y w m c X V v d D t w b 3 d v x Y J 5 d 2 F u a W U g a S B v Z H d v x Y J 5 d 2 F u a W U g Y 3 r F g m 9 u a 8 O z d y B 6 Y X J 6 x I V k d S B v c m F 6 I H V z d G F s Y W 5 p Z S B 6 Y X N h Z C B p I H d 5 c 2 9 r b 8 W b Y 2 k g a W N o I H d 5 b m F n c m 9 k e m V u a W E m c X V v d D s s J n F 1 b 3 Q 7 b 2 N l b m E g c 3 B y Y X d v e m R h x Y Q g Z m l u Y W 5 z b 3 d 5 Y 2 g g b 3 J h e i B z c H J h d 2 9 6 Z G H F h C B 6 I G R 6 a W H F g m F s b m / F m 2 N p I H p h c n r E h W R 1 M i Z x d W 9 0 O y w m c X V v d D t 6 Y X R 3 a W V y Z H p h b m l l I H N 0 c m F 0 Z W d p a S B p I H B s Y W 7 D s 3 c g d 2 l l b G 9 s Z X R u a W N o I H N w w 7 P F g m t p M i Z x d W 9 0 O y w m c X V v d D t 6 Y X R 3 a W V y Z H p h b m l l I H J v Y 3 p u e W N o I H B s Y W 7 D s 3 c g c n p l Y 3 p v d 2 8 t Z m l u Y W 5 z b 3 d 5 Y 2 g g a S B p b n d l c 3 R 5 Y 3 l q b n l j a D I m c X V v d D s s J n F 1 b 3 Q 7 d X N 0 Y W x h b m l l I G N l b M O z d y B 6 Y X J 6 x I V k Y 3 p 5 Y 2 g g Y 3 r F g m 9 u a 8 O z d y B 6 Y X J 6 x I V k d S B v c m F 6 I G 9 j Z W 5 h I G l j a C B y Z W F s a X p h Y 2 p p M i Z x d W 9 0 O y w m c X V v d D t z c G 9 y e s S F Z H p h b m l l I H N w c m F 3 b 3 p k Y c W E I H o g Z H p p Y c W C Y W x u b 8 W b Y 2 k g c m F k e c K g Z G x h I F d h b G 5 l Z 2 8 g W m d y b 2 1 h Z H p l b m l h L 1 p n c m 9 t Y W R 6 Z W 5 p Y S B X c 3 D D s 2 x u a W v D s 3 c y J n F 1 b 3 Q 7 L C Z x d W 9 0 O 3 d 5 c m H F v G F u a W U g e m d v Z H k g e m F y e s S F Z G 9 3 a S B u Y S B k b 2 t v b n l 3 Y W 5 p Z S B j e n l u b m / F m 2 N p I G 9 r c m X F m 2 x v b n l j a C B 3 I F N 0 Y X R 1 Y 2 l l L 1 V t b 3 d p Z S B z c M O z x Y J r a T I m c X V v d D s s J n F 1 b 3 Q 7 c H J 6 e W p t b 3 d h b m l l I H B v b G l 0 e W s g d y B 6 Y W t y Z X N p Z S B 6 Y X J 6 x I V k e m F u a W E g c n l 6 e W t p Z W 0 7 J n F 1 b 3 Q 7 L C Z x d W 9 0 O 2 R v c m F k e m F u a W U g e m F y e s S F Z G 9 3 a S B 3 I H p h a 3 J l c 2 l l I H B s Y W 7 D s 3 c g Z H p p Y c W C Y W x u b 8 W b Y 2 k g c 3 D D s 8 W C a 2 k y J n F 1 b 3 Q 7 L C Z x d W 9 0 O 3 d z c G F y Y 2 l l I H p h c n r E h W R 1 I H c g a 2 x 1 Y 3 p v d 3 l j a C B v Y n N 6 Y X J h Y 2 g g Z H p p Y c W C Y W x u b 8 W b Y 2 k g c 3 D D s 8 W C a 2 k s I G l u a W N q b 3 d h b m l l I G 5 v d 3 l j a C B y b 3 p 3 a c S F e m H F h D I m c X V v d D s s J n F 1 b 3 Q 7 S W 5 u Z T M m c X V v d D s s J n F 1 b 3 Q 7 S 3 T D s 3 J l I H o g c G 9 u a c W 8 c 3 p 5 Y 2 g g Y 3 p 5 b m 5 p a 8 O z d y B t Y W r E h S B u Y W p 3 a c S Z a 3 N 6 e S B 3 c M W C e X c g b m E g d 8 W C Y c W b Y 2 l 3 Z S B k e m l h x Y J h b m l l I H J h Z H k g b m F k e m 9 y Y 3 p l a j 8 m c X V v d D s s J n F 1 b 3 Q 7 S m F r a W V n b y B y b 2 R 6 Y W p 1 I H d p Z W R 6 x J k g c G 9 3 a W 5 u a S B w b 3 N p Y W R h x I f C o G N 6 x Y J v b m t v d 2 l l I H J h Z C B u Y W R 6 b 3 J j e n l j a D 8 g J n F 1 b 3 Q 7 L C Z x d W 9 0 O 0 p h a 2 l l Z 2 8 g c m 9 k e m F q d S B k b 8 W b d 2 l h Z G N 6 Z W 5 p Z S B q Z X N 0 I G 5 h a m J h c m R 6 a W V q I H B v x b z E h W R h b m U g d c K g Y 3 r F g m 9 u a 8 O z d y B y Y W Q g b m F k e m 9 y Y 3 p 5 Y 2 g / J n F 1 b 3 Q 7 L C Z x d W 9 0 O 0 p h a 2 l l Z 2 8 g c m 9 k e m F q d S B 1 b W l l a s S Z d G 5 v x Z t j a S B z x I U g b m F q Y m F y Z H p p Z W o g c G / F v M S F Z G F u Z S B 1 w q B j e s W C b 2 5 r w 7 N 3 I H J h Z C B u Y W R 6 b 3 J j e n l j a D 8 m c X V v d D s s J n F 1 b 3 Q 7 S 3 T D s 3 J l I H o g e m F w c m V 6 Z W 5 0 b 3 d h b n l j a C B w b 2 5 p x b x l a i B w b 3 N 0 Y X c g c 8 S F I G 5 h a m J h c m R 6 a W V q I H B v x b z E h W R h b m U g d c K g Y 3 r F g m 9 u a 8 O z d y B y Y W Q g b m F k e m 9 y Y 3 p 5 Y 2 j C o D 8 m c X V v d D s s J n F 1 b 3 Q 7 S m F r a W U g c 8 S F I F B h b m E o a S k g e m R h b m l l b S B z x I U g b m F q d 2 H F v G 5 p Z W p z e m U g Y m F y a W V y e S A o c H J v Y m x l b X k p I H d l I H f F g m H F m 2 N p d 3 l t I G Z 1 b m t j a m 9 u b 3 d h b m l 1 I H J h Z H k g b m F k e m 9 y Y 3 p l a j 8 m c X V v d D s s J n F 1 b 3 Q 7 V 3 l 6 b m F j e m F u a W U g c H J 6 Z X o g c m F k x J k g b m F k e m 9 y Y 3 r E h S B j Z W z D s 3 c g e m F y e s S F Z G N 6 e W N o I G N 6 x Y J v b m t v b S B 6 Y X J 6 x I V k d S B t Y S B r b H V j e m 9 3 Z S B 6 b m F j e m V u a W U g d y B w c m 9 j Z X N p Z S B u Y W R 6 b 3 J 1 I G t v c n B v c m F j e W p u Z W d v J n F 1 b 3 Q 7 L C Z x d W 9 0 O 1 d 5 e m 5 h Y 3 p h b m U g Y 3 r F g m 9 u a 2 9 t I H p h c n r E h W R 1 I G N l b G U g d 3 l u a W t h a s S F I H p l I H N 0 c m F 0 Z W d p a S B s d W I g c G x h b n U g Z M W C d W d v b G V 0 b m l l Z 2 8 g c 3 D D s 8 W C a 2 k g J n F 1 b 3 Q 7 L C Z x d W 9 0 O 1 B y b 3 B v e n l j a m U g Y 2 V s w 7 N 3 I H p h c n r E h W R j e n l j a C B z a 8 W C Y W R h b n l j a C B w c n p l e i B j e s W C b 2 5 r w 7 N 3 I H p h c n r E h W R 1 I H J h Z H p p Z S B u Y W R 6 b 3 J j e m V q I H P E h S B h b W J p d G 5 l I G E g a W N o I H N w Z c W C b m l l b m l l I H d 5 b W F n Y S B v Z C B t Z W 5 h Z M W 8 Z X J h I H N w b 3 J l Z 2 8 g e m F h b m d h x b x v d 2 F u a W E g a S B t b 3 R 5 d 2 F j a m k m c X V v d D s s J n F 1 b 3 Q 7 U G 9 6 a W 9 t I H B y b 3 B v b m 9 3 Y W 5 5 Y 2 g g c H J 6 Z X o g b W F u Y W d l c s O z d y B j Z W z D s 3 c g a m V z d C B 6 Y W 5 p x b x v b n k g d y B j Z W x 1 I H V 6 e X N r Y W 5 p Y S B w c m V t a W k g c H J 6 e S B u a c W 8 c 3 p 5 b S B 6 Y W F u Z 2 H F v G 9 3 Y W 5 p d S Z x d W 9 0 O y w m c X V v d D t D e s W C b 2 5 r b 3 d p Z S B y Y W R 5 I G 5 h Z H p v c m N 6 Z W o g b W F q x I U g b 2 R w b 3 d p Z W R u a W U g a 2 9 t c G V 0 Z W 5 j a m U g Z G 8 g b 2 N l b n k g e m F w c m 9 w b 2 5 v d 2 F u e W N o I H B y e m V 6 I G N 6 x Y J v b m t h I H p h c n r E h W R 1 I G N l b M O z d y B 6 Y X J 6 x I V k Y 3 p 5 Y 2 g g c G 9 k I H d 6 Z 2 z E m W R l b S B h Z G V r d 2 F 0 b m / F m 2 N p I G k g Y W 1 i a X R u b 8 W b Y 2 k m c X V v d D s s J n F 1 b 3 Q 7 V X N 0 Y W x h b m U g c H J 6 Z X o g c m F k x J k g b m F k e m 9 y Y 3 r E h S B j Z W x l I H p h c n r E h W R j e m U g c 8 S F I G F t Y m l 0 b m U g a S B w c n p 5 Y 3 p 5 b m l h a s S F I H N p x J k g Z G 8 g c m 9 6 d 2 9 q d S B z c M O z x Y J r a S B p I H B v c H J h d 3 k g a m V q I H d 5 b m l r w 7 N 3 J n F 1 b 3 Q 7 L C Z x d W 9 0 O z E t c m 9 j e m 5 h I H B l c n N w Z W t 0 e X d h I H V z d G F s Y W 5 p Y S B p I G 9 j Z W 5 5 I G N l b M O z d y B 6 Y X J 6 x I V k Y 3 p 5 Y 2 g g a m V z d C B v c H R 5 b W F s b m E g a S B w c n p 5 Y 3 p 5 b m l h I H N p x J k g Z G 8 g c m V h b G l 6 Y W N q a S B k x Y J 1 Z 2 9 0 Z X J t a W 5 v d 3 l j a C B j Z W z D s 3 c g c 3 D D s 8 W C a 2 k m c X V v d D s s J n F 1 b 3 Q 7 U H J v Y 2 V z I H d 5 e m 5 h Y 3 p h b m l h I G N l b M O z d y B 6 Y X J 6 x I V k Y 3 p 5 Y 2 g g b 3 B p Z X J h I H N p x J k g b m E g a 2 9 u c 3 V s d G F j a m F j a C B 6 I G N 6 x Y J v b m t h b W k g e m F y e s S F Z H U g a 3 T D s 3 J 6 e S B t Y W r E h S B 3 c M W C e X c g b m E g a 2 / F h G N v d 3 k g a 3 N 6 d G H F g n Q g d 3 l 6 b m F j e m F u e W N o I G N l b M O z d y Z x d W 9 0 O y w m c X V v d D t X e X p u Y W N 6 Y W 5 l I H B y e m V 6 I H J h Z M S Z I G 5 h Z H p v c m N 6 x I U g Y 2 V s Z S B z x I U g b W l l c n p h b G 5 l L C B r d 2 F u d H l m a W t v d 2 F s b m U g a S B t b 8 W 8 b G l 3 Z S B k b y B y Z W F s a X p h Y 2 p p J n F 1 b 3 Q 7 L C Z x d W 9 0 O 0 N 6 x Y J v b m t v d 2 l l I H p h c n r E h W R 1 I G 9 0 c n p 5 b X V q x I U g Y 2 V s Z S B 6 Y X J 6 x I V k Y 3 p l I H c g d G V y b W l u a W U g d W 1 v x b x s a X d p Y W r E h W N 5 b S B p Y 2 g g d 3 l r b 2 5 h b m l l J n F 1 b 3 Q 7 L C Z x d W 9 0 O 1 D F g m X E h y Z x d W 9 0 O y w m c X V v d D t X a W V r J n F 1 b 3 Q 7 L C Z x d W 9 0 O 1 N 0 Y W 5 v d 2 l z a 2 8 g d y B y Y W R 6 a W U g b m F k e m 9 y Y 3 p l a j p c b i Z x d W 9 0 O y w m c X V v d D t X e W t z e n R h x Y J j Z W 5 p Z T p c b i Z x d W 9 0 O y w m c X V v d D t V c H J h d 2 5 p Z W 5 p Z c K g c G 9 6 d 2 F s Y W r E h W N l I G 5 h I H p h c 2 l h Z G F u a W U g d y B y Y W R 6 a W U g b m F k e m 9 y Y 3 p l a j p c b i Z x d W 9 0 O y w m c X V v d D t E b 8 W b d 2 l h Z G N 6 Z W 5 p Z S B 3 I H B y Y W N 5 I H c g c m F k e m l l I G 5 h Z H p v c m N 6 Z W o g b H V i I H p h c 2 l h Z G F u a W U g d y B p b m 5 5 Y 2 g g c m F k Y W N o I G 5 h Z H p v c m N 6 e W N o O l x u J n F 1 b 3 Q 7 L C Z x d W 9 0 O 0 R v x Z t 3 a W F k Y 3 p l b m l l I H c g c H J h Y 3 k g d y B z c M O z x Y J r Y W N o I G t h c G l 0 Y c W C b 3 d 5 Y 2 g 6 X G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2 N j h i M j E 2 L W U z O D E t N G F h N S 1 i M W V h L T d l Z D c 1 Y j c 1 N G I 3 Z S I v P j x F b n R y e S B U e X B l P S J S Z W x h d G l v b n N o a X B J b m Z v Q 2 9 u d G F p b m V y I i B W Y W x 1 Z T 0 i c 3 s m c X V v d D t j b 2 x 1 b W 5 D b 3 V u d C Z x d W 9 0 O z o 2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a b W l l b m l v b m 8 g d H l w L n t J R C w w f S Z x d W 9 0 O y w m c X V v d D t T Z W N 0 a W 9 u M S 9 T a G V l d D E g K D M p L 1 p t a W V u a W 9 u b y B 0 e X A u e 0 d v Z H p p b m E g c m 9 6 c G 9 j e s S Z Y 2 l h L D F 9 J n F 1 b 3 Q 7 L C Z x d W 9 0 O 1 N l Y 3 R p b 2 4 x L 1 N o Z W V 0 M S A o M y k v W m 1 p Z W 5 p b 2 5 v I H R 5 c C 5 7 R 2 9 k e m l u Y S B 1 a 2 / F h G N 6 Z W 5 p Y S w y f S Z x d W 9 0 O y w m c X V v d D t T Z W N 0 a W 9 u M S 9 T a G V l d D E g K D M p L 1 p t a W V u a W 9 u b y B 0 e X A u e 0 F k c m V z I G U t b W F p b C w z f S Z x d W 9 0 O y w m c X V v d D t T Z W N 0 a W 9 u M S 9 T a G V l d D E g K D M p L 1 p t a W V u a W 9 u b y B 0 e X A u e 0 5 h e n d h L D R 9 J n F 1 b 3 Q 7 L C Z x d W 9 0 O 1 N l Y 3 R p b 2 4 x L 1 N o Z W V 0 M S A o M y k v W m 1 p Z W 5 p b 2 5 v I H R 5 c C 5 7 Q 2 8 g d 2 c g U G F u Y S h p K S B q Z X N 0 I G 5 h Y 3 p l b G 7 E h S B 6 Y X N h Z M S F I H c g e m F y e s S F Z H p h b m l 1 I H N w w 7 P F g m v E h T 8 s N X 0 m c X V v d D s s J n F 1 b 3 Q 7 U 2 V j d G l v b j E v U 2 h l Z X Q x I C g z K S 9 a b W l l b m l v b m 8 g d H l w L n t D b y B 3 Z y B Q Y W 5 h K G k p I H B v d 2 l u b m 8 g Y n n E h y B w b 2 R z d G F 3 b 3 d 5 b S B j Z W x l b S B k e m l h x Y J h b G 5 v x Z t j a S B z c M O z x Y J r a T 8 s N n 0 m c X V v d D s s J n F 1 b 3 Q 7 U 2 V j d G l v b j E v U 2 h l Z X Q x I C g z K S 9 a b W l l b m l v b m 8 g d H l w L n t h a 2 N q b 2 5 h c m l 1 c 3 p l L 3 V k e m l h x Y J v d 2 N 5 L D d 9 J n F 1 b 3 Q 7 L C Z x d W 9 0 O 1 N l Y 3 R p b 2 4 x L 1 N o Z W V 0 M S A o M y k v W m 1 p Z W 5 p b 2 5 v I H R 5 c C 5 7 e m F y e s S F Z C w 4 f S Z x d W 9 0 O y w m c X V v d D t T Z W N 0 a W 9 u M S 9 T a G V l d D E g K D M p L 1 p t a W V u a W 9 u b y B 0 e X A u e 2 9 y Z 2 F u a X p h Y 2 p l I H p 3 a c S F e m t v d 2 U s O X 0 m c X V v d D s s J n F 1 b 3 Q 7 U 2 V j d G l v b j E v U 2 h l Z X Q x I C g z K S 9 a b W l l b m l v b m 8 g d H l w L n t w c m F j b 3 d u a W N 5 L D E w f S Z x d W 9 0 O y w m c X V v d D t T Z W N 0 a W 9 u M S 9 T a G V l d D E g K D M p L 1 p t a W V u a W 9 u b y B 0 e X A u e 2 t s a W V u Y 2 k g K G 9 k Y m l v c m N 5 K S w x M X 0 m c X V v d D s s J n F 1 b 3 Q 7 U 2 V j d G l v b j E v U 2 h l Z X Q x I C g z K S 9 a b W l l b m l v b m 8 g d H l w L n t k b 3 N 0 Y X d j e S w x M n 0 m c X V v d D s s J n F 1 b 3 Q 7 U 2 V j d G l v b j E v U 2 h l Z X Q x I C g z K S 9 a b W l l b m l v b m 8 g d H l w L n t i Y W 5 r a S B p I G l u c 3 R 5 d H V j a m U g Z m l u Y W 5 z b 3 d l L D E z f S Z x d W 9 0 O y w m c X V v d D t T Z W N 0 a W 9 u M S 9 T a G V l d D E g K D M p L 1 p t a W V u a W 9 u b y B 0 e X A u e 1 N r Y X J i I F B h x Y R z d H d h L D E 0 f S Z x d W 9 0 O y w m c X V v d D t T Z W N 0 a W 9 u M S 9 T a G V l d D E g K D M p L 1 p t a W V u a W 9 u b y B 0 e X A u e 3 B v b G l 0 e W N 5 L D E 1 f S Z x d W 9 0 O y w m c X V v d D t T Z W N 0 a W 9 u M S 9 T a G V l d D E g K D M p L 1 p t a W V u a W 9 u b y B 0 e X A u e 2 x v a 2 F s b m U g d 8 W C Y W R 6 Z S A o b n A u I G p l Z G 5 v c 3 R r Y S B z Y W 1 v c n r E h W R 1 I H R l c n l 0 b 3 J p Y W x u Z W d v K S A s M T Z 9 J n F 1 b 3 Q 7 L C Z x d W 9 0 O 1 N l Y 3 R p b 2 4 x L 1 N o Z W V 0 M S A o M y k v W m 1 p Z W 5 p b 2 5 v I H R 5 c C 5 7 S W 5 u Z S w x N 3 0 m c X V v d D s s J n F 1 b 3 Q 7 U 2 V j d G l v b j E v U 2 h l Z X Q x I C g z K S 9 a b W l l b m l v b m 8 g d H l w L n t w b 3 d v x Y J 5 d 2 F u a W U g a S B v Z H d v x Y J 5 d 2 F u a W U g Y 3 r F g m 9 u a 8 O z d y B 6 Y X J 6 x I V k d S B v c m F 6 I H V z d G F s Y W 5 p Z c K g I H d 5 c 2 9 r b 8 W b Y 2 k g a W N o I H d 5 b m F n c m 9 k e m V u a W E s M T h 9 J n F 1 b 3 Q 7 L C Z x d W 9 0 O 1 N l Y 3 R p b 2 4 x L 1 N o Z W V 0 M S A o M y k v W m 1 p Z W 5 p b 2 5 v I H R 5 c C 5 7 b 2 N l b m E g c 3 B y Y X d v e m R h x Y Q g Z m l u Y W 5 z b 3 d 5 Y 2 g g b 3 J h e i B z c H J h d 2 9 6 Z G H F h C B 6 I G R 6 a W H F g m F s b m / F m 2 N p I H p h c n r E h W R 1 L D E 5 f S Z x d W 9 0 O y w m c X V v d D t T Z W N 0 a W 9 u M S 9 T a G V l d D E g K D M p L 1 p t a W V u a W 9 u b y B 0 e X A u e 3 p h d H d p Z X J k e m F u a W U g c 3 R y Y X R l Z 2 l p I G k g c G x h b s O z d y B 3 a W V s b 2 x l d G 5 p Y 2 g g c 3 D D s 8 W C a 2 k s M j B 9 J n F 1 b 3 Q 7 L C Z x d W 9 0 O 1 N l Y 3 R p b 2 4 x L 1 N o Z W V 0 M S A o M y k v W m 1 p Z W 5 p b 2 5 v I H R 5 c C 5 7 e m F 0 d 2 l l c m R 6 Y W 5 p Z S B y b 2 N 6 b n l j a C B w b G F u w 7 N 3 I H J 6 Z W N 6 b 3 d v L W Z p b m F u c 2 9 3 e W N o I G k g a W 5 3 Z X N 0 e W N 5 a m 5 5 Y 2 g s M j F 9 J n F 1 b 3 Q 7 L C Z x d W 9 0 O 1 N l Y 3 R p b 2 4 x L 1 N o Z W V 0 M S A o M y k v W m 1 p Z W 5 p b 2 5 v I H R 5 c C 5 7 d X N 0 Y W x h b m l l I G N l b M O z d y B 6 Y X J 6 x I V k Y 3 p 5 Y 2 g g Y 3 r F g m 9 u a 8 O z d y B 6 Y X J 6 x I V k d S B v c m F 6 I G 9 j Z W 5 h I G l j a C B y Z W F s a X p h Y 2 p p L D I y f S Z x d W 9 0 O y w m c X V v d D t T Z W N 0 a W 9 u M S 9 T a G V l d D E g K D M p L 1 p t a W V u a W 9 u b y B 0 e X A u e 3 N w b 3 J 6 x I V k e m F u a W U g c 3 B y Y X d v e m R h x Y Q g e i B k e m l h x Y J h b G 5 v x Z t j a S B y Y W R 5 w q B k b G E g V 2 F s b m V n b y B a Z 3 J v b W F k e m V u a W E v W m d y b 2 1 h Z H p l b m l h I F d z c M O z b G 5 p a 8 O z d y w y M 3 0 m c X V v d D s s J n F 1 b 3 Q 7 U 2 V j d G l v b j E v U 2 h l Z X Q x I C g z K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s M j R 9 J n F 1 b 3 Q 7 L C Z x d W 9 0 O 1 N l Y 3 R p b 2 4 x L 1 N o Z W V 0 M S A o M y k v W m 1 p Z W 5 p b 2 5 v I H R 5 c C 5 7 c H J 6 e W p t b 3 d h b m l l I H B v b G l 0 e W s g d y B 6 Y W t y Z X N p Z S B 6 Y X J 6 x I V k e m F u a W E g c n l 6 e W t p Z W 0 s M j V 9 J n F 1 b 3 Q 7 L C Z x d W 9 0 O 1 N l Y 3 R p b 2 4 x L 1 N o Z W V 0 M S A o M y k v W m 1 p Z W 5 p b 2 5 v I H R 5 c C 5 7 Z G 9 y Y W R 6 Y W 5 p Z S B 6 Y X J 6 x I V k b 3 d p I H c g e m F r c m V z a W U g c G x h b s O z d y B k e m l h x Y J h b G 5 v x Z t j a S B z c M O z x Y J r a S w y N n 0 m c X V v d D s s J n F 1 b 3 Q 7 U 2 V j d G l v b j E v U 2 h l Z X Q x I C g z K S 9 a b W l l b m l v b m 8 g d H l w L n t 3 c 3 B h c m N p Z S B 6 Y X J 6 x I V k d S B 3 I G t s d W N 6 b 3 d 5 Y 2 g g b 2 J z e m F y Y W N o I G R 6 a W H F g m F s b m / F m 2 N p I H N w w 7 P F g m t p L C B p b m l j a m 9 3 Y W 5 p Z S B u b 3 d 5 Y 2 g g c m 9 6 d 2 n E h X p h x Y Q s M j d 9 J n F 1 b 3 Q 7 L C Z x d W 9 0 O 1 N l Y 3 R p b 2 4 x L 1 N o Z W V 0 M S A o M y k v W m 1 p Z W 5 p b 2 5 v I H R 5 c C 5 7 S W 5 u Z T I s M j h 9 J n F 1 b 3 Q 7 L C Z x d W 9 0 O 1 N l Y 3 R p b 2 4 x L 1 N o Z W V 0 M S A o M y k v W m 1 p Z W 5 p b 2 5 v I H R 5 c C 5 7 c G 9 3 b 8 W C e X d h b m l l I G k g b 2 R 3 b 8 W C e X d h b m l l I G N 6 x Y J v b m v D s 3 c g e m F y e s S F Z H U g b 3 J h e i B 1 c 3 R h b G F u a W U g e m F z Y W Q g a S B 3 e X N v a 2 / F m 2 N p I G l j a C B 3 e W 5 h Z 3 J v Z H p l b m l h L D I 5 f S Z x d W 9 0 O y w m c X V v d D t T Z W N 0 a W 9 u M S 9 T a G V l d D E g K D M p L 1 p t a W V u a W 9 u b y B 0 e X A u e 2 9 j Z W 5 h I H N w c m F 3 b 3 p k Y c W E I G Z p b m F u c 2 9 3 e W N o I G 9 y Y X o g c 3 B y Y X d v e m R h x Y Q g e i B k e m l h x Y J h b G 5 v x Z t j a S B 6 Y X J 6 x I V k d T I s M z B 9 J n F 1 b 3 Q 7 L C Z x d W 9 0 O 1 N l Y 3 R p b 2 4 x L 1 N o Z W V 0 M S A o M y k v W m 1 p Z W 5 p b 2 5 v I H R 5 c C 5 7 e m F 0 d 2 l l c m R 6 Y W 5 p Z S B z d H J h d G V n a W k g a S B w b G F u w 7 N 3 I H d p Z W x v b G V 0 b m l j a C B z c M O z x Y J r a T I s M z F 9 J n F 1 b 3 Q 7 L C Z x d W 9 0 O 1 N l Y 3 R p b 2 4 x L 1 N o Z W V 0 M S A o M y k v W m 1 p Z W 5 p b 2 5 v I H R 5 c C 5 7 e m F 0 d 2 l l c m R 6 Y W 5 p Z S B y b 2 N 6 b n l j a C B w b G F u w 7 N 3 I H J 6 Z W N 6 b 3 d v L W Z p b m F u c 2 9 3 e W N o I G k g a W 5 3 Z X N 0 e W N 5 a m 5 5 Y 2 g y L D M y f S Z x d W 9 0 O y w m c X V v d D t T Z W N 0 a W 9 u M S 9 T a G V l d D E g K D M p L 1 p t a W V u a W 9 u b y B 0 e X A u e 3 V z d G F s Y W 5 p Z S B j Z W z D s 3 c g e m F y e s S F Z G N 6 e W N o I G N 6 x Y J v b m v D s 3 c g e m F y e s S F Z H U g b 3 J h e i B v Y 2 V u Y S B p Y 2 g g c m V h b G l 6 Y W N q a T I s M z N 9 J n F 1 b 3 Q 7 L C Z x d W 9 0 O 1 N l Y 3 R p b 2 4 x L 1 N o Z W V 0 M S A o M y k v W m 1 p Z W 5 p b 2 5 v I H R 5 c C 5 7 c 3 B v c n r E h W R 6 Y W 5 p Z S B z c H J h d 2 9 6 Z G H F h C B 6 I G R 6 a W H F g m F s b m / F m 2 N p I H J h Z H n C o G R s Y S B X Y W x u Z W d v I F p n c m 9 t Y W R 6 Z W 5 p Y S 9 a Z 3 J v b W F k e m V u a W E g V 3 N w w 7 N s b m l r w 7 N 3 M i w z N H 0 m c X V v d D s s J n F 1 b 3 Q 7 U 2 V j d G l v b j E v U 2 h l Z X Q x I C g z K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y L D M 1 f S Z x d W 9 0 O y w m c X V v d D t T Z W N 0 a W 9 u M S 9 T a G V l d D E g K D M p L 1 p t a W V u a W 9 u b y B 0 e X A u e 3 B y e n l q b W 9 3 Y W 5 p Z S B w b 2 x p d H l r I H c g e m F r c m V z a W U g e m F y e s S F Z H p h b m l h I H J 5 e n l r a W V t O y w z N n 0 m c X V v d D s s J n F 1 b 3 Q 7 U 2 V j d G l v b j E v U 2 h l Z X Q x I C g z K S 9 a b W l l b m l v b m 8 g d H l w L n t k b 3 J h Z H p h b m l l I H p h c n r E h W R v d 2 k g d y B 6 Y W t y Z X N p Z S B w b G F u w 7 N 3 I G R 6 a W H F g m F s b m / F m 2 N p I H N w w 7 P F g m t p M i w z N 3 0 m c X V v d D s s J n F 1 b 3 Q 7 U 2 V j d G l v b j E v U 2 h l Z X Q x I C g z K S 9 a b W l l b m l v b m 8 g d H l w L n t 3 c 3 B h c m N p Z S B 6 Y X J 6 x I V k d S B 3 I G t s d W N 6 b 3 d 5 Y 2 g g b 2 J z e m F y Y W N o I G R 6 a W H F g m F s b m / F m 2 N p I H N w w 7 P F g m t p L C B p b m l j a m 9 3 Y W 5 p Z S B u b 3 d 5 Y 2 g g c m 9 6 d 2 n E h X p h x Y Q y L D M 4 f S Z x d W 9 0 O y w m c X V v d D t T Z W N 0 a W 9 u M S 9 T a G V l d D E g K D M p L 1 p t a W V u a W 9 u b y B 0 e X A u e 0 l u b m U z L D M 5 f S Z x d W 9 0 O y w m c X V v d D t T Z W N 0 a W 9 u M S 9 T a G V l d D E g K D M p L 1 p t a W V u a W 9 u b y B 0 e X A u e 0 t 0 w 7 N y Z S B 6 I H B v b m n F v H N 6 e W N o I G N 6 e W 5 u a W v D s 3 c g b W F q x I U g b m F q d 2 n E m W t z e n k g d 3 D F g n l 3 I G 5 h I H f F g m H F m 2 N p d 2 U g Z H p p Y c W C Y W 5 p Z S B y Y W R 5 I G 5 h Z H p v c m N 6 Z W o / L D Q w f S Z x d W 9 0 O y w m c X V v d D t T Z W N 0 a W 9 u M S 9 T a G V l d D E g K D M p L 1 p t a W V u a W 9 u b y B 0 e X A u e 0 p h a 2 l l Z 2 8 g c m 9 k e m F q d S B 3 a W V k e s S Z I H B v d 2 l u b m k g c G 9 z a W F k Y c S H w q B j e s W C b 2 5 r b 3 d p Z S B y Y W Q g b m F k e m 9 y Y 3 p 5 Y 2 g / I C w 0 M X 0 m c X V v d D s s J n F 1 b 3 Q 7 U 2 V j d G l v b j E v U 2 h l Z X Q x I C g z K S 9 a b W l l b m l v b m 8 g d H l w L n t K Y W t p Z W d v I H J v Z H p h a n U g Z G / F m 3 d p Y W R j e m V u a W U g a m V z d C B u Y W p i Y X J k e m l l a i B w b 8 W 8 x I V k Y W 5 l I H X C o G N 6 x Y J v b m v D s 3 c g c m F k I G 5 h Z H p v c m N 6 e W N o P y w 0 M n 0 m c X V v d D s s J n F 1 b 3 Q 7 U 2 V j d G l v b j E v U 2 h l Z X Q x I C g z K S 9 a b W l l b m l v b m 8 g d H l w L n t K Y W t p Z W d v I H J v Z H p h a n U g d W 1 p Z W r E m X R u b 8 W b Y 2 k g c 8 S F I G 5 h a m J h c m R 6 a W V q I H B v x b z E h W R h b m U g d c K g Y 3 r F g m 9 u a 8 O z d y B y Y W Q g b m F k e m 9 y Y 3 p 5 Y 2 g / L D Q z f S Z x d W 9 0 O y w m c X V v d D t T Z W N 0 a W 9 u M S 9 T a G V l d D E g K D M p L 1 p t a W V u a W 9 u b y B 0 e X A u e 0 t 0 w 7 N y Z S B 6 I H p h c H J l e m V u d G 9 3 Y W 5 5 Y 2 g g c G 9 u a c W 8 Z W o g c G 9 z d G F 3 I H P E h S B u Y W p i Y X J k e m l l a i B w b 8 W 8 x I V k Y W 5 l I H X C o G N 6 x Y J v b m v D s 3 c g c m F k I G 5 h Z H p v c m N 6 e W N o w q A / L D Q 0 f S Z x d W 9 0 O y w m c X V v d D t T Z W N 0 a W 9 u M S 9 T a G V l d D E g K D M p L 1 p t a W V u a W 9 u b y B 0 e X A u e 0 p h a 2 l l I H P E h S B Q Y W 5 h K G k p I H p k Y W 5 p Z W 0 g c 8 S F I G 5 h a n d h x b x u a W V q c 3 p l I G J h c m l l c n k g K H B y b 2 J s Z W 1 5 K S B 3 Z S B 3 x Y J h x Z t j a X d 5 b S B m d W 5 r Y 2 p v b m 9 3 Y W 5 p d S B y Y W R 5 I G 5 h Z H p v c m N 6 Z W o / L D Q 1 f S Z x d W 9 0 O y w m c X V v d D t T Z W N 0 a W 9 u M S 9 T a G V l d D E g K D M p L 1 p t a W V u a W 9 u b y B 0 e X A u e 1 d 5 e m 5 h Y 3 p h b m l l I H B y e m V 6 I H J h Z M S Z I G 5 h Z H p v c m N 6 x I U g Y 2 V s w 7 N 3 I H p h c n r E h W R j e n l j a C B j e s W C b 2 5 r b 2 0 g e m F y e s S F Z H U g b W E g a 2 x 1 Y 3 p v d 2 U g e m 5 h Y 3 p l b m l l I H c g c H J v Y 2 V z a W U g b m F k e m 9 y d S B r b 3 J w b 3 J h Y 3 l q b m V n b y w 0 N n 0 m c X V v d D s s J n F 1 b 3 Q 7 U 2 V j d G l v b j E v U 2 h l Z X Q x I C g z K S 9 a b W l l b m l v b m 8 g d H l w L n t X e X p u Y W N 6 Y W 5 l I G N 6 x Y J v b m t v b S B 6 Y X J 6 x I V k d S B j Z W x l I H d 5 b m l r Y W r E h S B 6 Z S B z d H J h d G V n a W k g b H V i I H B s Y W 5 1 I G T F g n V n b 2 x l d G 5 p Z W d v I H N w w 7 P F g m t p I C w 0 N 3 0 m c X V v d D s s J n F 1 b 3 Q 7 U 2 V j d G l v b j E v U 2 h l Z X Q x I C g z K S 9 a b W l l b m l v b m 8 g d H l w L n t Q c m 9 w b 3 p 5 Y 2 p l I G N l b M O z d y B 6 Y X J 6 x I V k Y 3 p 5 Y 2 g g c 2 v F g m F k Y W 5 5 Y 2 g g c H J 6 Z X o g Y 3 r F g m 9 u a 8 O z d y B 6 Y X J 6 x I V k d S B y Y W R 6 a W U g b m F k e m 9 y Y 3 p l a i B z x I U g Y W 1 i a X R u Z S B h I G l j a C B z c G X F g m 5 p Z W 5 p Z S B 3 e W 1 h Z 2 E g b 2 Q g b W V u Y W T F v G V y Y S B z c G 9 y Z W d v I H p h Y W 5 n Y c W 8 b 3 d h b m l h I G k g b W 9 0 e X d h Y 2 p p L D Q 4 f S Z x d W 9 0 O y w m c X V v d D t T Z W N 0 a W 9 u M S 9 T a G V l d D E g K D M p L 1 p t a W V u a W 9 u b y B 0 e X A u e 1 B v e m l v b S B w c m 9 w b 2 5 v d 2 F u e W N o I H B y e m V 6 I G 1 h b m F n Z X L D s 3 c g Y 2 V s w 7 N 3 I G p l c 3 Q g e m F u a c W 8 b 2 5 5 I H c g Y 2 V s d S B 1 e n l z a 2 F u a W E g c H J l b W l p I H B y e n k g b m n F v H N 6 e W 0 g e m F h b m d h x b x v d 2 F u a X U s N D l 9 J n F 1 b 3 Q 7 L C Z x d W 9 0 O 1 N l Y 3 R p b 2 4 x L 1 N o Z W V 0 M S A o M y k v W m 1 p Z W 5 p b 2 5 v I H R 5 c C 5 7 Q 3 r F g m 9 u a 2 9 3 a W U g c m F k e S B u Y W R 6 b 3 J j e m V q I G 1 h a s S F I G 9 k c G 9 3 a W V k b m l l I G t v b X B l d G V u Y 2 p l I G R v I G 9 j Z W 5 5 I H p h c H J v c G 9 u b 3 d h b n l j a C B w c n p l e i B j e s W C b 2 5 r Y S B 6 Y X J 6 x I V k d S B j Z W z D s 3 c g e m F y e s S F Z G N 6 e W N o I H B v Z C B 3 e m d s x J l k Z W 0 g Y W R l a 3 d h d G 5 v x Z t j a S B p I G F t Y m l 0 b m / F m 2 N p L D U w f S Z x d W 9 0 O y w m c X V v d D t T Z W N 0 a W 9 u M S 9 T a G V l d D E g K D M p L 1 p t a W V u a W 9 u b y B 0 e X A u e 1 V z d G F s Y W 5 l I H B y e m V 6 I H J h Z M S Z I G 5 h Z H p v c m N 6 x I U g Y 2 V s Z S B 6 Y X J 6 x I V k Y 3 p l I H P E h S B h b W J p d G 5 l I G k g c H J 6 e W N 6 e W 5 p Y W r E h S B z a c S Z I G R v I H J v e n d v a n U g c 3 D D s 8 W C a 2 k g a S B w b 3 B y Y X d 5 I G p l a i B 3 e W 5 p a 8 O z d y w 1 M X 0 m c X V v d D s s J n F 1 b 3 Q 7 U 2 V j d G l v b j E v U 2 h l Z X Q x I C g z K S 9 a b W l l b m l v b m 8 g d H l w L n s x L X J v Y 3 p u Y S B w Z X J z c G V r d H l 3 Y S B 1 c 3 R h b G F u a W E g a S B v Y 2 V u e S B j Z W z D s 3 c g e m F y e s S F Z G N 6 e W N o I G p l c 3 Q g b 3 B 0 e W 1 h b G 5 h I G k g c H J 6 e W N 6 e W 5 p Y S B z a c S Z I G R v I H J l Y W x p e m F j a m k g Z M W C d W d v d G V y b W l u b 3 d 5 Y 2 g g Y 2 V s w 7 N 3 I H N w w 7 P F g m t p L D U y f S Z x d W 9 0 O y w m c X V v d D t T Z W N 0 a W 9 u M S 9 T a G V l d D E g K D M p L 1 p t a W V u a W 9 u b y B 0 e X A u e 1 B y b 2 N l c y B 3 e X p u Y W N 6 Y W 5 p Y S B j Z W z D s 3 c g e m F y e s S F Z G N 6 e W N o I G 9 w a W V y Y S B z a c S Z I G 5 h I G t v b n N 1 b H R h Y 2 p h Y 2 g g e i B j e s W C b 2 5 r Y W 1 p I H p h c n r E h W R 1 I G t 0 w 7 N y e n k g b W F q x I U g d 3 D F g n l 3 I G 5 h I G t v x Y R j b 3 d 5 I G t z e n R h x Y J 0 I H d 5 e m 5 h Y 3 p h b n l j a C B j Z W z D s 3 c s N T N 9 J n F 1 b 3 Q 7 L C Z x d W 9 0 O 1 N l Y 3 R p b 2 4 x L 1 N o Z W V 0 M S A o M y k v W m 1 p Z W 5 p b 2 5 v I H R 5 c C 5 7 V 3 l 6 b m F j e m F u Z S B w c n p l e i B y Y W T E m S B u Y W R 6 b 3 J j e s S F I G N l b G U g c 8 S F I G 1 p Z X J 6 Y W x u Z S w g a 3 d h b n R 5 Z m l r b 3 d h b G 5 l I G k g b W / F v G x p d 2 U g Z G 8 g c m V h b G l 6 Y W N q a S w 1 N H 0 m c X V v d D s s J n F 1 b 3 Q 7 U 2 V j d G l v b j E v U 2 h l Z X Q x I C g z K S 9 a b W l l b m l v b m 8 g d H l w L n t D e s W C b 2 5 r b 3 d p Z S B 6 Y X J 6 x I V k d S B v d H J 6 e W 1 1 a s S F I G N l b G U g e m F y e s S F Z G N 6 Z S B 3 I H R l c m 1 p b m l l I H V t b 8 W 8 b G l 3 a W F q x I V j e W 0 g a W N o I H d 5 a 2 9 u Y W 5 p Z S w 1 N X 0 m c X V v d D s s J n F 1 b 3 Q 7 U 2 V j d G l v b j E v U 2 h l Z X Q x I C g z K S 9 a b W l l b m l v b m 8 g d H l w L n t Q x Y J l x I c s N T Z 9 J n F 1 b 3 Q 7 L C Z x d W 9 0 O 1 N l Y 3 R p b 2 4 x L 1 N o Z W V 0 M S A o M y k v W m 1 p Z W 5 p b 2 5 v I H R 5 c C 5 7 V 2 l l a y w 1 N 3 0 m c X V v d D s s J n F 1 b 3 Q 7 U 2 V j d G l v b j E v U 2 h l Z X Q x I C g z K S 9 a b W l l b m l v b m 8 g d H l w L n t T d G F u b 3 d p c 2 t v I H c g c m F k e m l l I G 5 h Z H p v c m N 6 Z W o 6 X G 4 s N T h 9 J n F 1 b 3 Q 7 L C Z x d W 9 0 O 1 N l Y 3 R p b 2 4 x L 1 N o Z W V 0 M S A o M y k v W m 1 p Z W 5 p b 2 5 v I H R 5 c C 5 7 V 3 l r c 3 p 0 Y c W C Y 2 V u a W U 6 X G 4 s N T l 9 J n F 1 b 3 Q 7 L C Z x d W 9 0 O 1 N l Y 3 R p b 2 4 x L 1 N o Z W V 0 M S A o M y k v W m 1 p Z W 5 p b 2 5 v I H R 5 c C 5 7 V X B y Y X d u a W V u a W X C o H B v e n d h b G F q x I V j Z S B u Y S B 6 Y X N p Y W R h b m l l I H c g c m F k e m l l I G 5 h Z H p v c m N 6 Z W o 6 X G 4 s N j B 9 J n F 1 b 3 Q 7 L C Z x d W 9 0 O 1 N l Y 3 R p b 2 4 x L 1 N o Z W V 0 M S A o M y k v W m 1 p Z W 5 p b 2 5 v I H R 5 c C 5 7 R G / F m 3 d p Y W R j e m V u a W U g d y B w c m F j e S B 3 I H J h Z H p p Z S B u Y W R 6 b 3 J j e m V q I G x 1 Y i B 6 Y X N p Y W R h b m l l I H c g a W 5 u e W N o I H J h Z G F j a C B u Y W R 6 b 3 J j e n l j a D p c b i w 2 M X 0 m c X V v d D s s J n F 1 b 3 Q 7 U 2 V j d G l v b j E v U 2 h l Z X Q x I C g z K S 9 a b W l l b m l v b m 8 g d H l w L n t E b 8 W b d 2 l h Z G N 6 Z W 5 p Z S B 3 I H B y Y W N 5 I H c g c 3 D D s 8 W C a 2 F j a C B r Y X B p d G H F g m 9 3 e W N o O l x u L D Y y f S Z x d W 9 0 O 1 0 s J n F 1 b 3 Q 7 Q 2 9 s d W 1 u Q 2 9 1 b n Q m c X V v d D s 6 N j M s J n F 1 b 3 Q 7 S 2 V 5 Q 2 9 s d W 1 u T m F t Z X M m c X V v d D s 6 W 1 0 s J n F 1 b 3 Q 7 Q 2 9 s d W 1 u S W R l b n R p d G l l c y Z x d W 9 0 O z p b J n F 1 b 3 Q 7 U 2 V j d G l v b j E v U 2 h l Z X Q x I C g z K S 9 a b W l l b m l v b m 8 g d H l w L n t J R C w w f S Z x d W 9 0 O y w m c X V v d D t T Z W N 0 a W 9 u M S 9 T a G V l d D E g K D M p L 1 p t a W V u a W 9 u b y B 0 e X A u e 0 d v Z H p p b m E g c m 9 6 c G 9 j e s S Z Y 2 l h L D F 9 J n F 1 b 3 Q 7 L C Z x d W 9 0 O 1 N l Y 3 R p b 2 4 x L 1 N o Z W V 0 M S A o M y k v W m 1 p Z W 5 p b 2 5 v I H R 5 c C 5 7 R 2 9 k e m l u Y S B 1 a 2 / F h G N 6 Z W 5 p Y S w y f S Z x d W 9 0 O y w m c X V v d D t T Z W N 0 a W 9 u M S 9 T a G V l d D E g K D M p L 1 p t a W V u a W 9 u b y B 0 e X A u e 0 F k c m V z I G U t b W F p b C w z f S Z x d W 9 0 O y w m c X V v d D t T Z W N 0 a W 9 u M S 9 T a G V l d D E g K D M p L 1 p t a W V u a W 9 u b y B 0 e X A u e 0 5 h e n d h L D R 9 J n F 1 b 3 Q 7 L C Z x d W 9 0 O 1 N l Y 3 R p b 2 4 x L 1 N o Z W V 0 M S A o M y k v W m 1 p Z W 5 p b 2 5 v I H R 5 c C 5 7 Q 2 8 g d 2 c g U G F u Y S h p K S B q Z X N 0 I G 5 h Y 3 p l b G 7 E h S B 6 Y X N h Z M S F I H c g e m F y e s S F Z H p h b m l 1 I H N w w 7 P F g m v E h T 8 s N X 0 m c X V v d D s s J n F 1 b 3 Q 7 U 2 V j d G l v b j E v U 2 h l Z X Q x I C g z K S 9 a b W l l b m l v b m 8 g d H l w L n t D b y B 3 Z y B Q Y W 5 h K G k p I H B v d 2 l u b m 8 g Y n n E h y B w b 2 R z d G F 3 b 3 d 5 b S B j Z W x l b S B k e m l h x Y J h b G 5 v x Z t j a S B z c M O z x Y J r a T 8 s N n 0 m c X V v d D s s J n F 1 b 3 Q 7 U 2 V j d G l v b j E v U 2 h l Z X Q x I C g z K S 9 a b W l l b m l v b m 8 g d H l w L n t h a 2 N q b 2 5 h c m l 1 c 3 p l L 3 V k e m l h x Y J v d 2 N 5 L D d 9 J n F 1 b 3 Q 7 L C Z x d W 9 0 O 1 N l Y 3 R p b 2 4 x L 1 N o Z W V 0 M S A o M y k v W m 1 p Z W 5 p b 2 5 v I H R 5 c C 5 7 e m F y e s S F Z C w 4 f S Z x d W 9 0 O y w m c X V v d D t T Z W N 0 a W 9 u M S 9 T a G V l d D E g K D M p L 1 p t a W V u a W 9 u b y B 0 e X A u e 2 9 y Z 2 F u a X p h Y 2 p l I H p 3 a c S F e m t v d 2 U s O X 0 m c X V v d D s s J n F 1 b 3 Q 7 U 2 V j d G l v b j E v U 2 h l Z X Q x I C g z K S 9 a b W l l b m l v b m 8 g d H l w L n t w c m F j b 3 d u a W N 5 L D E w f S Z x d W 9 0 O y w m c X V v d D t T Z W N 0 a W 9 u M S 9 T a G V l d D E g K D M p L 1 p t a W V u a W 9 u b y B 0 e X A u e 2 t s a W V u Y 2 k g K G 9 k Y m l v c m N 5 K S w x M X 0 m c X V v d D s s J n F 1 b 3 Q 7 U 2 V j d G l v b j E v U 2 h l Z X Q x I C g z K S 9 a b W l l b m l v b m 8 g d H l w L n t k b 3 N 0 Y X d j e S w x M n 0 m c X V v d D s s J n F 1 b 3 Q 7 U 2 V j d G l v b j E v U 2 h l Z X Q x I C g z K S 9 a b W l l b m l v b m 8 g d H l w L n t i Y W 5 r a S B p I G l u c 3 R 5 d H V j a m U g Z m l u Y W 5 z b 3 d l L D E z f S Z x d W 9 0 O y w m c X V v d D t T Z W N 0 a W 9 u M S 9 T a G V l d D E g K D M p L 1 p t a W V u a W 9 u b y B 0 e X A u e 1 N r Y X J i I F B h x Y R z d H d h L D E 0 f S Z x d W 9 0 O y w m c X V v d D t T Z W N 0 a W 9 u M S 9 T a G V l d D E g K D M p L 1 p t a W V u a W 9 u b y B 0 e X A u e 3 B v b G l 0 e W N 5 L D E 1 f S Z x d W 9 0 O y w m c X V v d D t T Z W N 0 a W 9 u M S 9 T a G V l d D E g K D M p L 1 p t a W V u a W 9 u b y B 0 e X A u e 2 x v a 2 F s b m U g d 8 W C Y W R 6 Z S A o b n A u I G p l Z G 5 v c 3 R r Y S B z Y W 1 v c n r E h W R 1 I H R l c n l 0 b 3 J p Y W x u Z W d v K S A s M T Z 9 J n F 1 b 3 Q 7 L C Z x d W 9 0 O 1 N l Y 3 R p b 2 4 x L 1 N o Z W V 0 M S A o M y k v W m 1 p Z W 5 p b 2 5 v I H R 5 c C 5 7 S W 5 u Z S w x N 3 0 m c X V v d D s s J n F 1 b 3 Q 7 U 2 V j d G l v b j E v U 2 h l Z X Q x I C g z K S 9 a b W l l b m l v b m 8 g d H l w L n t w b 3 d v x Y J 5 d 2 F u a W U g a S B v Z H d v x Y J 5 d 2 F u a W U g Y 3 r F g m 9 u a 8 O z d y B 6 Y X J 6 x I V k d S B v c m F 6 I H V z d G F s Y W 5 p Z c K g I H d 5 c 2 9 r b 8 W b Y 2 k g a W N o I H d 5 b m F n c m 9 k e m V u a W E s M T h 9 J n F 1 b 3 Q 7 L C Z x d W 9 0 O 1 N l Y 3 R p b 2 4 x L 1 N o Z W V 0 M S A o M y k v W m 1 p Z W 5 p b 2 5 v I H R 5 c C 5 7 b 2 N l b m E g c 3 B y Y X d v e m R h x Y Q g Z m l u Y W 5 z b 3 d 5 Y 2 g g b 3 J h e i B z c H J h d 2 9 6 Z G H F h C B 6 I G R 6 a W H F g m F s b m / F m 2 N p I H p h c n r E h W R 1 L D E 5 f S Z x d W 9 0 O y w m c X V v d D t T Z W N 0 a W 9 u M S 9 T a G V l d D E g K D M p L 1 p t a W V u a W 9 u b y B 0 e X A u e 3 p h d H d p Z X J k e m F u a W U g c 3 R y Y X R l Z 2 l p I G k g c G x h b s O z d y B 3 a W V s b 2 x l d G 5 p Y 2 g g c 3 D D s 8 W C a 2 k s M j B 9 J n F 1 b 3 Q 7 L C Z x d W 9 0 O 1 N l Y 3 R p b 2 4 x L 1 N o Z W V 0 M S A o M y k v W m 1 p Z W 5 p b 2 5 v I H R 5 c C 5 7 e m F 0 d 2 l l c m R 6 Y W 5 p Z S B y b 2 N 6 b n l j a C B w b G F u w 7 N 3 I H J 6 Z W N 6 b 3 d v L W Z p b m F u c 2 9 3 e W N o I G k g a W 5 3 Z X N 0 e W N 5 a m 5 5 Y 2 g s M j F 9 J n F 1 b 3 Q 7 L C Z x d W 9 0 O 1 N l Y 3 R p b 2 4 x L 1 N o Z W V 0 M S A o M y k v W m 1 p Z W 5 p b 2 5 v I H R 5 c C 5 7 d X N 0 Y W x h b m l l I G N l b M O z d y B 6 Y X J 6 x I V k Y 3 p 5 Y 2 g g Y 3 r F g m 9 u a 8 O z d y B 6 Y X J 6 x I V k d S B v c m F 6 I G 9 j Z W 5 h I G l j a C B y Z W F s a X p h Y 2 p p L D I y f S Z x d W 9 0 O y w m c X V v d D t T Z W N 0 a W 9 u M S 9 T a G V l d D E g K D M p L 1 p t a W V u a W 9 u b y B 0 e X A u e 3 N w b 3 J 6 x I V k e m F u a W U g c 3 B y Y X d v e m R h x Y Q g e i B k e m l h x Y J h b G 5 v x Z t j a S B y Y W R 5 w q B k b G E g V 2 F s b m V n b y B a Z 3 J v b W F k e m V u a W E v W m d y b 2 1 h Z H p l b m l h I F d z c M O z b G 5 p a 8 O z d y w y M 3 0 m c X V v d D s s J n F 1 b 3 Q 7 U 2 V j d G l v b j E v U 2 h l Z X Q x I C g z K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s M j R 9 J n F 1 b 3 Q 7 L C Z x d W 9 0 O 1 N l Y 3 R p b 2 4 x L 1 N o Z W V 0 M S A o M y k v W m 1 p Z W 5 p b 2 5 v I H R 5 c C 5 7 c H J 6 e W p t b 3 d h b m l l I H B v b G l 0 e W s g d y B 6 Y W t y Z X N p Z S B 6 Y X J 6 x I V k e m F u a W E g c n l 6 e W t p Z W 0 s M j V 9 J n F 1 b 3 Q 7 L C Z x d W 9 0 O 1 N l Y 3 R p b 2 4 x L 1 N o Z W V 0 M S A o M y k v W m 1 p Z W 5 p b 2 5 v I H R 5 c C 5 7 Z G 9 y Y W R 6 Y W 5 p Z S B 6 Y X J 6 x I V k b 3 d p I H c g e m F r c m V z a W U g c G x h b s O z d y B k e m l h x Y J h b G 5 v x Z t j a S B z c M O z x Y J r a S w y N n 0 m c X V v d D s s J n F 1 b 3 Q 7 U 2 V j d G l v b j E v U 2 h l Z X Q x I C g z K S 9 a b W l l b m l v b m 8 g d H l w L n t 3 c 3 B h c m N p Z S B 6 Y X J 6 x I V k d S B 3 I G t s d W N 6 b 3 d 5 Y 2 g g b 2 J z e m F y Y W N o I G R 6 a W H F g m F s b m / F m 2 N p I H N w w 7 P F g m t p L C B p b m l j a m 9 3 Y W 5 p Z S B u b 3 d 5 Y 2 g g c m 9 6 d 2 n E h X p h x Y Q s M j d 9 J n F 1 b 3 Q 7 L C Z x d W 9 0 O 1 N l Y 3 R p b 2 4 x L 1 N o Z W V 0 M S A o M y k v W m 1 p Z W 5 p b 2 5 v I H R 5 c C 5 7 S W 5 u Z T I s M j h 9 J n F 1 b 3 Q 7 L C Z x d W 9 0 O 1 N l Y 3 R p b 2 4 x L 1 N o Z W V 0 M S A o M y k v W m 1 p Z W 5 p b 2 5 v I H R 5 c C 5 7 c G 9 3 b 8 W C e X d h b m l l I G k g b 2 R 3 b 8 W C e X d h b m l l I G N 6 x Y J v b m v D s 3 c g e m F y e s S F Z H U g b 3 J h e i B 1 c 3 R h b G F u a W U g e m F z Y W Q g a S B 3 e X N v a 2 / F m 2 N p I G l j a C B 3 e W 5 h Z 3 J v Z H p l b m l h L D I 5 f S Z x d W 9 0 O y w m c X V v d D t T Z W N 0 a W 9 u M S 9 T a G V l d D E g K D M p L 1 p t a W V u a W 9 u b y B 0 e X A u e 2 9 j Z W 5 h I H N w c m F 3 b 3 p k Y c W E I G Z p b m F u c 2 9 3 e W N o I G 9 y Y X o g c 3 B y Y X d v e m R h x Y Q g e i B k e m l h x Y J h b G 5 v x Z t j a S B 6 Y X J 6 x I V k d T I s M z B 9 J n F 1 b 3 Q 7 L C Z x d W 9 0 O 1 N l Y 3 R p b 2 4 x L 1 N o Z W V 0 M S A o M y k v W m 1 p Z W 5 p b 2 5 v I H R 5 c C 5 7 e m F 0 d 2 l l c m R 6 Y W 5 p Z S B z d H J h d G V n a W k g a S B w b G F u w 7 N 3 I H d p Z W x v b G V 0 b m l j a C B z c M O z x Y J r a T I s M z F 9 J n F 1 b 3 Q 7 L C Z x d W 9 0 O 1 N l Y 3 R p b 2 4 x L 1 N o Z W V 0 M S A o M y k v W m 1 p Z W 5 p b 2 5 v I H R 5 c C 5 7 e m F 0 d 2 l l c m R 6 Y W 5 p Z S B y b 2 N 6 b n l j a C B w b G F u w 7 N 3 I H J 6 Z W N 6 b 3 d v L W Z p b m F u c 2 9 3 e W N o I G k g a W 5 3 Z X N 0 e W N 5 a m 5 5 Y 2 g y L D M y f S Z x d W 9 0 O y w m c X V v d D t T Z W N 0 a W 9 u M S 9 T a G V l d D E g K D M p L 1 p t a W V u a W 9 u b y B 0 e X A u e 3 V z d G F s Y W 5 p Z S B j Z W z D s 3 c g e m F y e s S F Z G N 6 e W N o I G N 6 x Y J v b m v D s 3 c g e m F y e s S F Z H U g b 3 J h e i B v Y 2 V u Y S B p Y 2 g g c m V h b G l 6 Y W N q a T I s M z N 9 J n F 1 b 3 Q 7 L C Z x d W 9 0 O 1 N l Y 3 R p b 2 4 x L 1 N o Z W V 0 M S A o M y k v W m 1 p Z W 5 p b 2 5 v I H R 5 c C 5 7 c 3 B v c n r E h W R 6 Y W 5 p Z S B z c H J h d 2 9 6 Z G H F h C B 6 I G R 6 a W H F g m F s b m / F m 2 N p I H J h Z H n C o G R s Y S B X Y W x u Z W d v I F p n c m 9 t Y W R 6 Z W 5 p Y S 9 a Z 3 J v b W F k e m V u a W E g V 3 N w w 7 N s b m l r w 7 N 3 M i w z N H 0 m c X V v d D s s J n F 1 b 3 Q 7 U 2 V j d G l v b j E v U 2 h l Z X Q x I C g z K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y L D M 1 f S Z x d W 9 0 O y w m c X V v d D t T Z W N 0 a W 9 u M S 9 T a G V l d D E g K D M p L 1 p t a W V u a W 9 u b y B 0 e X A u e 3 B y e n l q b W 9 3 Y W 5 p Z S B w b 2 x p d H l r I H c g e m F r c m V z a W U g e m F y e s S F Z H p h b m l h I H J 5 e n l r a W V t O y w z N n 0 m c X V v d D s s J n F 1 b 3 Q 7 U 2 V j d G l v b j E v U 2 h l Z X Q x I C g z K S 9 a b W l l b m l v b m 8 g d H l w L n t k b 3 J h Z H p h b m l l I H p h c n r E h W R v d 2 k g d y B 6 Y W t y Z X N p Z S B w b G F u w 7 N 3 I G R 6 a W H F g m F s b m / F m 2 N p I H N w w 7 P F g m t p M i w z N 3 0 m c X V v d D s s J n F 1 b 3 Q 7 U 2 V j d G l v b j E v U 2 h l Z X Q x I C g z K S 9 a b W l l b m l v b m 8 g d H l w L n t 3 c 3 B h c m N p Z S B 6 Y X J 6 x I V k d S B 3 I G t s d W N 6 b 3 d 5 Y 2 g g b 2 J z e m F y Y W N o I G R 6 a W H F g m F s b m / F m 2 N p I H N w w 7 P F g m t p L C B p b m l j a m 9 3 Y W 5 p Z S B u b 3 d 5 Y 2 g g c m 9 6 d 2 n E h X p h x Y Q y L D M 4 f S Z x d W 9 0 O y w m c X V v d D t T Z W N 0 a W 9 u M S 9 T a G V l d D E g K D M p L 1 p t a W V u a W 9 u b y B 0 e X A u e 0 l u b m U z L D M 5 f S Z x d W 9 0 O y w m c X V v d D t T Z W N 0 a W 9 u M S 9 T a G V l d D E g K D M p L 1 p t a W V u a W 9 u b y B 0 e X A u e 0 t 0 w 7 N y Z S B 6 I H B v b m n F v H N 6 e W N o I G N 6 e W 5 u a W v D s 3 c g b W F q x I U g b m F q d 2 n E m W t z e n k g d 3 D F g n l 3 I G 5 h I H f F g m H F m 2 N p d 2 U g Z H p p Y c W C Y W 5 p Z S B y Y W R 5 I G 5 h Z H p v c m N 6 Z W o / L D Q w f S Z x d W 9 0 O y w m c X V v d D t T Z W N 0 a W 9 u M S 9 T a G V l d D E g K D M p L 1 p t a W V u a W 9 u b y B 0 e X A u e 0 p h a 2 l l Z 2 8 g c m 9 k e m F q d S B 3 a W V k e s S Z I H B v d 2 l u b m k g c G 9 z a W F k Y c S H w q B j e s W C b 2 5 r b 3 d p Z S B y Y W Q g b m F k e m 9 y Y 3 p 5 Y 2 g / I C w 0 M X 0 m c X V v d D s s J n F 1 b 3 Q 7 U 2 V j d G l v b j E v U 2 h l Z X Q x I C g z K S 9 a b W l l b m l v b m 8 g d H l w L n t K Y W t p Z W d v I H J v Z H p h a n U g Z G / F m 3 d p Y W R j e m V u a W U g a m V z d C B u Y W p i Y X J k e m l l a i B w b 8 W 8 x I V k Y W 5 l I H X C o G N 6 x Y J v b m v D s 3 c g c m F k I G 5 h Z H p v c m N 6 e W N o P y w 0 M n 0 m c X V v d D s s J n F 1 b 3 Q 7 U 2 V j d G l v b j E v U 2 h l Z X Q x I C g z K S 9 a b W l l b m l v b m 8 g d H l w L n t K Y W t p Z W d v I H J v Z H p h a n U g d W 1 p Z W r E m X R u b 8 W b Y 2 k g c 8 S F I G 5 h a m J h c m R 6 a W V q I H B v x b z E h W R h b m U g d c K g Y 3 r F g m 9 u a 8 O z d y B y Y W Q g b m F k e m 9 y Y 3 p 5 Y 2 g / L D Q z f S Z x d W 9 0 O y w m c X V v d D t T Z W N 0 a W 9 u M S 9 T a G V l d D E g K D M p L 1 p t a W V u a W 9 u b y B 0 e X A u e 0 t 0 w 7 N y Z S B 6 I H p h c H J l e m V u d G 9 3 Y W 5 5 Y 2 g g c G 9 u a c W 8 Z W o g c G 9 z d G F 3 I H P E h S B u Y W p i Y X J k e m l l a i B w b 8 W 8 x I V k Y W 5 l I H X C o G N 6 x Y J v b m v D s 3 c g c m F k I G 5 h Z H p v c m N 6 e W N o w q A / L D Q 0 f S Z x d W 9 0 O y w m c X V v d D t T Z W N 0 a W 9 u M S 9 T a G V l d D E g K D M p L 1 p t a W V u a W 9 u b y B 0 e X A u e 0 p h a 2 l l I H P E h S B Q Y W 5 h K G k p I H p k Y W 5 p Z W 0 g c 8 S F I G 5 h a n d h x b x u a W V q c 3 p l I G J h c m l l c n k g K H B y b 2 J s Z W 1 5 K S B 3 Z S B 3 x Y J h x Z t j a X d 5 b S B m d W 5 r Y 2 p v b m 9 3 Y W 5 p d S B y Y W R 5 I G 5 h Z H p v c m N 6 Z W o / L D Q 1 f S Z x d W 9 0 O y w m c X V v d D t T Z W N 0 a W 9 u M S 9 T a G V l d D E g K D M p L 1 p t a W V u a W 9 u b y B 0 e X A u e 1 d 5 e m 5 h Y 3 p h b m l l I H B y e m V 6 I H J h Z M S Z I G 5 h Z H p v c m N 6 x I U g Y 2 V s w 7 N 3 I H p h c n r E h W R j e n l j a C B j e s W C b 2 5 r b 2 0 g e m F y e s S F Z H U g b W E g a 2 x 1 Y 3 p v d 2 U g e m 5 h Y 3 p l b m l l I H c g c H J v Y 2 V z a W U g b m F k e m 9 y d S B r b 3 J w b 3 J h Y 3 l q b m V n b y w 0 N n 0 m c X V v d D s s J n F 1 b 3 Q 7 U 2 V j d G l v b j E v U 2 h l Z X Q x I C g z K S 9 a b W l l b m l v b m 8 g d H l w L n t X e X p u Y W N 6 Y W 5 l I G N 6 x Y J v b m t v b S B 6 Y X J 6 x I V k d S B j Z W x l I H d 5 b m l r Y W r E h S B 6 Z S B z d H J h d G V n a W k g b H V i I H B s Y W 5 1 I G T F g n V n b 2 x l d G 5 p Z W d v I H N w w 7 P F g m t p I C w 0 N 3 0 m c X V v d D s s J n F 1 b 3 Q 7 U 2 V j d G l v b j E v U 2 h l Z X Q x I C g z K S 9 a b W l l b m l v b m 8 g d H l w L n t Q c m 9 w b 3 p 5 Y 2 p l I G N l b M O z d y B 6 Y X J 6 x I V k Y 3 p 5 Y 2 g g c 2 v F g m F k Y W 5 5 Y 2 g g c H J 6 Z X o g Y 3 r F g m 9 u a 8 O z d y B 6 Y X J 6 x I V k d S B y Y W R 6 a W U g b m F k e m 9 y Y 3 p l a i B z x I U g Y W 1 i a X R u Z S B h I G l j a C B z c G X F g m 5 p Z W 5 p Z S B 3 e W 1 h Z 2 E g b 2 Q g b W V u Y W T F v G V y Y S B z c G 9 y Z W d v I H p h Y W 5 n Y c W 8 b 3 d h b m l h I G k g b W 9 0 e X d h Y 2 p p L D Q 4 f S Z x d W 9 0 O y w m c X V v d D t T Z W N 0 a W 9 u M S 9 T a G V l d D E g K D M p L 1 p t a W V u a W 9 u b y B 0 e X A u e 1 B v e m l v b S B w c m 9 w b 2 5 v d 2 F u e W N o I H B y e m V 6 I G 1 h b m F n Z X L D s 3 c g Y 2 V s w 7 N 3 I G p l c 3 Q g e m F u a c W 8 b 2 5 5 I H c g Y 2 V s d S B 1 e n l z a 2 F u a W E g c H J l b W l p I H B y e n k g b m n F v H N 6 e W 0 g e m F h b m d h x b x v d 2 F u a X U s N D l 9 J n F 1 b 3 Q 7 L C Z x d W 9 0 O 1 N l Y 3 R p b 2 4 x L 1 N o Z W V 0 M S A o M y k v W m 1 p Z W 5 p b 2 5 v I H R 5 c C 5 7 Q 3 r F g m 9 u a 2 9 3 a W U g c m F k e S B u Y W R 6 b 3 J j e m V q I G 1 h a s S F I G 9 k c G 9 3 a W V k b m l l I G t v b X B l d G V u Y 2 p l I G R v I G 9 j Z W 5 5 I H p h c H J v c G 9 u b 3 d h b n l j a C B w c n p l e i B j e s W C b 2 5 r Y S B 6 Y X J 6 x I V k d S B j Z W z D s 3 c g e m F y e s S F Z G N 6 e W N o I H B v Z C B 3 e m d s x J l k Z W 0 g Y W R l a 3 d h d G 5 v x Z t j a S B p I G F t Y m l 0 b m / F m 2 N p L D U w f S Z x d W 9 0 O y w m c X V v d D t T Z W N 0 a W 9 u M S 9 T a G V l d D E g K D M p L 1 p t a W V u a W 9 u b y B 0 e X A u e 1 V z d G F s Y W 5 l I H B y e m V 6 I H J h Z M S Z I G 5 h Z H p v c m N 6 x I U g Y 2 V s Z S B 6 Y X J 6 x I V k Y 3 p l I H P E h S B h b W J p d G 5 l I G k g c H J 6 e W N 6 e W 5 p Y W r E h S B z a c S Z I G R v I H J v e n d v a n U g c 3 D D s 8 W C a 2 k g a S B w b 3 B y Y X d 5 I G p l a i B 3 e W 5 p a 8 O z d y w 1 M X 0 m c X V v d D s s J n F 1 b 3 Q 7 U 2 V j d G l v b j E v U 2 h l Z X Q x I C g z K S 9 a b W l l b m l v b m 8 g d H l w L n s x L X J v Y 3 p u Y S B w Z X J z c G V r d H l 3 Y S B 1 c 3 R h b G F u a W E g a S B v Y 2 V u e S B j Z W z D s 3 c g e m F y e s S F Z G N 6 e W N o I G p l c 3 Q g b 3 B 0 e W 1 h b G 5 h I G k g c H J 6 e W N 6 e W 5 p Y S B z a c S Z I G R v I H J l Y W x p e m F j a m k g Z M W C d W d v d G V y b W l u b 3 d 5 Y 2 g g Y 2 V s w 7 N 3 I H N w w 7 P F g m t p L D U y f S Z x d W 9 0 O y w m c X V v d D t T Z W N 0 a W 9 u M S 9 T a G V l d D E g K D M p L 1 p t a W V u a W 9 u b y B 0 e X A u e 1 B y b 2 N l c y B 3 e X p u Y W N 6 Y W 5 p Y S B j Z W z D s 3 c g e m F y e s S F Z G N 6 e W N o I G 9 w a W V y Y S B z a c S Z I G 5 h I G t v b n N 1 b H R h Y 2 p h Y 2 g g e i B j e s W C b 2 5 r Y W 1 p I H p h c n r E h W R 1 I G t 0 w 7 N y e n k g b W F q x I U g d 3 D F g n l 3 I G 5 h I G t v x Y R j b 3 d 5 I G t z e n R h x Y J 0 I H d 5 e m 5 h Y 3 p h b n l j a C B j Z W z D s 3 c s N T N 9 J n F 1 b 3 Q 7 L C Z x d W 9 0 O 1 N l Y 3 R p b 2 4 x L 1 N o Z W V 0 M S A o M y k v W m 1 p Z W 5 p b 2 5 v I H R 5 c C 5 7 V 3 l 6 b m F j e m F u Z S B w c n p l e i B y Y W T E m S B u Y W R 6 b 3 J j e s S F I G N l b G U g c 8 S F I G 1 p Z X J 6 Y W x u Z S w g a 3 d h b n R 5 Z m l r b 3 d h b G 5 l I G k g b W / F v G x p d 2 U g Z G 8 g c m V h b G l 6 Y W N q a S w 1 N H 0 m c X V v d D s s J n F 1 b 3 Q 7 U 2 V j d G l v b j E v U 2 h l Z X Q x I C g z K S 9 a b W l l b m l v b m 8 g d H l w L n t D e s W C b 2 5 r b 3 d p Z S B 6 Y X J 6 x I V k d S B v d H J 6 e W 1 1 a s S F I G N l b G U g e m F y e s S F Z G N 6 Z S B 3 I H R l c m 1 p b m l l I H V t b 8 W 8 b G l 3 a W F q x I V j e W 0 g a W N o I H d 5 a 2 9 u Y W 5 p Z S w 1 N X 0 m c X V v d D s s J n F 1 b 3 Q 7 U 2 V j d G l v b j E v U 2 h l Z X Q x I C g z K S 9 a b W l l b m l v b m 8 g d H l w L n t Q x Y J l x I c s N T Z 9 J n F 1 b 3 Q 7 L C Z x d W 9 0 O 1 N l Y 3 R p b 2 4 x L 1 N o Z W V 0 M S A o M y k v W m 1 p Z W 5 p b 2 5 v I H R 5 c C 5 7 V 2 l l a y w 1 N 3 0 m c X V v d D s s J n F 1 b 3 Q 7 U 2 V j d G l v b j E v U 2 h l Z X Q x I C g z K S 9 a b W l l b m l v b m 8 g d H l w L n t T d G F u b 3 d p c 2 t v I H c g c m F k e m l l I G 5 h Z H p v c m N 6 Z W o 6 X G 4 s N T h 9 J n F 1 b 3 Q 7 L C Z x d W 9 0 O 1 N l Y 3 R p b 2 4 x L 1 N o Z W V 0 M S A o M y k v W m 1 p Z W 5 p b 2 5 v I H R 5 c C 5 7 V 3 l r c 3 p 0 Y c W C Y 2 V u a W U 6 X G 4 s N T l 9 J n F 1 b 3 Q 7 L C Z x d W 9 0 O 1 N l Y 3 R p b 2 4 x L 1 N o Z W V 0 M S A o M y k v W m 1 p Z W 5 p b 2 5 v I H R 5 c C 5 7 V X B y Y X d u a W V u a W X C o H B v e n d h b G F q x I V j Z S B u Y S B 6 Y X N p Y W R h b m l l I H c g c m F k e m l l I G 5 h Z H p v c m N 6 Z W o 6 X G 4 s N j B 9 J n F 1 b 3 Q 7 L C Z x d W 9 0 O 1 N l Y 3 R p b 2 4 x L 1 N o Z W V 0 M S A o M y k v W m 1 p Z W 5 p b 2 5 v I H R 5 c C 5 7 R G / F m 3 d p Y W R j e m V u a W U g d y B w c m F j e S B 3 I H J h Z H p p Z S B u Y W R 6 b 3 J j e m V q I G x 1 Y i B 6 Y X N p Y W R h b m l l I H c g a W 5 u e W N o I H J h Z G F j a C B u Y W R 6 b 3 J j e n l j a D p c b i w 2 M X 0 m c X V v d D s s J n F 1 b 3 Q 7 U 2 V j d G l v b j E v U 2 h l Z X Q x I C g z K S 9 a b W l l b m l v b m 8 g d H l w L n t E b 8 W b d 2 l h Z G N 6 Z W 5 p Z S B 3 I H B y Y W N 5 I H c g c 3 D D s 8 W C a 2 F j a C B r Y X B p d G H F g m 9 3 e W N o O l x u L D Y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D V U M j A 6 M z I 6 N D I u N z A 4 M T g 0 M 1 o i L z 4 8 R W 5 0 c n k g V H l w Z T 0 i R m l s b E N v b H V t b l R 5 c G V z I i B W Y W x 1 Z T 0 i c 0 F 3 Y 0 h C Z 0 F H Q m d N R E F 3 T U R B d 0 1 E Q X d N R E F 3 T U R B d 0 1 E Q X d N R E F 3 T U R B d 0 1 E Q X d N R E F 3 T U R B d 1 l H Q m d Z R 0 J n T U R B d 0 1 E Q X d N R E F 3 T U d C Z 1 l H Q m d Z R y I v P j x F b n R y e S B U e X B l P S J G a W x s Q 2 9 s d W 1 u T m F t Z X M i I F Z h b H V l P S J z W y Z x d W 9 0 O 0 l E J n F 1 b 3 Q 7 L C Z x d W 9 0 O 0 d v Z H p p b m E g c m 9 6 c G 9 j e s S Z Y 2 l h J n F 1 b 3 Q 7 L C Z x d W 9 0 O 0 d v Z H p p b m E g d W t v x Y R j e m V u a W E m c X V v d D s s J n F 1 b 3 Q 7 Q W R y Z X M g Z S 1 t Y W l s J n F 1 b 3 Q 7 L C Z x d W 9 0 O 0 5 h e n d h J n F 1 b 3 Q 7 L C Z x d W 9 0 O 0 N v I H d n I F B h b m E o a S k g a m V z d C B u Y W N 6 Z W x u x I U g e m F z Y W T E h S B 3 I H p h c n r E h W R 6 Y W 5 p d S B z c M O z x Y J r x I U / J n F 1 b 3 Q 7 L C Z x d W 9 0 O 0 N v I H d n I F B h b m E o a S k g c G 9 3 a W 5 u b y B i e c S H I H B v Z H N 0 Y X d v d 3 l t I G N l b G V t I G R 6 a W H F g m F s b m / F m 2 N p I H N w w 7 P F g m t p P y Z x d W 9 0 O y w m c X V v d D t h a 2 N q b 2 5 h c m l 1 c 3 p l L 3 V k e m l h x Y J v d 2 N 5 J n F 1 b 3 Q 7 L C Z x d W 9 0 O 3 p h c n r E h W Q m c X V v d D s s J n F 1 b 3 Q 7 b 3 J n Y W 5 p e m F j a m U g e n d p x I V 6 a 2 9 3 Z S Z x d W 9 0 O y w m c X V v d D t w c m F j b 3 d u a W N 5 J n F 1 b 3 Q 7 L C Z x d W 9 0 O 2 t s a W V u Y 2 k g K G 9 k Y m l v c m N 5 K S Z x d W 9 0 O y w m c X V v d D t k b 3 N 0 Y X d j e S Z x d W 9 0 O y w m c X V v d D t i Y W 5 r a S B p I G l u c 3 R 5 d H V j a m U g Z m l u Y W 5 z b 3 d l J n F 1 b 3 Q 7 L C Z x d W 9 0 O 1 N r Y X J i I F B h x Y R z d H d h J n F 1 b 3 Q 7 L C Z x d W 9 0 O 3 B v b G l 0 e W N 5 J n F 1 b 3 Q 7 L C Z x d W 9 0 O 2 x v a 2 F s b m U g d 8 W C Y W R 6 Z S A o b n A u I G p l Z G 5 v c 3 R r Y S B z Y W 1 v c n r E h W R 1 I H R l c n l 0 b 3 J p Y W x u Z W d v K S A m c X V v d D s s J n F 1 b 3 Q 7 S W 5 u Z S Z x d W 9 0 O y w m c X V v d D t w b 3 d v x Y J 5 d 2 F u a W U g a S B v Z H d v x Y J 5 d 2 F u a W U g Y 3 r F g m 9 u a 8 O z d y B 6 Y X J 6 x I V k d S B v c m F 6 I H V z d G F s Y W 5 p Z c K g I H d 5 c 2 9 r b 8 W b Y 2 k g a W N o I H d 5 b m F n c m 9 k e m V u a W E m c X V v d D s s J n F 1 b 3 Q 7 b 2 N l b m E g c 3 B y Y X d v e m R h x Y Q g Z m l u Y W 5 z b 3 d 5 Y 2 g g b 3 J h e i B z c H J h d 2 9 6 Z G H F h C B 6 I G R 6 a W H F g m F s b m / F m 2 N p I H p h c n r E h W R 1 J n F 1 b 3 Q 7 L C Z x d W 9 0 O 3 p h d H d p Z X J k e m F u a W U g c 3 R y Y X R l Z 2 l p I G k g c G x h b s O z d y B 3 a W V s b 2 x l d G 5 p Y 2 g g c 3 D D s 8 W C a 2 k m c X V v d D s s J n F 1 b 3 Q 7 e m F 0 d 2 l l c m R 6 Y W 5 p Z S B y b 2 N 6 b n l j a C B w b G F u w 7 N 3 I H J 6 Z W N 6 b 3 d v L W Z p b m F u c 2 9 3 e W N o I G k g a W 5 3 Z X N 0 e W N 5 a m 5 5 Y 2 g m c X V v d D s s J n F 1 b 3 Q 7 d X N 0 Y W x h b m l l I G N l b M O z d y B 6 Y X J 6 x I V k Y 3 p 5 Y 2 g g Y 3 r F g m 9 u a 8 O z d y B 6 Y X J 6 x I V k d S B v c m F 6 I G 9 j Z W 5 h I G l j a C B y Z W F s a X p h Y 2 p p J n F 1 b 3 Q 7 L C Z x d W 9 0 O 3 N w b 3 J 6 x I V k e m F u a W U g c 3 B y Y X d v e m R h x Y Q g e i B k e m l h x Y J h b G 5 v x Z t j a S B y Y W R 5 w q B k b G E g V 2 F s b m V n b y B a Z 3 J v b W F k e m V u a W E v W m d y b 2 1 h Z H p l b m l h I F d z c M O z b G 5 p a 8 O z d y Z x d W 9 0 O y w m c X V v d D t 3 e X J h x b x h b m l l I H p n b 2 R 5 I H p h c n r E h W R v d 2 k g b m E g Z G 9 r b 2 5 5 d 2 F u a W U g Y 3 p 5 b m 5 v x Z t j a S B v a 3 J l x Z t s b 2 5 5 Y 2 g g d y B T d G F 0 d W N p Z S 9 V b W 9 3 a W U g c 3 D D s 8 W C a 2 k m c X V v d D s s J n F 1 b 3 Q 7 c H J 6 e W p t b 3 d h b m l l I H B v b G l 0 e W s g d y B 6 Y W t y Z X N p Z S B 6 Y X J 6 x I V k e m F u a W E g c n l 6 e W t p Z W 0 m c X V v d D s s J n F 1 b 3 Q 7 Z G 9 y Y W R 6 Y W 5 p Z S B 6 Y X J 6 x I V k b 3 d p I H c g e m F r c m V z a W U g c G x h b s O z d y B k e m l h x Y J h b G 5 v x Z t j a S B z c M O z x Y J r a S Z x d W 9 0 O y w m c X V v d D t 3 c 3 B h c m N p Z S B 6 Y X J 6 x I V k d S B 3 I G t s d W N 6 b 3 d 5 Y 2 g g b 2 J z e m F y Y W N o I G R 6 a W H F g m F s b m / F m 2 N p I H N w w 7 P F g m t p L C B p b m l j a m 9 3 Y W 5 p Z S B u b 3 d 5 Y 2 g g c m 9 6 d 2 n E h X p h x Y Q m c X V v d D s s J n F 1 b 3 Q 7 S W 5 u Z T I m c X V v d D s s J n F 1 b 3 Q 7 c G 9 3 b 8 W C e X d h b m l l I G k g b 2 R 3 b 8 W C e X d h b m l l I G N 6 x Y J v b m v D s 3 c g e m F y e s S F Z H U g b 3 J h e i B 1 c 3 R h b G F u a W U g e m F z Y W Q g a S B 3 e X N v a 2 / F m 2 N p I G l j a C B 3 e W 5 h Z 3 J v Z H p l b m l h J n F 1 b 3 Q 7 L C Z x d W 9 0 O 2 9 j Z W 5 h I H N w c m F 3 b 3 p k Y c W E I G Z p b m F u c 2 9 3 e W N o I G 9 y Y X o g c 3 B y Y X d v e m R h x Y Q g e i B k e m l h x Y J h b G 5 v x Z t j a S B 6 Y X J 6 x I V k d T I m c X V v d D s s J n F 1 b 3 Q 7 e m F 0 d 2 l l c m R 6 Y W 5 p Z S B z d H J h d G V n a W k g a S B w b G F u w 7 N 3 I H d p Z W x v b G V 0 b m l j a C B z c M O z x Y J r a T I m c X V v d D s s J n F 1 b 3 Q 7 e m F 0 d 2 l l c m R 6 Y W 5 p Z S B y b 2 N 6 b n l j a C B w b G F u w 7 N 3 I H J 6 Z W N 6 b 3 d v L W Z p b m F u c 2 9 3 e W N o I G k g a W 5 3 Z X N 0 e W N 5 a m 5 5 Y 2 g y J n F 1 b 3 Q 7 L C Z x d W 9 0 O 3 V z d G F s Y W 5 p Z S B j Z W z D s 3 c g e m F y e s S F Z G N 6 e W N o I G N 6 x Y J v b m v D s 3 c g e m F y e s S F Z H U g b 3 J h e i B v Y 2 V u Y S B p Y 2 g g c m V h b G l 6 Y W N q a T I m c X V v d D s s J n F 1 b 3 Q 7 c 3 B v c n r E h W R 6 Y W 5 p Z S B z c H J h d 2 9 6 Z G H F h C B 6 I G R 6 a W H F g m F s b m / F m 2 N p I H J h Z H n C o G R s Y S B X Y W x u Z W d v I F p n c m 9 t Y W R 6 Z W 5 p Y S 9 a Z 3 J v b W F k e m V u a W E g V 3 N w w 7 N s b m l r w 7 N 3 M i Z x d W 9 0 O y w m c X V v d D t 3 e X J h x b x h b m l l I H p n b 2 R 5 I H p h c n r E h W R v d 2 k g b m E g Z G 9 r b 2 5 5 d 2 F u a W U g Y 3 p 5 b m 5 v x Z t j a S B v a 3 J l x Z t s b 2 5 5 Y 2 g g d y B T d G F 0 d W N p Z S 9 V b W 9 3 a W U g c 3 D D s 8 W C a 2 k y J n F 1 b 3 Q 7 L C Z x d W 9 0 O 3 B y e n l q b W 9 3 Y W 5 p Z S B w b 2 x p d H l r I H c g e m F r c m V z a W U g e m F y e s S F Z H p h b m l h I H J 5 e n l r a W V t O y Z x d W 9 0 O y w m c X V v d D t k b 3 J h Z H p h b m l l I H p h c n r E h W R v d 2 k g d y B 6 Y W t y Z X N p Z S B w b G F u w 7 N 3 I G R 6 a W H F g m F s b m / F m 2 N p I H N w w 7 P F g m t p M i Z x d W 9 0 O y w m c X V v d D t 3 c 3 B h c m N p Z S B 6 Y X J 6 x I V k d S B 3 I G t s d W N 6 b 3 d 5 Y 2 g g b 2 J z e m F y Y W N o I G R 6 a W H F g m F s b m / F m 2 N p I H N w w 7 P F g m t p L C B p b m l j a m 9 3 Y W 5 p Z S B u b 3 d 5 Y 2 g g c m 9 6 d 2 n E h X p h x Y Q y J n F 1 b 3 Q 7 L C Z x d W 9 0 O 0 l u b m U z J n F 1 b 3 Q 7 L C Z x d W 9 0 O 0 t 0 w 7 N y Z S B 6 I H B v b m n F v H N 6 e W N o I G N 6 e W 5 u a W v D s 3 c g b W F q x I U g b m F q d 2 n E m W t z e n k g d 3 D F g n l 3 I G 5 h I H f F g m H F m 2 N p d 2 U g Z H p p Y c W C Y W 5 p Z S B y Y W R 5 I G 5 h Z H p v c m N 6 Z W o / J n F 1 b 3 Q 7 L C Z x d W 9 0 O 0 p h a 2 l l Z 2 8 g c m 9 k e m F q d S B 3 a W V k e s S Z I H B v d 2 l u b m k g c G 9 z a W F k Y c S H w q B j e s W C b 2 5 r b 3 d p Z S B y Y W Q g b m F k e m 9 y Y 3 p 5 Y 2 g / I C Z x d W 9 0 O y w m c X V v d D t K Y W t p Z W d v I H J v Z H p h a n U g Z G / F m 3 d p Y W R j e m V u a W U g a m V z d C B u Y W p i Y X J k e m l l a i B w b 8 W 8 x I V k Y W 5 l I H X C o G N 6 x Y J v b m v D s 3 c g c m F k I G 5 h Z H p v c m N 6 e W N o P y Z x d W 9 0 O y w m c X V v d D t K Y W t p Z W d v I H J v Z H p h a n U g d W 1 p Z W r E m X R u b 8 W b Y 2 k g c 8 S F I G 5 h a m J h c m R 6 a W V q I H B v x b z E h W R h b m U g d c K g Y 3 r F g m 9 u a 8 O z d y B y Y W Q g b m F k e m 9 y Y 3 p 5 Y 2 g / J n F 1 b 3 Q 7 L C Z x d W 9 0 O 0 t 0 w 7 N y Z S B 6 I H p h c H J l e m V u d G 9 3 Y W 5 5 Y 2 g g c G 9 u a c W 8 Z W o g c G 9 z d G F 3 I H P E h S B u Y W p i Y X J k e m l l a i B w b 8 W 8 x I V k Y W 5 l I H X C o G N 6 x Y J v b m v D s 3 c g c m F k I G 5 h Z H p v c m N 6 e W N o w q A / J n F 1 b 3 Q 7 L C Z x d W 9 0 O 0 p h a 2 l l I H P E h S B Q Y W 5 h K G k p I H p k Y W 5 p Z W 0 g c 8 S F I G 5 h a n d h x b x u a W V q c 3 p l I G J h c m l l c n k g K H B y b 2 J s Z W 1 5 K S B 3 Z S B 3 x Y J h x Z t j a X d 5 b S B m d W 5 r Y 2 p v b m 9 3 Y W 5 p d S B y Y W R 5 I G 5 h Z H p v c m N 6 Z W o / J n F 1 b 3 Q 7 L C Z x d W 9 0 O 1 d 5 e m 5 h Y 3 p h b m l l I H B y e m V 6 I H J h Z M S Z I G 5 h Z H p v c m N 6 x I U g Y 2 V s w 7 N 3 I H p h c n r E h W R j e n l j a C B j e s W C b 2 5 r b 2 0 g e m F y e s S F Z H U g b W E g a 2 x 1 Y 3 p v d 2 U g e m 5 h Y 3 p l b m l l I H c g c H J v Y 2 V z a W U g b m F k e m 9 y d S B r b 3 J w b 3 J h Y 3 l q b m V n b y Z x d W 9 0 O y w m c X V v d D t X e X p u Y W N 6 Y W 5 l I G N 6 x Y J v b m t v b S B 6 Y X J 6 x I V k d S B j Z W x l I H d 5 b m l r Y W r E h S B 6 Z S B z d H J h d G V n a W k g b H V i I H B s Y W 5 1 I G T F g n V n b 2 x l d G 5 p Z W d v I H N w w 7 P F g m t p I C Z x d W 9 0 O y w m c X V v d D t Q c m 9 w b 3 p 5 Y 2 p l I G N l b M O z d y B 6 Y X J 6 x I V k Y 3 p 5 Y 2 g g c 2 v F g m F k Y W 5 5 Y 2 g g c H J 6 Z X o g Y 3 r F g m 9 u a 8 O z d y B 6 Y X J 6 x I V k d S B y Y W R 6 a W U g b m F k e m 9 y Y 3 p l a i B z x I U g Y W 1 i a X R u Z S B h I G l j a C B z c G X F g m 5 p Z W 5 p Z S B 3 e W 1 h Z 2 E g b 2 Q g b W V u Y W T F v G V y Y S B z c G 9 y Z W d v I H p h Y W 5 n Y c W 8 b 3 d h b m l h I G k g b W 9 0 e X d h Y 2 p p J n F 1 b 3 Q 7 L C Z x d W 9 0 O 1 B v e m l v b S B w c m 9 w b 2 5 v d 2 F u e W N o I H B y e m V 6 I G 1 h b m F n Z X L D s 3 c g Y 2 V s w 7 N 3 I G p l c 3 Q g e m F u a c W 8 b 2 5 5 I H c g Y 2 V s d S B 1 e n l z a 2 F u a W E g c H J l b W l p I H B y e n k g b m n F v H N 6 e W 0 g e m F h b m d h x b x v d 2 F u a X U m c X V v d D s s J n F 1 b 3 Q 7 Q 3 r F g m 9 u a 2 9 3 a W U g c m F k e S B u Y W R 6 b 3 J j e m V q I G 1 h a s S F I G 9 k c G 9 3 a W V k b m l l I G t v b X B l d G V u Y 2 p l I G R v I G 9 j Z W 5 5 I H p h c H J v c G 9 u b 3 d h b n l j a C B w c n p l e i B j e s W C b 2 5 r Y S B 6 Y X J 6 x I V k d S B j Z W z D s 3 c g e m F y e s S F Z G N 6 e W N o I H B v Z C B 3 e m d s x J l k Z W 0 g Y W R l a 3 d h d G 5 v x Z t j a S B p I G F t Y m l 0 b m / F m 2 N p J n F 1 b 3 Q 7 L C Z x d W 9 0 O 1 V z d G F s Y W 5 l I H B y e m V 6 I H J h Z M S Z I G 5 h Z H p v c m N 6 x I U g Y 2 V s Z S B 6 Y X J 6 x I V k Y 3 p l I H P E h S B h b W J p d G 5 l I G k g c H J 6 e W N 6 e W 5 p Y W r E h S B z a c S Z I G R v I H J v e n d v a n U g c 3 D D s 8 W C a 2 k g a S B w b 3 B y Y X d 5 I G p l a i B 3 e W 5 p a 8 O z d y Z x d W 9 0 O y w m c X V v d D s x L X J v Y 3 p u Y S B w Z X J z c G V r d H l 3 Y S B 1 c 3 R h b G F u a W E g a S B v Y 2 V u e S B j Z W z D s 3 c g e m F y e s S F Z G N 6 e W N o I G p l c 3 Q g b 3 B 0 e W 1 h b G 5 h I G k g c H J 6 e W N 6 e W 5 p Y S B z a c S Z I G R v I H J l Y W x p e m F j a m k g Z M W C d W d v d G V y b W l u b 3 d 5 Y 2 g g Y 2 V s w 7 N 3 I H N w w 7 P F g m t p J n F 1 b 3 Q 7 L C Z x d W 9 0 O 1 B y b 2 N l c y B 3 e X p u Y W N 6 Y W 5 p Y S B j Z W z D s 3 c g e m F y e s S F Z G N 6 e W N o I G 9 w a W V y Y S B z a c S Z I G 5 h I G t v b n N 1 b H R h Y 2 p h Y 2 g g e i B j e s W C b 2 5 r Y W 1 p I H p h c n r E h W R 1 I G t 0 w 7 N y e n k g b W F q x I U g d 3 D F g n l 3 I G 5 h I G t v x Y R j b 3 d 5 I G t z e n R h x Y J 0 I H d 5 e m 5 h Y 3 p h b n l j a C B j Z W z D s 3 c m c X V v d D s s J n F 1 b 3 Q 7 V 3 l 6 b m F j e m F u Z S B w c n p l e i B y Y W T E m S B u Y W R 6 b 3 J j e s S F I G N l b G U g c 8 S F I G 1 p Z X J 6 Y W x u Z S w g a 3 d h b n R 5 Z m l r b 3 d h b G 5 l I G k g b W / F v G x p d 2 U g Z G 8 g c m V h b G l 6 Y W N q a S Z x d W 9 0 O y w m c X V v d D t D e s W C b 2 5 r b 3 d p Z S B 6 Y X J 6 x I V k d S B v d H J 6 e W 1 1 a s S F I G N l b G U g e m F y e s S F Z G N 6 Z S B 3 I H R l c m 1 p b m l l I H V t b 8 W 8 b G l 3 a W F q x I V j e W 0 g a W N o I H d 5 a 2 9 u Y W 5 p Z S Z x d W 9 0 O y w m c X V v d D t Q x Y J l x I c m c X V v d D s s J n F 1 b 3 Q 7 V 2 l l a y Z x d W 9 0 O y w m c X V v d D t T d G F u b 3 d p c 2 t v I H c g c m F k e m l l I G 5 h Z H p v c m N 6 Z W o 6 X G 4 m c X V v d D s s J n F 1 b 3 Q 7 V 3 l r c 3 p 0 Y c W C Y 2 V u a W U 6 X G 4 m c X V v d D s s J n F 1 b 3 Q 7 V X B y Y X d u a W V u a W X C o H B v e n d h b G F q x I V j Z S B u Y S B 6 Y X N p Y W R h b m l l I H c g c m F k e m l l I G 5 h Z H p v c m N 6 Z W o 6 X G 4 m c X V v d D s s J n F 1 b 3 Q 7 R G / F m 3 d p Y W R j e m V u a W U g d y B w c m F j e S B 3 I H J h Z H p p Z S B u Y W R 6 b 3 J j e m V q I G x 1 Y i B 6 Y X N p Y W R h b m l l I H c g a W 5 u e W N o I H J h Z G F j a C B u Y W R 6 b 3 J j e n l j a D p c b i Z x d W 9 0 O y w m c X V v d D t E b 8 W b d 2 l h Z G N 6 Z W 5 p Z S B 3 I H B y Y W N 5 I H c g c 3 D D s 8 W C a 2 F j a C B r Y X B p d G H F g m 9 3 e W N o O l x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W J h O W E 2 N S 1 m Z D V m L T Q z O G Y t O D c z M i 0 1 N D c 4 Y T J h N 2 J h Y z E i L z 4 8 R W 5 0 c n k g V H l w Z T 0 i U m V s Y X R p b 2 5 z a G l w S W 5 m b 0 N v b n R h a W 5 l c i I g V m F s d W U 9 I n N 7 J n F 1 b 3 Q 7 Y 2 9 s d W 1 u Q 2 9 1 b n Q m c X V v d D s 6 N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W m 1 p Z W 5 p b 2 5 v I H R 5 c C 5 7 S U Q s M H 0 m c X V v d D s s J n F 1 b 3 Q 7 U 2 V j d G l v b j E v U 2 h l Z X Q x I C g z K S 9 a b W l l b m l v b m 8 g d H l w L n t H b 2 R 6 a W 5 h I H J v e n B v Y 3 r E m W N p Y S w x f S Z x d W 9 0 O y w m c X V v d D t T Z W N 0 a W 9 u M S 9 T a G V l d D E g K D M p L 1 p t a W V u a W 9 u b y B 0 e X A u e 0 d v Z H p p b m E g d W t v x Y R j e m V u a W E s M n 0 m c X V v d D s s J n F 1 b 3 Q 7 U 2 V j d G l v b j E v U 2 h l Z X Q x I C g z K S 9 a b W l l b m l v b m 8 g d H l w L n t B Z H J l c y B l L W 1 h a W w s M 3 0 m c X V v d D s s J n F 1 b 3 Q 7 U 2 V j d G l v b j E v U 2 h l Z X Q x I C g z K S 9 a b W l l b m l v b m 8 g d H l w L n t O Y X p 3 Y S w 0 f S Z x d W 9 0 O y w m c X V v d D t T Z W N 0 a W 9 u M S 9 T a G V l d D E g K D M p L 1 p t a W V u a W 9 u b y B 0 e X A u e 0 N v I H d n I F B h b m E o a S k g a m V z d C B u Y W N 6 Z W x u x I U g e m F z Y W T E h S B 3 I H p h c n r E h W R 6 Y W 5 p d S B z c M O z x Y J r x I U / L D V 9 J n F 1 b 3 Q 7 L C Z x d W 9 0 O 1 N l Y 3 R p b 2 4 x L 1 N o Z W V 0 M S A o M y k v W m 1 p Z W 5 p b 2 5 v I H R 5 c C 5 7 Q 2 8 g d 2 c g U G F u Y S h p K S B w b 3 d p b m 5 v I G J 5 x I c g c G 9 k c 3 R h d 2 9 3 e W 0 g Y 2 V s Z W 0 g Z H p p Y c W C Y W x u b 8 W b Y 2 k g c 3 D D s 8 W C a 2 k / L D Z 9 J n F 1 b 3 Q 7 L C Z x d W 9 0 O 1 N l Y 3 R p b 2 4 x L 1 N o Z W V 0 M S A o M y k v W m 1 p Z W 5 p b 2 5 v I H R 5 c C 5 7 Y W t j a m 9 u Y X J p d X N 6 Z S 9 1 Z H p p Y c W C b 3 d j e S w 3 f S Z x d W 9 0 O y w m c X V v d D t T Z W N 0 a W 9 u M S 9 T a G V l d D E g K D M p L 1 p t a W V u a W 9 u b y B 0 e X A u e 3 p h c n r E h W Q s O H 0 m c X V v d D s s J n F 1 b 3 Q 7 U 2 V j d G l v b j E v U 2 h l Z X Q x I C g z K S 9 a b W l l b m l v b m 8 g d H l w L n t v c m d h b m l 6 Y W N q Z S B 6 d 2 n E h X p r b 3 d l L D l 9 J n F 1 b 3 Q 7 L C Z x d W 9 0 O 1 N l Y 3 R p b 2 4 x L 1 N o Z W V 0 M S A o M y k v W m 1 p Z W 5 p b 2 5 v I H R 5 c C 5 7 c H J h Y 2 9 3 b m l j e S w x M H 0 m c X V v d D s s J n F 1 b 3 Q 7 U 2 V j d G l v b j E v U 2 h l Z X Q x I C g z K S 9 a b W l l b m l v b m 8 g d H l w L n t r b G l l b m N p I C h v Z G J p b 3 J j e S k s M T F 9 J n F 1 b 3 Q 7 L C Z x d W 9 0 O 1 N l Y 3 R p b 2 4 x L 1 N o Z W V 0 M S A o M y k v W m 1 p Z W 5 p b 2 5 v I H R 5 c C 5 7 Z G 9 z d G F 3 Y 3 k s M T J 9 J n F 1 b 3 Q 7 L C Z x d W 9 0 O 1 N l Y 3 R p b 2 4 x L 1 N o Z W V 0 M S A o M y k v W m 1 p Z W 5 p b 2 5 v I H R 5 c C 5 7 Y m F u a 2 k g a S B p b n N 0 e X R 1 Y 2 p l I G Z p b m F u c 2 9 3 Z S w x M 3 0 m c X V v d D s s J n F 1 b 3 Q 7 U 2 V j d G l v b j E v U 2 h l Z X Q x I C g z K S 9 a b W l l b m l v b m 8 g d H l w L n t T a 2 F y Y i B Q Y c W E c 3 R 3 Y S w x N H 0 m c X V v d D s s J n F 1 b 3 Q 7 U 2 V j d G l v b j E v U 2 h l Z X Q x I C g z K S 9 a b W l l b m l v b m 8 g d H l w L n t w b 2 x p d H l j e S w x N X 0 m c X V v d D s s J n F 1 b 3 Q 7 U 2 V j d G l v b j E v U 2 h l Z X Q x I C g z K S 9 a b W l l b m l v b m 8 g d H l w L n t s b 2 t h b G 5 l I H f F g m F k e m U g K G 5 w L i B q Z W R u b 3 N 0 a 2 E g c 2 F t b 3 J 6 x I V k d S B 0 Z X J 5 d G 9 y a W F s b m V n b y k g L D E 2 f S Z x d W 9 0 O y w m c X V v d D t T Z W N 0 a W 9 u M S 9 T a G V l d D E g K D M p L 1 p t a W V u a W 9 u b y B 0 e X A u e 0 l u b m U s M T d 9 J n F 1 b 3 Q 7 L C Z x d W 9 0 O 1 N l Y 3 R p b 2 4 x L 1 N o Z W V 0 M S A o M y k v W m 1 p Z W 5 p b 2 5 v I H R 5 c C 5 7 c G 9 3 b 8 W C e X d h b m l l I G k g b 2 R 3 b 8 W C e X d h b m l l I G N 6 x Y J v b m v D s 3 c g e m F y e s S F Z H U g b 3 J h e i B 1 c 3 R h b G F u a W X C o C B 3 e X N v a 2 / F m 2 N p I G l j a C B 3 e W 5 h Z 3 J v Z H p l b m l h L D E 4 f S Z x d W 9 0 O y w m c X V v d D t T Z W N 0 a W 9 u M S 9 T a G V l d D E g K D M p L 1 p t a W V u a W 9 u b y B 0 e X A u e 2 9 j Z W 5 h I H N w c m F 3 b 3 p k Y c W E I G Z p b m F u c 2 9 3 e W N o I G 9 y Y X o g c 3 B y Y X d v e m R h x Y Q g e i B k e m l h x Y J h b G 5 v x Z t j a S B 6 Y X J 6 x I V k d S w x O X 0 m c X V v d D s s J n F 1 b 3 Q 7 U 2 V j d G l v b j E v U 2 h l Z X Q x I C g z K S 9 a b W l l b m l v b m 8 g d H l w L n t 6 Y X R 3 a W V y Z H p h b m l l I H N 0 c m F 0 Z W d p a S B p I H B s Y W 7 D s 3 c g d 2 l l b G 9 s Z X R u a W N o I H N w w 7 P F g m t p L D I w f S Z x d W 9 0 O y w m c X V v d D t T Z W N 0 a W 9 u M S 9 T a G V l d D E g K D M p L 1 p t a W V u a W 9 u b y B 0 e X A u e 3 p h d H d p Z X J k e m F u a W U g c m 9 j e m 5 5 Y 2 g g c G x h b s O z d y B y e m V j e m 9 3 b y 1 m a W 5 h b n N v d 3 l j a C B p I G l u d 2 V z d H l j e W p u e W N o L D I x f S Z x d W 9 0 O y w m c X V v d D t T Z W N 0 a W 9 u M S 9 T a G V l d D E g K D M p L 1 p t a W V u a W 9 u b y B 0 e X A u e 3 V z d G F s Y W 5 p Z S B j Z W z D s 3 c g e m F y e s S F Z G N 6 e W N o I G N 6 x Y J v b m v D s 3 c g e m F y e s S F Z H U g b 3 J h e i B v Y 2 V u Y S B p Y 2 g g c m V h b G l 6 Y W N q a S w y M n 0 m c X V v d D s s J n F 1 b 3 Q 7 U 2 V j d G l v b j E v U 2 h l Z X Q x I C g z K S 9 a b W l l b m l v b m 8 g d H l w L n t z c G 9 y e s S F Z H p h b m l l I H N w c m F 3 b 3 p k Y c W E I H o g Z H p p Y c W C Y W x u b 8 W b Y 2 k g c m F k e c K g Z G x h I F d h b G 5 l Z 2 8 g W m d y b 2 1 h Z H p l b m l h L 1 p n c m 9 t Y W R 6 Z W 5 p Y S B X c 3 D D s 2 x u a W v D s 3 c s M j N 9 J n F 1 b 3 Q 7 L C Z x d W 9 0 O 1 N l Y 3 R p b 2 4 x L 1 N o Z W V 0 M S A o M y k v W m 1 p Z W 5 p b 2 5 v I H R 5 c C 5 7 d 3 l y Y c W 8 Y W 5 p Z S B 6 Z 2 9 k e S B 6 Y X J 6 x I V k b 3 d p I G 5 h I G R v a 2 9 u e X d h b m l l I G N 6 e W 5 u b 8 W b Y 2 k g b 2 t y Z c W b b G 9 u e W N o I H c g U 3 R h d H V j a W U v V W 1 v d 2 l l I H N w w 7 P F g m t p L D I 0 f S Z x d W 9 0 O y w m c X V v d D t T Z W N 0 a W 9 u M S 9 T a G V l d D E g K D M p L 1 p t a W V u a W 9 u b y B 0 e X A u e 3 B y e n l q b W 9 3 Y W 5 p Z S B w b 2 x p d H l r I H c g e m F r c m V z a W U g e m F y e s S F Z H p h b m l h I H J 5 e n l r a W V t L D I 1 f S Z x d W 9 0 O y w m c X V v d D t T Z W N 0 a W 9 u M S 9 T a G V l d D E g K D M p L 1 p t a W V u a W 9 u b y B 0 e X A u e 2 R v c m F k e m F u a W U g e m F y e s S F Z G 9 3 a S B 3 I H p h a 3 J l c 2 l l I H B s Y W 7 D s 3 c g Z H p p Y c W C Y W x u b 8 W b Y 2 k g c 3 D D s 8 W C a 2 k s M j Z 9 J n F 1 b 3 Q 7 L C Z x d W 9 0 O 1 N l Y 3 R p b 2 4 x L 1 N o Z W V 0 M S A o M y k v W m 1 p Z W 5 p b 2 5 v I H R 5 c C 5 7 d 3 N w Y X J j a W U g e m F y e s S F Z H U g d y B r b H V j e m 9 3 e W N o I G 9 i c 3 p h c m F j a C B k e m l h x Y J h b G 5 v x Z t j a S B z c M O z x Y J r a S w g a W 5 p Y 2 p v d 2 F u a W U g b m 9 3 e W N o I H J v e n d p x I V 6 Y c W E L D I 3 f S Z x d W 9 0 O y w m c X V v d D t T Z W N 0 a W 9 u M S 9 T a G V l d D E g K D M p L 1 p t a W V u a W 9 u b y B 0 e X A u e 0 l u b m U y L D I 4 f S Z x d W 9 0 O y w m c X V v d D t T Z W N 0 a W 9 u M S 9 T a G V l d D E g K D M p L 1 p t a W V u a W 9 u b y B 0 e X A u e 3 B v d 2 / F g n l 3 Y W 5 p Z S B p I G 9 k d 2 / F g n l 3 Y W 5 p Z S B j e s W C b 2 5 r w 7 N 3 I H p h c n r E h W R 1 I G 9 y Y X o g d X N 0 Y W x h b m l l I H p h c 2 F k I G k g d 3 l z b 2 t v x Z t j a S B p Y 2 g g d 3 l u Y W d y b 2 R 6 Z W 5 p Y S w y O X 0 m c X V v d D s s J n F 1 b 3 Q 7 U 2 V j d G l v b j E v U 2 h l Z X Q x I C g z K S 9 a b W l l b m l v b m 8 g d H l w L n t v Y 2 V u Y S B z c H J h d 2 9 6 Z G H F h C B m a W 5 h b n N v d 3 l j a C B v c m F 6 I H N w c m F 3 b 3 p k Y c W E I H o g Z H p p Y c W C Y W x u b 8 W b Y 2 k g e m F y e s S F Z H U y L D M w f S Z x d W 9 0 O y w m c X V v d D t T Z W N 0 a W 9 u M S 9 T a G V l d D E g K D M p L 1 p t a W V u a W 9 u b y B 0 e X A u e 3 p h d H d p Z X J k e m F u a W U g c 3 R y Y X R l Z 2 l p I G k g c G x h b s O z d y B 3 a W V s b 2 x l d G 5 p Y 2 g g c 3 D D s 8 W C a 2 k y L D M x f S Z x d W 9 0 O y w m c X V v d D t T Z W N 0 a W 9 u M S 9 T a G V l d D E g K D M p L 1 p t a W V u a W 9 u b y B 0 e X A u e 3 p h d H d p Z X J k e m F u a W U g c m 9 j e m 5 5 Y 2 g g c G x h b s O z d y B y e m V j e m 9 3 b y 1 m a W 5 h b n N v d 3 l j a C B p I G l u d 2 V z d H l j e W p u e W N o M i w z M n 0 m c X V v d D s s J n F 1 b 3 Q 7 U 2 V j d G l v b j E v U 2 h l Z X Q x I C g z K S 9 a b W l l b m l v b m 8 g d H l w L n t 1 c 3 R h b G F u a W U g Y 2 V s w 7 N 3 I H p h c n r E h W R j e n l j a C B j e s W C b 2 5 r w 7 N 3 I H p h c n r E h W R 1 I G 9 y Y X o g b 2 N l b m E g a W N o I H J l Y W x p e m F j a m k y L D M z f S Z x d W 9 0 O y w m c X V v d D t T Z W N 0 a W 9 u M S 9 T a G V l d D E g K D M p L 1 p t a W V u a W 9 u b y B 0 e X A u e 3 N w b 3 J 6 x I V k e m F u a W U g c 3 B y Y X d v e m R h x Y Q g e i B k e m l h x Y J h b G 5 v x Z t j a S B y Y W R 5 w q B k b G E g V 2 F s b m V n b y B a Z 3 J v b W F k e m V u a W E v W m d y b 2 1 h Z H p l b m l h I F d z c M O z b G 5 p a 8 O z d z I s M z R 9 J n F 1 b 3 Q 7 L C Z x d W 9 0 O 1 N l Y 3 R p b 2 4 x L 1 N o Z W V 0 M S A o M y k v W m 1 p Z W 5 p b 2 5 v I H R 5 c C 5 7 d 3 l y Y c W 8 Y W 5 p Z S B 6 Z 2 9 k e S B 6 Y X J 6 x I V k b 3 d p I G 5 h I G R v a 2 9 u e X d h b m l l I G N 6 e W 5 u b 8 W b Y 2 k g b 2 t y Z c W b b G 9 u e W N o I H c g U 3 R h d H V j a W U v V W 1 v d 2 l l I H N w w 7 P F g m t p M i w z N X 0 m c X V v d D s s J n F 1 b 3 Q 7 U 2 V j d G l v b j E v U 2 h l Z X Q x I C g z K S 9 a b W l l b m l v b m 8 g d H l w L n t w c n p 5 a m 1 v d 2 F u a W U g c G 9 s a X R 5 a y B 3 I H p h a 3 J l c 2 l l I H p h c n r E h W R 6 Y W 5 p Y S B y e X p 5 a 2 l l b T s s M z Z 9 J n F 1 b 3 Q 7 L C Z x d W 9 0 O 1 N l Y 3 R p b 2 4 x L 1 N o Z W V 0 M S A o M y k v W m 1 p Z W 5 p b 2 5 v I H R 5 c C 5 7 Z G 9 y Y W R 6 Y W 5 p Z S B 6 Y X J 6 x I V k b 3 d p I H c g e m F r c m V z a W U g c G x h b s O z d y B k e m l h x Y J h b G 5 v x Z t j a S B z c M O z x Y J r a T I s M z d 9 J n F 1 b 3 Q 7 L C Z x d W 9 0 O 1 N l Y 3 R p b 2 4 x L 1 N o Z W V 0 M S A o M y k v W m 1 p Z W 5 p b 2 5 v I H R 5 c C 5 7 d 3 N w Y X J j a W U g e m F y e s S F Z H U g d y B r b H V j e m 9 3 e W N o I G 9 i c 3 p h c m F j a C B k e m l h x Y J h b G 5 v x Z t j a S B z c M O z x Y J r a S w g a W 5 p Y 2 p v d 2 F u a W U g b m 9 3 e W N o I H J v e n d p x I V 6 Y c W E M i w z O H 0 m c X V v d D s s J n F 1 b 3 Q 7 U 2 V j d G l v b j E v U 2 h l Z X Q x I C g z K S 9 a b W l l b m l v b m 8 g d H l w L n t J b m 5 l M y w z O X 0 m c X V v d D s s J n F 1 b 3 Q 7 U 2 V j d G l v b j E v U 2 h l Z X Q x I C g z K S 9 a b W l l b m l v b m 8 g d H l w L n t L d M O z c m U g e i B w b 2 5 p x b x z e n l j a C B j e n l u b m l r w 7 N 3 I G 1 h a s S F I G 5 h a n d p x J l r c 3 p 5 I H d w x Y J 5 d y B u Y S B 3 x Y J h x Z t j a X d l I G R 6 a W H F g m F u a W U g c m F k e S B u Y W R 6 b 3 J j e m V q P y w 0 M H 0 m c X V v d D s s J n F 1 b 3 Q 7 U 2 V j d G l v b j E v U 2 h l Z X Q x I C g z K S 9 a b W l l b m l v b m 8 g d H l w L n t K Y W t p Z W d v I H J v Z H p h a n U g d 2 l l Z H r E m S B w b 3 d p b m 5 p I H B v c 2 l h Z G H E h 8 K g Y 3 r F g m 9 u a 2 9 3 a W U g c m F k I G 5 h Z H p v c m N 6 e W N o P y A s N D F 9 J n F 1 b 3 Q 7 L C Z x d W 9 0 O 1 N l Y 3 R p b 2 4 x L 1 N o Z W V 0 M S A o M y k v W m 1 p Z W 5 p b 2 5 v I H R 5 c C 5 7 S m F r a W V n b y B y b 2 R 6 Y W p 1 I G R v x Z t 3 a W F k Y 3 p l b m l l I G p l c 3 Q g b m F q Y m F y Z H p p Z W o g c G / F v M S F Z G F u Z S B 1 w q B j e s W C b 2 5 r w 7 N 3 I H J h Z C B u Y W R 6 b 3 J j e n l j a D 8 s N D J 9 J n F 1 b 3 Q 7 L C Z x d W 9 0 O 1 N l Y 3 R p b 2 4 x L 1 N o Z W V 0 M S A o M y k v W m 1 p Z W 5 p b 2 5 v I H R 5 c C 5 7 S m F r a W V n b y B y b 2 R 6 Y W p 1 I H V t a W V q x J l 0 b m / F m 2 N p I H P E h S B u Y W p i Y X J k e m l l a i B w b 8 W 8 x I V k Y W 5 l I H X C o G N 6 x Y J v b m v D s 3 c g c m F k I G 5 h Z H p v c m N 6 e W N o P y w 0 M 3 0 m c X V v d D s s J n F 1 b 3 Q 7 U 2 V j d G l v b j E v U 2 h l Z X Q x I C g z K S 9 a b W l l b m l v b m 8 g d H l w L n t L d M O z c m U g e i B 6 Y X B y Z X p l b n R v d 2 F u e W N o I H B v b m n F v G V q I H B v c 3 R h d y B z x I U g b m F q Y m F y Z H p p Z W o g c G / F v M S F Z G F u Z S B 1 w q B j e s W C b 2 5 r w 7 N 3 I H J h Z C B u Y W R 6 b 3 J j e n l j a M K g P y w 0 N H 0 m c X V v d D s s J n F 1 b 3 Q 7 U 2 V j d G l v b j E v U 2 h l Z X Q x I C g z K S 9 a b W l l b m l v b m 8 g d H l w L n t K Y W t p Z S B z x I U g U G F u Y S h p K S B 6 Z G F u a W V t I H P E h S B u Y W p 3 Y c W 8 b m l l a n N 6 Z S B i Y X J p Z X J 5 I C h w c m 9 i b G V t e S k g d 2 U g d 8 W C Y c W b Y 2 l 3 e W 0 g Z n V u a 2 N q b 2 5 v d 2 F u a X U g c m F k e S B u Y W R 6 b 3 J j e m V q P y w 0 N X 0 m c X V v d D s s J n F 1 b 3 Q 7 U 2 V j d G l v b j E v U 2 h l Z X Q x I C g z K S 9 a b W l l b m l v b m 8 g d H l w L n t X e X p u Y W N 6 Y W 5 p Z S B w c n p l e i B y Y W T E m S B u Y W R 6 b 3 J j e s S F I G N l b M O z d y B 6 Y X J 6 x I V k Y 3 p 5 Y 2 g g Y 3 r F g m 9 u a 2 9 t I H p h c n r E h W R 1 I G 1 h I G t s d W N 6 b 3 d l I H p u Y W N 6 Z W 5 p Z S B 3 I H B y b 2 N l c 2 l l I G 5 h Z H p v c n U g a 2 9 y c G 9 y Y W N 5 a m 5 l Z 2 8 s N D Z 9 J n F 1 b 3 Q 7 L C Z x d W 9 0 O 1 N l Y 3 R p b 2 4 x L 1 N o Z W V 0 M S A o M y k v W m 1 p Z W 5 p b 2 5 v I H R 5 c C 5 7 V 3 l 6 b m F j e m F u Z S B j e s W C b 2 5 r b 2 0 g e m F y e s S F Z H U g Y 2 V s Z S B 3 e W 5 p a 2 F q x I U g e m U g c 3 R y Y X R l Z 2 l p I G x 1 Y i B w b G F u d S B k x Y J 1 Z 2 9 s Z X R u a W V n b y B z c M O z x Y J r a S A s N D d 9 J n F 1 b 3 Q 7 L C Z x d W 9 0 O 1 N l Y 3 R p b 2 4 x L 1 N o Z W V 0 M S A o M y k v W m 1 p Z W 5 p b 2 5 v I H R 5 c C 5 7 U H J v c G 9 6 e W N q Z S B j Z W z D s 3 c g e m F y e s S F Z G N 6 e W N o I H N r x Y J h Z G F u e W N o I H B y e m V 6 I G N 6 x Y J v b m v D s 3 c g e m F y e s S F Z H U g c m F k e m l l I G 5 h Z H p v c m N 6 Z W o g c 8 S F I G F t Y m l 0 b m U g Y S B p Y 2 g g c 3 B l x Y J u a W V u a W U g d 3 l t Y W d h I G 9 k I G 1 l b m F k x b x l c m E g c 3 B v c m V n b y B 6 Y W F u Z 2 H F v G 9 3 Y W 5 p Y S B p I G 1 v d H l 3 Y W N q a S w 0 O H 0 m c X V v d D s s J n F 1 b 3 Q 7 U 2 V j d G l v b j E v U 2 h l Z X Q x I C g z K S 9 a b W l l b m l v b m 8 g d H l w L n t Q b 3 p p b 2 0 g c H J v c G 9 u b 3 d h b n l j a C B w c n p l e i B t Y W 5 h Z 2 V y w 7 N 3 I G N l b M O z d y B q Z X N 0 I H p h b m n F v G 9 u e S B 3 I G N l b H U g d X p 5 c 2 t h b m l h I H B y Z W 1 p a S B w c n p 5 I G 5 p x b x z e n l t I H p h Y W 5 n Y c W 8 b 3 d h b m l 1 L D Q 5 f S Z x d W 9 0 O y w m c X V v d D t T Z W N 0 a W 9 u M S 9 T a G V l d D E g K D M p L 1 p t a W V u a W 9 u b y B 0 e X A u e 0 N 6 x Y J v b m t v d 2 l l I H J h Z H k g b m F k e m 9 y Y 3 p l a i B t Y W r E h S B v Z H B v d 2 l l Z G 5 p Z S B r b 2 1 w Z X R l b m N q Z S B k b y B v Y 2 V u e S B 6 Y X B y b 3 B v b m 9 3 Y W 5 5 Y 2 g g c H J 6 Z X o g Y 3 r F g m 9 u a 2 E g e m F y e s S F Z H U g Y 2 V s w 7 N 3 I H p h c n r E h W R j e n l j a C B w b 2 Q g d 3 p n b M S Z Z G V t I G F k Z W t 3 Y X R u b 8 W b Y 2 k g a S B h b W J p d G 5 v x Z t j a S w 1 M H 0 m c X V v d D s s J n F 1 b 3 Q 7 U 2 V j d G l v b j E v U 2 h l Z X Q x I C g z K S 9 a b W l l b m l v b m 8 g d H l w L n t V c 3 R h b G F u Z S B w c n p l e i B y Y W T E m S B u Y W R 6 b 3 J j e s S F I G N l b G U g e m F y e s S F Z G N 6 Z S B z x I U g Y W 1 i a X R u Z S B p I H B y e n l j e n l u a W F q x I U g c 2 n E m S B k b y B y b 3 p 3 b 2 p 1 I H N w w 7 P F g m t p I G k g c G 9 w c m F 3 e S B q Z W o g d 3 l u a W v D s 3 c s N T F 9 J n F 1 b 3 Q 7 L C Z x d W 9 0 O 1 N l Y 3 R p b 2 4 x L 1 N o Z W V 0 M S A o M y k v W m 1 p Z W 5 p b 2 5 v I H R 5 c C 5 7 M S 1 y b 2 N 6 b m E g c G V y c 3 B l a 3 R 5 d 2 E g d X N 0 Y W x h b m l h I G k g b 2 N l b n k g Y 2 V s w 7 N 3 I H p h c n r E h W R j e n l j a C B q Z X N 0 I G 9 w d H l t Y W x u Y S B p I H B y e n l j e n l u a W E g c 2 n E m S B k b y B y Z W F s a X p h Y 2 p p I G T F g n V n b 3 R l c m 1 p b m 9 3 e W N o I G N l b M O z d y B z c M O z x Y J r a S w 1 M n 0 m c X V v d D s s J n F 1 b 3 Q 7 U 2 V j d G l v b j E v U 2 h l Z X Q x I C g z K S 9 a b W l l b m l v b m 8 g d H l w L n t Q c m 9 j Z X M g d 3 l 6 b m F j e m F u a W E g Y 2 V s w 7 N 3 I H p h c n r E h W R j e n l j a C B v c G l l c m E g c 2 n E m S B u Y S B r b 2 5 z d W x 0 Y W N q Y W N o I H o g Y 3 r F g m 9 u a 2 F t a S B 6 Y X J 6 x I V k d S B r d M O z c n p 5 I G 1 h a s S F I H d w x Y J 5 d y B u Y S B r b 8 W E Y 2 9 3 e S B r c 3 p 0 Y c W C d C B 3 e X p u Y W N 6 Y W 5 5 Y 2 g g Y 2 V s w 7 N 3 L D U z f S Z x d W 9 0 O y w m c X V v d D t T Z W N 0 a W 9 u M S 9 T a G V l d D E g K D M p L 1 p t a W V u a W 9 u b y B 0 e X A u e 1 d 5 e m 5 h Y 3 p h b m U g c H J 6 Z X o g c m F k x J k g b m F k e m 9 y Y 3 r E h S B j Z W x l I H P E h S B t a W V y e m F s b m U s I G t 3 Y W 5 0 e W Z p a 2 9 3 Y W x u Z S B p I G 1 v x b x s a X d l I G R v I H J l Y W x p e m F j a m k s N T R 9 J n F 1 b 3 Q 7 L C Z x d W 9 0 O 1 N l Y 3 R p b 2 4 x L 1 N o Z W V 0 M S A o M y k v W m 1 p Z W 5 p b 2 5 v I H R 5 c C 5 7 Q 3 r F g m 9 u a 2 9 3 a W U g e m F y e s S F Z H U g b 3 R y e n l t d W r E h S B j Z W x l I H p h c n r E h W R j e m U g d y B 0 Z X J t a W 5 p Z S B 1 b W / F v G x p d 2 l h a s S F Y 3 l t I G l j a C B 3 e W t v b m F u a W U s N T V 9 J n F 1 b 3 Q 7 L C Z x d W 9 0 O 1 N l Y 3 R p b 2 4 x L 1 N o Z W V 0 M S A o M y k v W m 1 p Z W 5 p b 2 5 v I H R 5 c C 5 7 U M W C Z c S H L D U 2 f S Z x d W 9 0 O y w m c X V v d D t T Z W N 0 a W 9 u M S 9 T a G V l d D E g K D M p L 1 p t a W V u a W 9 u b y B 0 e X A u e 1 d p Z W s s N T d 9 J n F 1 b 3 Q 7 L C Z x d W 9 0 O 1 N l Y 3 R p b 2 4 x L 1 N o Z W V 0 M S A o M y k v W m 1 p Z W 5 p b 2 5 v I H R 5 c C 5 7 U 3 R h b m 9 3 a X N r b y B 3 I H J h Z H p p Z S B u Y W R 6 b 3 J j e m V q O l x u L D U 4 f S Z x d W 9 0 O y w m c X V v d D t T Z W N 0 a W 9 u M S 9 T a G V l d D E g K D M p L 1 p t a W V u a W 9 u b y B 0 e X A u e 1 d 5 a 3 N 6 d G H F g m N l b m l l O l x u L D U 5 f S Z x d W 9 0 O y w m c X V v d D t T Z W N 0 a W 9 u M S 9 T a G V l d D E g K D M p L 1 p t a W V u a W 9 u b y B 0 e X A u e 1 V w c m F 3 b m l l b m l l w q B w b 3 p 3 Y W x h a s S F Y 2 U g b m E g e m F z a W F k Y W 5 p Z S B 3 I H J h Z H p p Z S B u Y W R 6 b 3 J j e m V q O l x u L D Y w f S Z x d W 9 0 O y w m c X V v d D t T Z W N 0 a W 9 u M S 9 T a G V l d D E g K D M p L 1 p t a W V u a W 9 u b y B 0 e X A u e 0 R v x Z t 3 a W F k Y 3 p l b m l l I H c g c H J h Y 3 k g d y B y Y W R 6 a W U g b m F k e m 9 y Y 3 p l a i B s d W I g e m F z a W F k Y W 5 p Z S B 3 I G l u b n l j a C B y Y W R h Y 2 g g b m F k e m 9 y Y 3 p 5 Y 2 g 6 X G 4 s N j F 9 J n F 1 b 3 Q 7 L C Z x d W 9 0 O 1 N l Y 3 R p b 2 4 x L 1 N o Z W V 0 M S A o M y k v W m 1 p Z W 5 p b 2 5 v I H R 5 c C 5 7 R G / F m 3 d p Y W R j e m V u a W U g d y B w c m F j e S B 3 I H N w w 7 P F g m t h Y 2 g g a 2 F w a X R h x Y J v d 3 l j a D p c b i w 2 M n 0 m c X V v d D t d L C Z x d W 9 0 O 0 N v b H V t b k N v d W 5 0 J n F 1 b 3 Q 7 O j Y z L C Z x d W 9 0 O 0 t l e U N v b H V t b k 5 h b W V z J n F 1 b 3 Q 7 O l t d L C Z x d W 9 0 O 0 N v b H V t b k l k Z W 5 0 a X R p Z X M m c X V v d D s 6 W y Z x d W 9 0 O 1 N l Y 3 R p b 2 4 x L 1 N o Z W V 0 M S A o M y k v W m 1 p Z W 5 p b 2 5 v I H R 5 c C 5 7 S U Q s M H 0 m c X V v d D s s J n F 1 b 3 Q 7 U 2 V j d G l v b j E v U 2 h l Z X Q x I C g z K S 9 a b W l l b m l v b m 8 g d H l w L n t H b 2 R 6 a W 5 h I H J v e n B v Y 3 r E m W N p Y S w x f S Z x d W 9 0 O y w m c X V v d D t T Z W N 0 a W 9 u M S 9 T a G V l d D E g K D M p L 1 p t a W V u a W 9 u b y B 0 e X A u e 0 d v Z H p p b m E g d W t v x Y R j e m V u a W E s M n 0 m c X V v d D s s J n F 1 b 3 Q 7 U 2 V j d G l v b j E v U 2 h l Z X Q x I C g z K S 9 a b W l l b m l v b m 8 g d H l w L n t B Z H J l c y B l L W 1 h a W w s M 3 0 m c X V v d D s s J n F 1 b 3 Q 7 U 2 V j d G l v b j E v U 2 h l Z X Q x I C g z K S 9 a b W l l b m l v b m 8 g d H l w L n t O Y X p 3 Y S w 0 f S Z x d W 9 0 O y w m c X V v d D t T Z W N 0 a W 9 u M S 9 T a G V l d D E g K D M p L 1 p t a W V u a W 9 u b y B 0 e X A u e 0 N v I H d n I F B h b m E o a S k g a m V z d C B u Y W N 6 Z W x u x I U g e m F z Y W T E h S B 3 I H p h c n r E h W R 6 Y W 5 p d S B z c M O z x Y J r x I U / L D V 9 J n F 1 b 3 Q 7 L C Z x d W 9 0 O 1 N l Y 3 R p b 2 4 x L 1 N o Z W V 0 M S A o M y k v W m 1 p Z W 5 p b 2 5 v I H R 5 c C 5 7 Q 2 8 g d 2 c g U G F u Y S h p K S B w b 3 d p b m 5 v I G J 5 x I c g c G 9 k c 3 R h d 2 9 3 e W 0 g Y 2 V s Z W 0 g Z H p p Y c W C Y W x u b 8 W b Y 2 k g c 3 D D s 8 W C a 2 k / L D Z 9 J n F 1 b 3 Q 7 L C Z x d W 9 0 O 1 N l Y 3 R p b 2 4 x L 1 N o Z W V 0 M S A o M y k v W m 1 p Z W 5 p b 2 5 v I H R 5 c C 5 7 Y W t j a m 9 u Y X J p d X N 6 Z S 9 1 Z H p p Y c W C b 3 d j e S w 3 f S Z x d W 9 0 O y w m c X V v d D t T Z W N 0 a W 9 u M S 9 T a G V l d D E g K D M p L 1 p t a W V u a W 9 u b y B 0 e X A u e 3 p h c n r E h W Q s O H 0 m c X V v d D s s J n F 1 b 3 Q 7 U 2 V j d G l v b j E v U 2 h l Z X Q x I C g z K S 9 a b W l l b m l v b m 8 g d H l w L n t v c m d h b m l 6 Y W N q Z S B 6 d 2 n E h X p r b 3 d l L D l 9 J n F 1 b 3 Q 7 L C Z x d W 9 0 O 1 N l Y 3 R p b 2 4 x L 1 N o Z W V 0 M S A o M y k v W m 1 p Z W 5 p b 2 5 v I H R 5 c C 5 7 c H J h Y 2 9 3 b m l j e S w x M H 0 m c X V v d D s s J n F 1 b 3 Q 7 U 2 V j d G l v b j E v U 2 h l Z X Q x I C g z K S 9 a b W l l b m l v b m 8 g d H l w L n t r b G l l b m N p I C h v Z G J p b 3 J j e S k s M T F 9 J n F 1 b 3 Q 7 L C Z x d W 9 0 O 1 N l Y 3 R p b 2 4 x L 1 N o Z W V 0 M S A o M y k v W m 1 p Z W 5 p b 2 5 v I H R 5 c C 5 7 Z G 9 z d G F 3 Y 3 k s M T J 9 J n F 1 b 3 Q 7 L C Z x d W 9 0 O 1 N l Y 3 R p b 2 4 x L 1 N o Z W V 0 M S A o M y k v W m 1 p Z W 5 p b 2 5 v I H R 5 c C 5 7 Y m F u a 2 k g a S B p b n N 0 e X R 1 Y 2 p l I G Z p b m F u c 2 9 3 Z S w x M 3 0 m c X V v d D s s J n F 1 b 3 Q 7 U 2 V j d G l v b j E v U 2 h l Z X Q x I C g z K S 9 a b W l l b m l v b m 8 g d H l w L n t T a 2 F y Y i B Q Y c W E c 3 R 3 Y S w x N H 0 m c X V v d D s s J n F 1 b 3 Q 7 U 2 V j d G l v b j E v U 2 h l Z X Q x I C g z K S 9 a b W l l b m l v b m 8 g d H l w L n t w b 2 x p d H l j e S w x N X 0 m c X V v d D s s J n F 1 b 3 Q 7 U 2 V j d G l v b j E v U 2 h l Z X Q x I C g z K S 9 a b W l l b m l v b m 8 g d H l w L n t s b 2 t h b G 5 l I H f F g m F k e m U g K G 5 w L i B q Z W R u b 3 N 0 a 2 E g c 2 F t b 3 J 6 x I V k d S B 0 Z X J 5 d G 9 y a W F s b m V n b y k g L D E 2 f S Z x d W 9 0 O y w m c X V v d D t T Z W N 0 a W 9 u M S 9 T a G V l d D E g K D M p L 1 p t a W V u a W 9 u b y B 0 e X A u e 0 l u b m U s M T d 9 J n F 1 b 3 Q 7 L C Z x d W 9 0 O 1 N l Y 3 R p b 2 4 x L 1 N o Z W V 0 M S A o M y k v W m 1 p Z W 5 p b 2 5 v I H R 5 c C 5 7 c G 9 3 b 8 W C e X d h b m l l I G k g b 2 R 3 b 8 W C e X d h b m l l I G N 6 x Y J v b m v D s 3 c g e m F y e s S F Z H U g b 3 J h e i B 1 c 3 R h b G F u a W X C o C B 3 e X N v a 2 / F m 2 N p I G l j a C B 3 e W 5 h Z 3 J v Z H p l b m l h L D E 4 f S Z x d W 9 0 O y w m c X V v d D t T Z W N 0 a W 9 u M S 9 T a G V l d D E g K D M p L 1 p t a W V u a W 9 u b y B 0 e X A u e 2 9 j Z W 5 h I H N w c m F 3 b 3 p k Y c W E I G Z p b m F u c 2 9 3 e W N o I G 9 y Y X o g c 3 B y Y X d v e m R h x Y Q g e i B k e m l h x Y J h b G 5 v x Z t j a S B 6 Y X J 6 x I V k d S w x O X 0 m c X V v d D s s J n F 1 b 3 Q 7 U 2 V j d G l v b j E v U 2 h l Z X Q x I C g z K S 9 a b W l l b m l v b m 8 g d H l w L n t 6 Y X R 3 a W V y Z H p h b m l l I H N 0 c m F 0 Z W d p a S B p I H B s Y W 7 D s 3 c g d 2 l l b G 9 s Z X R u a W N o I H N w w 7 P F g m t p L D I w f S Z x d W 9 0 O y w m c X V v d D t T Z W N 0 a W 9 u M S 9 T a G V l d D E g K D M p L 1 p t a W V u a W 9 u b y B 0 e X A u e 3 p h d H d p Z X J k e m F u a W U g c m 9 j e m 5 5 Y 2 g g c G x h b s O z d y B y e m V j e m 9 3 b y 1 m a W 5 h b n N v d 3 l j a C B p I G l u d 2 V z d H l j e W p u e W N o L D I x f S Z x d W 9 0 O y w m c X V v d D t T Z W N 0 a W 9 u M S 9 T a G V l d D E g K D M p L 1 p t a W V u a W 9 u b y B 0 e X A u e 3 V z d G F s Y W 5 p Z S B j Z W z D s 3 c g e m F y e s S F Z G N 6 e W N o I G N 6 x Y J v b m v D s 3 c g e m F y e s S F Z H U g b 3 J h e i B v Y 2 V u Y S B p Y 2 g g c m V h b G l 6 Y W N q a S w y M n 0 m c X V v d D s s J n F 1 b 3 Q 7 U 2 V j d G l v b j E v U 2 h l Z X Q x I C g z K S 9 a b W l l b m l v b m 8 g d H l w L n t z c G 9 y e s S F Z H p h b m l l I H N w c m F 3 b 3 p k Y c W E I H o g Z H p p Y c W C Y W x u b 8 W b Y 2 k g c m F k e c K g Z G x h I F d h b G 5 l Z 2 8 g W m d y b 2 1 h Z H p l b m l h L 1 p n c m 9 t Y W R 6 Z W 5 p Y S B X c 3 D D s 2 x u a W v D s 3 c s M j N 9 J n F 1 b 3 Q 7 L C Z x d W 9 0 O 1 N l Y 3 R p b 2 4 x L 1 N o Z W V 0 M S A o M y k v W m 1 p Z W 5 p b 2 5 v I H R 5 c C 5 7 d 3 l y Y c W 8 Y W 5 p Z S B 6 Z 2 9 k e S B 6 Y X J 6 x I V k b 3 d p I G 5 h I G R v a 2 9 u e X d h b m l l I G N 6 e W 5 u b 8 W b Y 2 k g b 2 t y Z c W b b G 9 u e W N o I H c g U 3 R h d H V j a W U v V W 1 v d 2 l l I H N w w 7 P F g m t p L D I 0 f S Z x d W 9 0 O y w m c X V v d D t T Z W N 0 a W 9 u M S 9 T a G V l d D E g K D M p L 1 p t a W V u a W 9 u b y B 0 e X A u e 3 B y e n l q b W 9 3 Y W 5 p Z S B w b 2 x p d H l r I H c g e m F r c m V z a W U g e m F y e s S F Z H p h b m l h I H J 5 e n l r a W V t L D I 1 f S Z x d W 9 0 O y w m c X V v d D t T Z W N 0 a W 9 u M S 9 T a G V l d D E g K D M p L 1 p t a W V u a W 9 u b y B 0 e X A u e 2 R v c m F k e m F u a W U g e m F y e s S F Z G 9 3 a S B 3 I H p h a 3 J l c 2 l l I H B s Y W 7 D s 3 c g Z H p p Y c W C Y W x u b 8 W b Y 2 k g c 3 D D s 8 W C a 2 k s M j Z 9 J n F 1 b 3 Q 7 L C Z x d W 9 0 O 1 N l Y 3 R p b 2 4 x L 1 N o Z W V 0 M S A o M y k v W m 1 p Z W 5 p b 2 5 v I H R 5 c C 5 7 d 3 N w Y X J j a W U g e m F y e s S F Z H U g d y B r b H V j e m 9 3 e W N o I G 9 i c 3 p h c m F j a C B k e m l h x Y J h b G 5 v x Z t j a S B z c M O z x Y J r a S w g a W 5 p Y 2 p v d 2 F u a W U g b m 9 3 e W N o I H J v e n d p x I V 6 Y c W E L D I 3 f S Z x d W 9 0 O y w m c X V v d D t T Z W N 0 a W 9 u M S 9 T a G V l d D E g K D M p L 1 p t a W V u a W 9 u b y B 0 e X A u e 0 l u b m U y L D I 4 f S Z x d W 9 0 O y w m c X V v d D t T Z W N 0 a W 9 u M S 9 T a G V l d D E g K D M p L 1 p t a W V u a W 9 u b y B 0 e X A u e 3 B v d 2 / F g n l 3 Y W 5 p Z S B p I G 9 k d 2 / F g n l 3 Y W 5 p Z S B j e s W C b 2 5 r w 7 N 3 I H p h c n r E h W R 1 I G 9 y Y X o g d X N 0 Y W x h b m l l I H p h c 2 F k I G k g d 3 l z b 2 t v x Z t j a S B p Y 2 g g d 3 l u Y W d y b 2 R 6 Z W 5 p Y S w y O X 0 m c X V v d D s s J n F 1 b 3 Q 7 U 2 V j d G l v b j E v U 2 h l Z X Q x I C g z K S 9 a b W l l b m l v b m 8 g d H l w L n t v Y 2 V u Y S B z c H J h d 2 9 6 Z G H F h C B m a W 5 h b n N v d 3 l j a C B v c m F 6 I H N w c m F 3 b 3 p k Y c W E I H o g Z H p p Y c W C Y W x u b 8 W b Y 2 k g e m F y e s S F Z H U y L D M w f S Z x d W 9 0 O y w m c X V v d D t T Z W N 0 a W 9 u M S 9 T a G V l d D E g K D M p L 1 p t a W V u a W 9 u b y B 0 e X A u e 3 p h d H d p Z X J k e m F u a W U g c 3 R y Y X R l Z 2 l p I G k g c G x h b s O z d y B 3 a W V s b 2 x l d G 5 p Y 2 g g c 3 D D s 8 W C a 2 k y L D M x f S Z x d W 9 0 O y w m c X V v d D t T Z W N 0 a W 9 u M S 9 T a G V l d D E g K D M p L 1 p t a W V u a W 9 u b y B 0 e X A u e 3 p h d H d p Z X J k e m F u a W U g c m 9 j e m 5 5 Y 2 g g c G x h b s O z d y B y e m V j e m 9 3 b y 1 m a W 5 h b n N v d 3 l j a C B p I G l u d 2 V z d H l j e W p u e W N o M i w z M n 0 m c X V v d D s s J n F 1 b 3 Q 7 U 2 V j d G l v b j E v U 2 h l Z X Q x I C g z K S 9 a b W l l b m l v b m 8 g d H l w L n t 1 c 3 R h b G F u a W U g Y 2 V s w 7 N 3 I H p h c n r E h W R j e n l j a C B j e s W C b 2 5 r w 7 N 3 I H p h c n r E h W R 1 I G 9 y Y X o g b 2 N l b m E g a W N o I H J l Y W x p e m F j a m k y L D M z f S Z x d W 9 0 O y w m c X V v d D t T Z W N 0 a W 9 u M S 9 T a G V l d D E g K D M p L 1 p t a W V u a W 9 u b y B 0 e X A u e 3 N w b 3 J 6 x I V k e m F u a W U g c 3 B y Y X d v e m R h x Y Q g e i B k e m l h x Y J h b G 5 v x Z t j a S B y Y W R 5 w q B k b G E g V 2 F s b m V n b y B a Z 3 J v b W F k e m V u a W E v W m d y b 2 1 h Z H p l b m l h I F d z c M O z b G 5 p a 8 O z d z I s M z R 9 J n F 1 b 3 Q 7 L C Z x d W 9 0 O 1 N l Y 3 R p b 2 4 x L 1 N o Z W V 0 M S A o M y k v W m 1 p Z W 5 p b 2 5 v I H R 5 c C 5 7 d 3 l y Y c W 8 Y W 5 p Z S B 6 Z 2 9 k e S B 6 Y X J 6 x I V k b 3 d p I G 5 h I G R v a 2 9 u e X d h b m l l I G N 6 e W 5 u b 8 W b Y 2 k g b 2 t y Z c W b b G 9 u e W N o I H c g U 3 R h d H V j a W U v V W 1 v d 2 l l I H N w w 7 P F g m t p M i w z N X 0 m c X V v d D s s J n F 1 b 3 Q 7 U 2 V j d G l v b j E v U 2 h l Z X Q x I C g z K S 9 a b W l l b m l v b m 8 g d H l w L n t w c n p 5 a m 1 v d 2 F u a W U g c G 9 s a X R 5 a y B 3 I H p h a 3 J l c 2 l l I H p h c n r E h W R 6 Y W 5 p Y S B y e X p 5 a 2 l l b T s s M z Z 9 J n F 1 b 3 Q 7 L C Z x d W 9 0 O 1 N l Y 3 R p b 2 4 x L 1 N o Z W V 0 M S A o M y k v W m 1 p Z W 5 p b 2 5 v I H R 5 c C 5 7 Z G 9 y Y W R 6 Y W 5 p Z S B 6 Y X J 6 x I V k b 3 d p I H c g e m F r c m V z a W U g c G x h b s O z d y B k e m l h x Y J h b G 5 v x Z t j a S B z c M O z x Y J r a T I s M z d 9 J n F 1 b 3 Q 7 L C Z x d W 9 0 O 1 N l Y 3 R p b 2 4 x L 1 N o Z W V 0 M S A o M y k v W m 1 p Z W 5 p b 2 5 v I H R 5 c C 5 7 d 3 N w Y X J j a W U g e m F y e s S F Z H U g d y B r b H V j e m 9 3 e W N o I G 9 i c 3 p h c m F j a C B k e m l h x Y J h b G 5 v x Z t j a S B z c M O z x Y J r a S w g a W 5 p Y 2 p v d 2 F u a W U g b m 9 3 e W N o I H J v e n d p x I V 6 Y c W E M i w z O H 0 m c X V v d D s s J n F 1 b 3 Q 7 U 2 V j d G l v b j E v U 2 h l Z X Q x I C g z K S 9 a b W l l b m l v b m 8 g d H l w L n t J b m 5 l M y w z O X 0 m c X V v d D s s J n F 1 b 3 Q 7 U 2 V j d G l v b j E v U 2 h l Z X Q x I C g z K S 9 a b W l l b m l v b m 8 g d H l w L n t L d M O z c m U g e i B w b 2 5 p x b x z e n l j a C B j e n l u b m l r w 7 N 3 I G 1 h a s S F I G 5 h a n d p x J l r c 3 p 5 I H d w x Y J 5 d y B u Y S B 3 x Y J h x Z t j a X d l I G R 6 a W H F g m F u a W U g c m F k e S B u Y W R 6 b 3 J j e m V q P y w 0 M H 0 m c X V v d D s s J n F 1 b 3 Q 7 U 2 V j d G l v b j E v U 2 h l Z X Q x I C g z K S 9 a b W l l b m l v b m 8 g d H l w L n t K Y W t p Z W d v I H J v Z H p h a n U g d 2 l l Z H r E m S B w b 3 d p b m 5 p I H B v c 2 l h Z G H E h 8 K g Y 3 r F g m 9 u a 2 9 3 a W U g c m F k I G 5 h Z H p v c m N 6 e W N o P y A s N D F 9 J n F 1 b 3 Q 7 L C Z x d W 9 0 O 1 N l Y 3 R p b 2 4 x L 1 N o Z W V 0 M S A o M y k v W m 1 p Z W 5 p b 2 5 v I H R 5 c C 5 7 S m F r a W V n b y B y b 2 R 6 Y W p 1 I G R v x Z t 3 a W F k Y 3 p l b m l l I G p l c 3 Q g b m F q Y m F y Z H p p Z W o g c G / F v M S F Z G F u Z S B 1 w q B j e s W C b 2 5 r w 7 N 3 I H J h Z C B u Y W R 6 b 3 J j e n l j a D 8 s N D J 9 J n F 1 b 3 Q 7 L C Z x d W 9 0 O 1 N l Y 3 R p b 2 4 x L 1 N o Z W V 0 M S A o M y k v W m 1 p Z W 5 p b 2 5 v I H R 5 c C 5 7 S m F r a W V n b y B y b 2 R 6 Y W p 1 I H V t a W V q x J l 0 b m / F m 2 N p I H P E h S B u Y W p i Y X J k e m l l a i B w b 8 W 8 x I V k Y W 5 l I H X C o G N 6 x Y J v b m v D s 3 c g c m F k I G 5 h Z H p v c m N 6 e W N o P y w 0 M 3 0 m c X V v d D s s J n F 1 b 3 Q 7 U 2 V j d G l v b j E v U 2 h l Z X Q x I C g z K S 9 a b W l l b m l v b m 8 g d H l w L n t L d M O z c m U g e i B 6 Y X B y Z X p l b n R v d 2 F u e W N o I H B v b m n F v G V q I H B v c 3 R h d y B z x I U g b m F q Y m F y Z H p p Z W o g c G / F v M S F Z G F u Z S B 1 w q B j e s W C b 2 5 r w 7 N 3 I H J h Z C B u Y W R 6 b 3 J j e n l j a M K g P y w 0 N H 0 m c X V v d D s s J n F 1 b 3 Q 7 U 2 V j d G l v b j E v U 2 h l Z X Q x I C g z K S 9 a b W l l b m l v b m 8 g d H l w L n t K Y W t p Z S B z x I U g U G F u Y S h p K S B 6 Z G F u a W V t I H P E h S B u Y W p 3 Y c W 8 b m l l a n N 6 Z S B i Y X J p Z X J 5 I C h w c m 9 i b G V t e S k g d 2 U g d 8 W C Y c W b Y 2 l 3 e W 0 g Z n V u a 2 N q b 2 5 v d 2 F u a X U g c m F k e S B u Y W R 6 b 3 J j e m V q P y w 0 N X 0 m c X V v d D s s J n F 1 b 3 Q 7 U 2 V j d G l v b j E v U 2 h l Z X Q x I C g z K S 9 a b W l l b m l v b m 8 g d H l w L n t X e X p u Y W N 6 Y W 5 p Z S B w c n p l e i B y Y W T E m S B u Y W R 6 b 3 J j e s S F I G N l b M O z d y B 6 Y X J 6 x I V k Y 3 p 5 Y 2 g g Y 3 r F g m 9 u a 2 9 t I H p h c n r E h W R 1 I G 1 h I G t s d W N 6 b 3 d l I H p u Y W N 6 Z W 5 p Z S B 3 I H B y b 2 N l c 2 l l I G 5 h Z H p v c n U g a 2 9 y c G 9 y Y W N 5 a m 5 l Z 2 8 s N D Z 9 J n F 1 b 3 Q 7 L C Z x d W 9 0 O 1 N l Y 3 R p b 2 4 x L 1 N o Z W V 0 M S A o M y k v W m 1 p Z W 5 p b 2 5 v I H R 5 c C 5 7 V 3 l 6 b m F j e m F u Z S B j e s W C b 2 5 r b 2 0 g e m F y e s S F Z H U g Y 2 V s Z S B 3 e W 5 p a 2 F q x I U g e m U g c 3 R y Y X R l Z 2 l p I G x 1 Y i B w b G F u d S B k x Y J 1 Z 2 9 s Z X R u a W V n b y B z c M O z x Y J r a S A s N D d 9 J n F 1 b 3 Q 7 L C Z x d W 9 0 O 1 N l Y 3 R p b 2 4 x L 1 N o Z W V 0 M S A o M y k v W m 1 p Z W 5 p b 2 5 v I H R 5 c C 5 7 U H J v c G 9 6 e W N q Z S B j Z W z D s 3 c g e m F y e s S F Z G N 6 e W N o I H N r x Y J h Z G F u e W N o I H B y e m V 6 I G N 6 x Y J v b m v D s 3 c g e m F y e s S F Z H U g c m F k e m l l I G 5 h Z H p v c m N 6 Z W o g c 8 S F I G F t Y m l 0 b m U g Y S B p Y 2 g g c 3 B l x Y J u a W V u a W U g d 3 l t Y W d h I G 9 k I G 1 l b m F k x b x l c m E g c 3 B v c m V n b y B 6 Y W F u Z 2 H F v G 9 3 Y W 5 p Y S B p I G 1 v d H l 3 Y W N q a S w 0 O H 0 m c X V v d D s s J n F 1 b 3 Q 7 U 2 V j d G l v b j E v U 2 h l Z X Q x I C g z K S 9 a b W l l b m l v b m 8 g d H l w L n t Q b 3 p p b 2 0 g c H J v c G 9 u b 3 d h b n l j a C B w c n p l e i B t Y W 5 h Z 2 V y w 7 N 3 I G N l b M O z d y B q Z X N 0 I H p h b m n F v G 9 u e S B 3 I G N l b H U g d X p 5 c 2 t h b m l h I H B y Z W 1 p a S B w c n p 5 I G 5 p x b x z e n l t I H p h Y W 5 n Y c W 8 b 3 d h b m l 1 L D Q 5 f S Z x d W 9 0 O y w m c X V v d D t T Z W N 0 a W 9 u M S 9 T a G V l d D E g K D M p L 1 p t a W V u a W 9 u b y B 0 e X A u e 0 N 6 x Y J v b m t v d 2 l l I H J h Z H k g b m F k e m 9 y Y 3 p l a i B t Y W r E h S B v Z H B v d 2 l l Z G 5 p Z S B r b 2 1 w Z X R l b m N q Z S B k b y B v Y 2 V u e S B 6 Y X B y b 3 B v b m 9 3 Y W 5 5 Y 2 g g c H J 6 Z X o g Y 3 r F g m 9 u a 2 E g e m F y e s S F Z H U g Y 2 V s w 7 N 3 I H p h c n r E h W R j e n l j a C B w b 2 Q g d 3 p n b M S Z Z G V t I G F k Z W t 3 Y X R u b 8 W b Y 2 k g a S B h b W J p d G 5 v x Z t j a S w 1 M H 0 m c X V v d D s s J n F 1 b 3 Q 7 U 2 V j d G l v b j E v U 2 h l Z X Q x I C g z K S 9 a b W l l b m l v b m 8 g d H l w L n t V c 3 R h b G F u Z S B w c n p l e i B y Y W T E m S B u Y W R 6 b 3 J j e s S F I G N l b G U g e m F y e s S F Z G N 6 Z S B z x I U g Y W 1 i a X R u Z S B p I H B y e n l j e n l u a W F q x I U g c 2 n E m S B k b y B y b 3 p 3 b 2 p 1 I H N w w 7 P F g m t p I G k g c G 9 w c m F 3 e S B q Z W o g d 3 l u a W v D s 3 c s N T F 9 J n F 1 b 3 Q 7 L C Z x d W 9 0 O 1 N l Y 3 R p b 2 4 x L 1 N o Z W V 0 M S A o M y k v W m 1 p Z W 5 p b 2 5 v I H R 5 c C 5 7 M S 1 y b 2 N 6 b m E g c G V y c 3 B l a 3 R 5 d 2 E g d X N 0 Y W x h b m l h I G k g b 2 N l b n k g Y 2 V s w 7 N 3 I H p h c n r E h W R j e n l j a C B q Z X N 0 I G 9 w d H l t Y W x u Y S B p I H B y e n l j e n l u a W E g c 2 n E m S B k b y B y Z W F s a X p h Y 2 p p I G T F g n V n b 3 R l c m 1 p b m 9 3 e W N o I G N l b M O z d y B z c M O z x Y J r a S w 1 M n 0 m c X V v d D s s J n F 1 b 3 Q 7 U 2 V j d G l v b j E v U 2 h l Z X Q x I C g z K S 9 a b W l l b m l v b m 8 g d H l w L n t Q c m 9 j Z X M g d 3 l 6 b m F j e m F u a W E g Y 2 V s w 7 N 3 I H p h c n r E h W R j e n l j a C B v c G l l c m E g c 2 n E m S B u Y S B r b 2 5 z d W x 0 Y W N q Y W N o I H o g Y 3 r F g m 9 u a 2 F t a S B 6 Y X J 6 x I V k d S B r d M O z c n p 5 I G 1 h a s S F I H d w x Y J 5 d y B u Y S B r b 8 W E Y 2 9 3 e S B r c 3 p 0 Y c W C d C B 3 e X p u Y W N 6 Y W 5 5 Y 2 g g Y 2 V s w 7 N 3 L D U z f S Z x d W 9 0 O y w m c X V v d D t T Z W N 0 a W 9 u M S 9 T a G V l d D E g K D M p L 1 p t a W V u a W 9 u b y B 0 e X A u e 1 d 5 e m 5 h Y 3 p h b m U g c H J 6 Z X o g c m F k x J k g b m F k e m 9 y Y 3 r E h S B j Z W x l I H P E h S B t a W V y e m F s b m U s I G t 3 Y W 5 0 e W Z p a 2 9 3 Y W x u Z S B p I G 1 v x b x s a X d l I G R v I H J l Y W x p e m F j a m k s N T R 9 J n F 1 b 3 Q 7 L C Z x d W 9 0 O 1 N l Y 3 R p b 2 4 x L 1 N o Z W V 0 M S A o M y k v W m 1 p Z W 5 p b 2 5 v I H R 5 c C 5 7 Q 3 r F g m 9 u a 2 9 3 a W U g e m F y e s S F Z H U g b 3 R y e n l t d W r E h S B j Z W x l I H p h c n r E h W R j e m U g d y B 0 Z X J t a W 5 p Z S B 1 b W / F v G x p d 2 l h a s S F Y 3 l t I G l j a C B 3 e W t v b m F u a W U s N T V 9 J n F 1 b 3 Q 7 L C Z x d W 9 0 O 1 N l Y 3 R p b 2 4 x L 1 N o Z W V 0 M S A o M y k v W m 1 p Z W 5 p b 2 5 v I H R 5 c C 5 7 U M W C Z c S H L D U 2 f S Z x d W 9 0 O y w m c X V v d D t T Z W N 0 a W 9 u M S 9 T a G V l d D E g K D M p L 1 p t a W V u a W 9 u b y B 0 e X A u e 1 d p Z W s s N T d 9 J n F 1 b 3 Q 7 L C Z x d W 9 0 O 1 N l Y 3 R p b 2 4 x L 1 N o Z W V 0 M S A o M y k v W m 1 p Z W 5 p b 2 5 v I H R 5 c C 5 7 U 3 R h b m 9 3 a X N r b y B 3 I H J h Z H p p Z S B u Y W R 6 b 3 J j e m V q O l x u L D U 4 f S Z x d W 9 0 O y w m c X V v d D t T Z W N 0 a W 9 u M S 9 T a G V l d D E g K D M p L 1 p t a W V u a W 9 u b y B 0 e X A u e 1 d 5 a 3 N 6 d G H F g m N l b m l l O l x u L D U 5 f S Z x d W 9 0 O y w m c X V v d D t T Z W N 0 a W 9 u M S 9 T a G V l d D E g K D M p L 1 p t a W V u a W 9 u b y B 0 e X A u e 1 V w c m F 3 b m l l b m l l w q B w b 3 p 3 Y W x h a s S F Y 2 U g b m E g e m F z a W F k Y W 5 p Z S B 3 I H J h Z H p p Z S B u Y W R 6 b 3 J j e m V q O l x u L D Y w f S Z x d W 9 0 O y w m c X V v d D t T Z W N 0 a W 9 u M S 9 T a G V l d D E g K D M p L 1 p t a W V u a W 9 u b y B 0 e X A u e 0 R v x Z t 3 a W F k Y 3 p l b m l l I H c g c H J h Y 3 k g d y B y Y W R 6 a W U g b m F k e m 9 y Y 3 p l a i B s d W I g e m F z a W F k Y W 5 p Z S B 3 I G l u b n l j a C B y Y W R h Y 2 g g b m F k e m 9 y Y 3 p 5 Y 2 g 6 X G 4 s N j F 9 J n F 1 b 3 Q 7 L C Z x d W 9 0 O 1 N l Y 3 R p b 2 4 x L 1 N o Z W V 0 M S A o M y k v W m 1 p Z W 5 p b 2 5 v I H R 5 c C 5 7 R G / F m 3 d p Y W R j e m V u a W U g d y B w c m F j e S B 3 I H N w w 7 P F g m t h Y 2 g g a 2 F w a X R h x Y J v d 3 l j a D p c b i w 2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G V l d D E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w N V Q y M D o z M T o 0 M C 4 y N z M 3 M D k 4 W i I v P j x F b n R y e S B U e X B l P S J G a W x s Q 2 9 s d W 1 u V H l w Z X M i I F Z h b H V l P S J z Q X d j S E J n Q U d C Z 0 1 E Q X d N R E F 3 T U R B d 0 1 E Q X d N R E F 3 T U R B d 0 1 E Q X d N R 0 F 3 T U R B d 0 1 E Q X d N R E F 3 W U d C Z 1 l H Q m d Z P S I v P j x F b n R y e S B U e X B l P S J G a W x s Q 2 9 s d W 1 u T m F t Z X M i I F Z h b H V l P S J z W y Z x d W 9 0 O 0 l E J n F 1 b 3 Q 7 L C Z x d W 9 0 O 0 d v Z H p p b m E g c m 9 6 c G 9 j e s S Z Y 2 l h J n F 1 b 3 Q 7 L C Z x d W 9 0 O 0 d v Z H p p b m E g d W t v x Y R j e m V u a W E m c X V v d D s s J n F 1 b 3 Q 7 Q W R y Z X M g Z S 1 t Y W l s J n F 1 b 3 Q 7 L C Z x d W 9 0 O 0 5 h e n d h J n F 1 b 3 Q 7 L C Z x d W 9 0 O 0 N v I H d n I F B h b m E o a S k g a m V z d C B u Y W N 6 Z W x u x I U g e m F z Y W T E h S B 3 I H p h c n r E h W R 6 Y W 5 p d S B z c M O z x Y J r x I U / J n F 1 b 3 Q 7 L C Z x d W 9 0 O 0 N v I H d n I F B h b m E o a S k g c G 9 3 a W 5 u b y B i e c S H I H B v Z H N 0 Y X d v d 3 l t I G N l b G V t I G R 6 a W H F g m F s b m / F m 2 N p I H N w w 7 P F g m t p P y Z x d W 9 0 O y w m c X V v d D t h a 2 N q b 2 5 h c m l 1 c 3 p l L 3 V k e m l h x Y J v d 2 N 5 w q A m c X V v d D s s J n F 1 b 3 Q 7 c m F k Y S B u Y W R 6 b 3 J j e m E m c X V v d D s s J n F 1 b 3 Q 7 b 3 J n Y W 5 p e m F j a m U g e n d p x I V 6 a 2 9 3 Z S Z x d W 9 0 O y w m c X V v d D t w c m F j b 3 d u a W N 5 J n F 1 b 3 Q 7 L C Z x d W 9 0 O 2 t s a W V u Y 2 k g K G 9 k Y m l v c m N 5 K S Z x d W 9 0 O y w m c X V v d D t k b 3 N 0 Y X d j e S Z x d W 9 0 O y w m c X V v d D t i Y W 5 r a S B p I G l u c 3 R 5 d H V j a m U g Z m l u Y W 5 z b 3 d l J n F 1 b 3 Q 7 L C Z x d W 9 0 O 1 N r Y X J i I F B h x Y R z d H d h J n F 1 b 3 Q 7 L C Z x d W 9 0 O 3 B v b G l 0 e W N 5 J n F 1 b 3 Q 7 L C Z x d W 9 0 O 2 x v a 2 F s b m U g d 8 W C Y W R 6 Z S A o b n A u I G p l Z G 5 v c 3 R r Y S B z Y W 1 v c n r E h W R 1 I H R l c n l 0 b 3 J p Y W x u Z W d v K S A m c X V v d D s s J n F 1 b 3 Q 7 S W 5 u Z S Z x d W 9 0 O y w m c X V v d D t w b 3 d v x Y J 5 d 2 F u a W U g a S B v Z H d v x Y J 5 d 2 F u a W U g Y 3 r F g m 9 u a 8 O z d y B 6 Y X J 6 x I V k d S B v c m F 6 I H V z d G F s Y W 5 p Z S B 6 Y X N h Z C B p I H d 5 c 2 9 r b 8 W b Y 2 k g a W N o I H d 5 b m F n c m 9 k e m V u a W E m c X V v d D s s J n F 1 b 3 Q 7 b 2 N l b m E g c 3 B y Y X d v e m R h x Y Q g Z m l u Y W 5 z b 3 d 5 Y 2 g g b 3 J h e i B z c H J h d 2 9 6 Z G H F h C B 6 I G R 6 a W H F g m F s b m / F m 2 N p I H p h c n r E h W R 1 J n F 1 b 3 Q 7 L C Z x d W 9 0 O 3 p h d H d p Z X J k e m F u a W U g c 3 R y Y X R l Z 2 l p I G k g c G x h b s O z d y B 3 a W V s b 2 x l d G 5 p Y 2 g g c 3 D D s 8 W C a 2 k m c X V v d D s s J n F 1 b 3 Q 7 e m F 0 d 2 l l c m R 6 Y W 5 p Z S B y b 2 N 6 b n l j a C B w b G F u w 7 N 3 I H J 6 Z W N 6 b 3 d v L W Z p b m F u c 2 9 3 e W N o I G k g a W 5 3 Z X N 0 e W N 5 a m 5 5 Y 2 g m c X V v d D s s J n F 1 b 3 Q 7 d X N 0 Y W x h b m l l I G N l b M O z d y B 6 Y X J 6 x I V k Y 3 p 5 Y 2 g g Y 3 r F g m 9 u a 8 O z d y B 6 Y X J 6 x I V k d S B v c m F 6 I G 9 j Z W 5 h I G l j a C B y Z W F s a X p h Y 2 p p J n F 1 b 3 Q 7 L C Z x d W 9 0 O 3 N w b 3 J 6 x I V k e m F u a W U g c 3 B y Y X d v e m R h x Y Q g e i B k e m l h x Y J h b G 5 v x Z t j a S B y Y W R 5 w q B k b G E g V 2 F s b m V n b y B a Z 3 J v b W F k e m V u a W E v W m d y b 2 1 h Z H p l b m l h I F d z c M O z b G 5 p a 8 O z d y Z x d W 9 0 O y w m c X V v d D t 3 e X J h x b x h b m l l I H p n b 2 R 5 I H p h c n r E h W R v d 2 k g b m E g Z G 9 r b 2 5 5 d 2 F u a W U g Y 3 p 5 b m 5 v x Z t j a S B v a 3 J l x Z t s b 2 5 5 Y 2 g g d y B T d G F 0 d W N p Z S 9 V b W 9 3 a W U g c 3 D D s 8 W C a 2 k m c X V v d D s s J n F 1 b 3 Q 7 c H J 6 e W p t b 3 d h b m l l I H B v b G l 0 e W s g d y B 6 Y W t y Z X N p Z S B 6 Y X J 6 x I V k e m F u a W E g c n l 6 e W t p Z W 0 7 J n F 1 b 3 Q 7 L C Z x d W 9 0 O 2 R v c m F k e m F u a W U g e m F y e s S F Z G 9 3 a S B 3 I H p h a 3 J l c 2 l l I H B s Y W 7 D s 3 c g Z H p p Y c W C Y W x u b 8 W b Y 2 k g c 3 D D s 8 W C a 2 k m c X V v d D s s J n F 1 b 3 Q 7 d 3 N w Y X J j a W U g e m F y e s S F Z H U g d y B r b H V j e m 9 3 e W N o I G 9 i c 3 p h c m F j a C B k e m l h x Y J h b G 5 v x Z t j a S B z c M O z x Y J r a S w g a W 5 p Y 2 p v d 2 F u a W U g b m 9 3 e W N o I H J v e n d p x I V 6 Y c W E J n F 1 b 3 Q 7 L C Z x d W 9 0 O 0 l u b m U y J n F 1 b 3 Q 7 L C Z x d W 9 0 O 0 p h a 2 l l I H P E h S B Q Y W 5 h K G k p I H p k Y W 5 p Z W 0 g b m F q d 2 H F v G 5 p Z W p z e m U g c H J v Y m x l b X k g K G J h c m l l c n k p I H d l I H d z c M O z x Y J w c m F j e S B 6 Y X J 6 x I V k d S B 6 I H J h Z M S F I G 5 h Z H p v c m N 6 x I U / J n F 1 b 3 Q 7 L C Z x d W 9 0 O 1 d 5 e m 5 h Y 3 p h b m l l I H B y e m V 6 I H J h Z M S Z I G 5 h Z H p v c m N 6 x I U g Y 2 V s w 7 N 3 I H p h c n r E h W R j e n l j a C B j e s W C b 2 5 r b 2 0 g e m F y e s S F Z H U g b W E g a 2 x 1 Y 3 p v d 2 U g e m 5 h Y 3 p l b m l l I H c g c H J v Y 2 V z a W U g b m F k e m 9 y d S B r b 3 J w b 3 J h Y 3 l q b m V n b y Z x d W 9 0 O y w m c X V v d D t X e X p u Y W N 6 Y W 5 l I G N 6 x Y J v b m t v b S B 6 Y X J 6 x I V k d S B j Z W x l I H d 5 b m l r Y W r E h S B 6 Z S B z d H J h d G V n a W k g b H V i I H B s Y W 5 1 I G T F g n V n b 2 x l d G 5 p Z W d v I H N w w 7 P F g m t p I C Z x d W 9 0 O y w m c X V v d D t Q c m 9 w b 3 p 5 Y 2 p l I G N l b M O z d y B 6 Y X J 6 x I V k Y 3 p 5 Y 2 g g c 2 v F g m F k Y W 5 5 Y 2 g g c H J 6 Z X o g Y 3 r F g m 9 u a 8 O z d y B 6 Y X J 6 x I V k d S B y Y W R 6 a W U g b m F k e m 9 y Y 3 p l a i B z x I U g Y W 1 i a X R u Z S B h I G l j a C B z c G X F g m 5 p Z W 5 p Z S B 3 e W 1 h Z 2 E g b 2 Q g b W V u Y W T F v G V y Y S B z c G 9 y Z W d v I H p h Y W 5 n Y c W 8 b 3 d h b m l h I G k g b W 9 0 e X d h Y 2 p p J n F 1 b 3 Q 7 L C Z x d W 9 0 O 1 B v e m l v b S B w c m 9 w b 2 5 v d 2 F u e W N o I H B y e m V 6 I G 1 h b m F n Z X L D s 3 c g Y 2 V s w 7 N 3 I G p l c 3 Q g e m F u a c W 8 b 2 5 5 I H c g Y 2 V s d S B 1 e n l z a 2 F u a W E g c H J l b W l p I H B y e n k g b m n F v H N 6 e W 0 g e m F h b m d h x b x v d 2 F u a X U m c X V v d D s s J n F 1 b 3 Q 7 Q 3 r F g m 9 u a 2 9 3 a W U g c m F k e S B u Y W R 6 b 3 J j e m V q I G 1 h a s S F I G 9 k c G 9 3 a W V k b m l l I G t v b X B l d G V u Y 2 p l I G R v I G 9 j Z W 5 5 I H p h c H J v c G 9 u b 3 d h b n l j a C B w c n p l e i B j e s W C b 2 5 r Y S B 6 Y X J 6 x I V k d S B j Z W z D s 3 c g e m F y e s S F Z G N 6 e W N o I H B v Z C B 3 e m d s x J l k Z W 0 g Y W R l a 3 d h d G 5 v x Z t j a S B p I G F t Y m l 0 b m / F m 2 N p J n F 1 b 3 Q 7 L C Z x d W 9 0 O 1 V z d G F s Y W 5 l I H B y e m V 6 I H J h Z M S Z I G 5 h Z H p v c m N 6 x I U g Y 2 V s Z S B 6 Y X J 6 x I V k Y 3 p l I H P E h S B h b W J p d G 5 l I G k g c H J 6 e W N 6 e W 5 p Y W r E h S B z a c S Z I G R v I H J v e n d v a n U g c 3 D D s 8 W C a 2 k g a S B w b 3 B y Y X d 5 I G p l a i B 3 e W 5 p a 8 O z d y Z x d W 9 0 O y w m c X V v d D s x L X J v Y 3 p u Y S B w Z X J z c G V r d H l 3 Y S B 1 c 3 R h b G F u a W E g a S B v Y 2 V u e S B j Z W z D s 3 c g e m F y e s S F Z G N 6 e W N o I G p l c 3 Q g b 3 B 0 e W 1 h b G 5 h I G k g c H J 6 e W N 6 e W 5 p Y S B z a c S Z I G R v I H J l Y W x p e m F j a m k g Z M W C d W d v d G V y b W l u b 3 d 5 Y 2 g g Y 2 V s w 7 N 3 I H N w w 7 P F g m t p J n F 1 b 3 Q 7 L C Z x d W 9 0 O 1 B y b 2 N l c y B 3 e X p u Y W N 6 Y W 5 p Y S B j Z W z D s 3 c g e m F y e s S F Z G N 6 e W N o I G 9 w a W V y Y S B z a c S Z I G 5 h I G t v b n N 1 b H R h Y 2 p h Y 2 g g e i B j e s W C b 2 5 r Y W 1 p I H p h c n r E h W R 1 I G t 0 w 7 N y e n k g b W F q x I U g d 3 D F g n l 3 I G 5 h I G t v x Y R j b 3 d 5 I G t z e n R h x Y J 0 I H d 5 e m 5 h Y 3 p h b n l j a C B j Z W z D s 3 c m c X V v d D s s J n F 1 b 3 Q 7 V 3 l 6 b m F j e m F u Z S B w c n p l e i B y Y W T E m S B u Y W R 6 b 3 J j e s S F I G N l b G U g c 8 S F I G 1 p Z X J 6 Y W x u Z S w g a 3 d h b n R 5 Z m l r b 3 d h b G 5 l I G k g b W / F v G x p d 2 U g Z G 8 g c m V h b G l 6 Y W N q a S Z x d W 9 0 O y w m c X V v d D t D e s W C b 2 5 r b 3 d p Z S B 6 Y X J 6 x I V k d S B v d H J 6 e W 1 1 a s S F I G N l b G U g e m F y e s S F Z G N 6 Z S B 3 I H R l c m 1 p b m l l I H V t b 8 W 8 b G l 3 a W F q x I V j e W 0 g a W N o I H d 5 a 2 9 u Y W 5 p Z S Z x d W 9 0 O y w m c X V v d D v C o F D F g m X E h z p c b i Z x d W 9 0 O y w m c X V v d D t X a W V r O l x u J n F 1 b 3 Q 7 L C Z x d W 9 0 O 0 Z 1 b m t j a m E g d y B 6 Y X J 6 x I V k e m l l O l x u J n F 1 b 3 Q 7 L C Z x d W 9 0 O 0 N 6 x Y J v b m V r I H o g d 3 l i b 3 J 1 I H p h x Y J v Z 2 k / X G 4 m c X V v d D s s J n F 1 b 3 Q 7 V 3 l r c 3 p 0 Y c W C Y 2 V u a W U 6 X G 4 m c X V v d D s s J n F 1 b 3 Q 7 R G / F m 3 d p Y W R j e m V u a W U g d y B w c m F j e S B 3 I H p h c n r E h W R 6 a W U g c 3 D D s 8 W C a 2 k g a 2 F w a X R h x Y J v d 2 V q O l x u J n F 1 b 3 Q 7 L C Z x d W 9 0 O 0 R v x Z t 3 a W F k Y 3 p l b m l l I H c g c H J h Y 3 k g d y B z c M O z x Y J r Y W N o I G t h c G l 0 Y c W C b 3 d 5 Y 2 g g K H B v e m E g e m F y e s S F Z G V t K T p c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Z m Z T U y M m E t Y W J i Z i 0 0 Z T Y x L T k 0 O D A t Y j I 5 M G Q y Y z Y x N 2 Q w I i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W m 1 p Z W 5 p b 2 5 v I H R 5 c C 5 7 S U Q s M H 0 m c X V v d D s s J n F 1 b 3 Q 7 U 2 V j d G l v b j E v U 2 h l Z X Q x L 1 p t a W V u a W 9 u b y B 0 e X A u e 0 d v Z H p p b m E g c m 9 6 c G 9 j e s S Z Y 2 l h L D F 9 J n F 1 b 3 Q 7 L C Z x d W 9 0 O 1 N l Y 3 R p b 2 4 x L 1 N o Z W V 0 M S 9 a b W l l b m l v b m 8 g d H l w L n t H b 2 R 6 a W 5 h I H V r b 8 W E Y 3 p l b m l h L D J 9 J n F 1 b 3 Q 7 L C Z x d W 9 0 O 1 N l Y 3 R p b 2 4 x L 1 N o Z W V 0 M S 9 a b W l l b m l v b m 8 g d H l w L n t B Z H J l c y B l L W 1 h a W w s M 3 0 m c X V v d D s s J n F 1 b 3 Q 7 U 2 V j d G l v b j E v U 2 h l Z X Q x L 1 p t a W V u a W 9 u b y B 0 e X A u e 0 5 h e n d h L D R 9 J n F 1 b 3 Q 7 L C Z x d W 9 0 O 1 N l Y 3 R p b 2 4 x L 1 N o Z W V 0 M S 9 a b W l l b m l v b m 8 g d H l w L n t D b y B 3 Z y B Q Y W 5 h K G k p I G p l c 3 Q g b m F j e m V s b s S F I H p h c 2 F k x I U g d y B 6 Y X J 6 x I V k e m F u a X U g c 3 D D s 8 W C a 8 S F P y w 1 f S Z x d W 9 0 O y w m c X V v d D t T Z W N 0 a W 9 u M S 9 T a G V l d D E v W m 1 p Z W 5 p b 2 5 v I H R 5 c C 5 7 Q 2 8 g d 2 c g U G F u Y S h p K S B w b 3 d p b m 5 v I G J 5 x I c g c G 9 k c 3 R h d 2 9 3 e W 0 g Y 2 V s Z W 0 g Z H p p Y c W C Y W x u b 8 W b Y 2 k g c 3 D D s 8 W C a 2 k / L D Z 9 J n F 1 b 3 Q 7 L C Z x d W 9 0 O 1 N l Y 3 R p b 2 4 x L 1 N o Z W V 0 M S 9 a b W l l b m l v b m 8 g d H l w L n t h a 2 N q b 2 5 h c m l 1 c 3 p l L 3 V k e m l h x Y J v d 2 N 5 w q A s N 3 0 m c X V v d D s s J n F 1 b 3 Q 7 U 2 V j d G l v b j E v U 2 h l Z X Q x L 1 p t a W V u a W 9 u b y B 0 e X A u e 3 J h Z G E g b m F k e m 9 y Y 3 p h L D h 9 J n F 1 b 3 Q 7 L C Z x d W 9 0 O 1 N l Y 3 R p b 2 4 x L 1 N o Z W V 0 M S 9 a b W l l b m l v b m 8 g d H l w L n t v c m d h b m l 6 Y W N q Z S B 6 d 2 n E h X p r b 3 d l L D l 9 J n F 1 b 3 Q 7 L C Z x d W 9 0 O 1 N l Y 3 R p b 2 4 x L 1 N o Z W V 0 M S 9 a b W l l b m l v b m 8 g d H l w L n t w c m F j b 3 d u a W N 5 L D E w f S Z x d W 9 0 O y w m c X V v d D t T Z W N 0 a W 9 u M S 9 T a G V l d D E v W m 1 p Z W 5 p b 2 5 v I H R 5 c C 5 7 a 2 x p Z W 5 j a S A o b 2 R i a W 9 y Y 3 k p L D E x f S Z x d W 9 0 O y w m c X V v d D t T Z W N 0 a W 9 u M S 9 T a G V l d D E v W m 1 p Z W 5 p b 2 5 v I H R 5 c C 5 7 Z G 9 z d G F 3 Y 3 k s M T J 9 J n F 1 b 3 Q 7 L C Z x d W 9 0 O 1 N l Y 3 R p b 2 4 x L 1 N o Z W V 0 M S 9 a b W l l b m l v b m 8 g d H l w L n t i Y W 5 r a S B p I G l u c 3 R 5 d H V j a m U g Z m l u Y W 5 z b 3 d l L D E z f S Z x d W 9 0 O y w m c X V v d D t T Z W N 0 a W 9 u M S 9 T a G V l d D E v W m 1 p Z W 5 p b 2 5 v I H R 5 c C 5 7 U 2 t h c m I g U G H F h H N 0 d 2 E s M T R 9 J n F 1 b 3 Q 7 L C Z x d W 9 0 O 1 N l Y 3 R p b 2 4 x L 1 N o Z W V 0 M S 9 a b W l l b m l v b m 8 g d H l w L n t w b 2 x p d H l j e S w x N X 0 m c X V v d D s s J n F 1 b 3 Q 7 U 2 V j d G l v b j E v U 2 h l Z X Q x L 1 p t a W V u a W 9 u b y B 0 e X A u e 2 x v a 2 F s b m U g d 8 W C Y W R 6 Z S A o b n A u I G p l Z G 5 v c 3 R r Y S B z Y W 1 v c n r E h W R 1 I H R l c n l 0 b 3 J p Y W x u Z W d v K S A s M T Z 9 J n F 1 b 3 Q 7 L C Z x d W 9 0 O 1 N l Y 3 R p b 2 4 x L 1 N o Z W V 0 M S 9 a b W l l b m l v b m 8 g d H l w L n t J b m 5 l L D E 3 f S Z x d W 9 0 O y w m c X V v d D t T Z W N 0 a W 9 u M S 9 T a G V l d D E v W m 1 p Z W 5 p b 2 5 v I H R 5 c C 5 7 c G 9 3 b 8 W C e X d h b m l l I G k g b 2 R 3 b 8 W C e X d h b m l l I G N 6 x Y J v b m v D s 3 c g e m F y e s S F Z H U g b 3 J h e i B 1 c 3 R h b G F u a W U g e m F z Y W Q g a S B 3 e X N v a 2 / F m 2 N p I G l j a C B 3 e W 5 h Z 3 J v Z H p l b m l h L D E 4 f S Z x d W 9 0 O y w m c X V v d D t T Z W N 0 a W 9 u M S 9 T a G V l d D E v W m 1 p Z W 5 p b 2 5 v I H R 5 c C 5 7 b 2 N l b m E g c 3 B y Y X d v e m R h x Y Q g Z m l u Y W 5 z b 3 d 5 Y 2 g g b 3 J h e i B z c H J h d 2 9 6 Z G H F h C B 6 I G R 6 a W H F g m F s b m / F m 2 N p I H p h c n r E h W R 1 L D E 5 f S Z x d W 9 0 O y w m c X V v d D t T Z W N 0 a W 9 u M S 9 T a G V l d D E v W m 1 p Z W 5 p b 2 5 v I H R 5 c C 5 7 e m F 0 d 2 l l c m R 6 Y W 5 p Z S B z d H J h d G V n a W k g a S B w b G F u w 7 N 3 I H d p Z W x v b G V 0 b m l j a C B z c M O z x Y J r a S w y M H 0 m c X V v d D s s J n F 1 b 3 Q 7 U 2 V j d G l v b j E v U 2 h l Z X Q x L 1 p t a W V u a W 9 u b y B 0 e X A u e 3 p h d H d p Z X J k e m F u a W U g c m 9 j e m 5 5 Y 2 g g c G x h b s O z d y B y e m V j e m 9 3 b y 1 m a W 5 h b n N v d 3 l j a C B p I G l u d 2 V z d H l j e W p u e W N o L D I x f S Z x d W 9 0 O y w m c X V v d D t T Z W N 0 a W 9 u M S 9 T a G V l d D E v W m 1 p Z W 5 p b 2 5 v I H R 5 c C 5 7 d X N 0 Y W x h b m l l I G N l b M O z d y B 6 Y X J 6 x I V k Y 3 p 5 Y 2 g g Y 3 r F g m 9 u a 8 O z d y B 6 Y X J 6 x I V k d S B v c m F 6 I G 9 j Z W 5 h I G l j a C B y Z W F s a X p h Y 2 p p L D I y f S Z x d W 9 0 O y w m c X V v d D t T Z W N 0 a W 9 u M S 9 T a G V l d D E v W m 1 p Z W 5 p b 2 5 v I H R 5 c C 5 7 c 3 B v c n r E h W R 6 Y W 5 p Z S B z c H J h d 2 9 6 Z G H F h C B 6 I G R 6 a W H F g m F s b m / F m 2 N p I H J h Z H n C o G R s Y S B X Y W x u Z W d v I F p n c m 9 t Y W R 6 Z W 5 p Y S 9 a Z 3 J v b W F k e m V u a W E g V 3 N w w 7 N s b m l r w 7 N 3 L D I z f S Z x d W 9 0 O y w m c X V v d D t T Z W N 0 a W 9 u M S 9 T a G V l d D E v W m 1 p Z W 5 p b 2 5 v I H R 5 c C 5 7 d 3 l y Y c W 8 Y W 5 p Z S B 6 Z 2 9 k e S B 6 Y X J 6 x I V k b 3 d p I G 5 h I G R v a 2 9 u e X d h b m l l I G N 6 e W 5 u b 8 W b Y 2 k g b 2 t y Z c W b b G 9 u e W N o I H c g U 3 R h d H V j a W U v V W 1 v d 2 l l I H N w w 7 P F g m t p L D I 0 f S Z x d W 9 0 O y w m c X V v d D t T Z W N 0 a W 9 u M S 9 T a G V l d D E v W m 1 p Z W 5 p b 2 5 v I H R 5 c C 5 7 c H J 6 e W p t b 3 d h b m l l I H B v b G l 0 e W s g d y B 6 Y W t y Z X N p Z S B 6 Y X J 6 x I V k e m F u a W E g c n l 6 e W t p Z W 0 7 L D I 1 f S Z x d W 9 0 O y w m c X V v d D t T Z W N 0 a W 9 u M S 9 T a G V l d D E v W m 1 p Z W 5 p b 2 5 v I H R 5 c C 5 7 Z G 9 y Y W R 6 Y W 5 p Z S B 6 Y X J 6 x I V k b 3 d p I H c g e m F r c m V z a W U g c G x h b s O z d y B k e m l h x Y J h b G 5 v x Z t j a S B z c M O z x Y J r a S w y N n 0 m c X V v d D s s J n F 1 b 3 Q 7 U 2 V j d G l v b j E v U 2 h l Z X Q x L 1 p t a W V u a W 9 u b y B 0 e X A u e 3 d z c G F y Y 2 l l I H p h c n r E h W R 1 I H c g a 2 x 1 Y 3 p v d 3 l j a C B v Y n N 6 Y X J h Y 2 g g Z H p p Y c W C Y W x u b 8 W b Y 2 k g c 3 D D s 8 W C a 2 k s I G l u a W N q b 3 d h b m l l I G 5 v d 3 l j a C B y b 3 p 3 a c S F e m H F h C w y N 3 0 m c X V v d D s s J n F 1 b 3 Q 7 U 2 V j d G l v b j E v U 2 h l Z X Q x L 1 p t a W V u a W 9 u b y B 0 e X A u e 0 l u b m U y L D I 4 f S Z x d W 9 0 O y w m c X V v d D t T Z W N 0 a W 9 u M S 9 T a G V l d D E v W m 1 p Z W 5 p b 2 5 v I H R 5 c C 5 7 S m F r a W U g c 8 S F I F B h b m E o a S k g e m R h b m l l b S B u Y W p 3 Y c W 8 b m l l a n N 6 Z S B w c m 9 i b G V t e S A o Y m F y a W V y e S k g d 2 U g d 3 N w w 7 P F g n B y Y W N 5 I H p h c n r E h W R 1 I H o g c m F k x I U g b m F k e m 9 y Y 3 r E h T 8 s M j l 9 J n F 1 b 3 Q 7 L C Z x d W 9 0 O 1 N l Y 3 R p b 2 4 x L 1 N o Z W V 0 M S 9 a b W l l b m l v b m 8 g d H l w L n t X e X p u Y W N 6 Y W 5 p Z S B w c n p l e i B y Y W T E m S B u Y W R 6 b 3 J j e s S F I G N l b M O z d y B 6 Y X J 6 x I V k Y 3 p 5 Y 2 g g Y 3 r F g m 9 u a 2 9 t I H p h c n r E h W R 1 I G 1 h I G t s d W N 6 b 3 d l I H p u Y W N 6 Z W 5 p Z S B 3 I H B y b 2 N l c 2 l l I G 5 h Z H p v c n U g a 2 9 y c G 9 y Y W N 5 a m 5 l Z 2 8 s M z B 9 J n F 1 b 3 Q 7 L C Z x d W 9 0 O 1 N l Y 3 R p b 2 4 x L 1 N o Z W V 0 M S 9 a b W l l b m l v b m 8 g d H l w L n t X e X p u Y W N 6 Y W 5 l I G N 6 x Y J v b m t v b S B 6 Y X J 6 x I V k d S B j Z W x l I H d 5 b m l r Y W r E h S B 6 Z S B z d H J h d G V n a W k g b H V i I H B s Y W 5 1 I G T F g n V n b 2 x l d G 5 p Z W d v I H N w w 7 P F g m t p I C w z M X 0 m c X V v d D s s J n F 1 b 3 Q 7 U 2 V j d G l v b j E v U 2 h l Z X Q x L 1 p t a W V u a W 9 u b y B 0 e X A u e 1 B y b 3 B v e n l j a m U g Y 2 V s w 7 N 3 I H p h c n r E h W R j e n l j a C B z a 8 W C Y W R h b n l j a C B w c n p l e i B j e s W C b 2 5 r w 7 N 3 I H p h c n r E h W R 1 I H J h Z H p p Z S B u Y W R 6 b 3 J j e m V q I H P E h S B h b W J p d G 5 l I G E g a W N o I H N w Z c W C b m l l b m l l I H d 5 b W F n Y S B v Z C B t Z W 5 h Z M W 8 Z X J h I H N w b 3 J l Z 2 8 g e m F h b m d h x b x v d 2 F u a W E g a S B t b 3 R 5 d 2 F j a m k s M z J 9 J n F 1 b 3 Q 7 L C Z x d W 9 0 O 1 N l Y 3 R p b 2 4 x L 1 N o Z W V 0 M S 9 a b W l l b m l v b m 8 g d H l w L n t Q b 3 p p b 2 0 g c H J v c G 9 u b 3 d h b n l j a C B w c n p l e i B t Y W 5 h Z 2 V y w 7 N 3 I G N l b M O z d y B q Z X N 0 I H p h b m n F v G 9 u e S B 3 I G N l b H U g d X p 5 c 2 t h b m l h I H B y Z W 1 p a S B w c n p 5 I G 5 p x b x z e n l t I H p h Y W 5 n Y c W 8 b 3 d h b m l 1 L D M z f S Z x d W 9 0 O y w m c X V v d D t T Z W N 0 a W 9 u M S 9 T a G V l d D E v W m 1 p Z W 5 p b 2 5 v I H R 5 c C 5 7 Q 3 r F g m 9 u a 2 9 3 a W U g c m F k e S B u Y W R 6 b 3 J j e m V q I G 1 h a s S F I G 9 k c G 9 3 a W V k b m l l I G t v b X B l d G V u Y 2 p l I G R v I G 9 j Z W 5 5 I H p h c H J v c G 9 u b 3 d h b n l j a C B w c n p l e i B j e s W C b 2 5 r Y S B 6 Y X J 6 x I V k d S B j Z W z D s 3 c g e m F y e s S F Z G N 6 e W N o I H B v Z C B 3 e m d s x J l k Z W 0 g Y W R l a 3 d h d G 5 v x Z t j a S B p I G F t Y m l 0 b m / F m 2 N p L D M 0 f S Z x d W 9 0 O y w m c X V v d D t T Z W N 0 a W 9 u M S 9 T a G V l d D E v W m 1 p Z W 5 p b 2 5 v I H R 5 c C 5 7 V X N 0 Y W x h b m U g c H J 6 Z X o g c m F k x J k g b m F k e m 9 y Y 3 r E h S B j Z W x l I H p h c n r E h W R j e m U g c 8 S F I G F t Y m l 0 b m U g a S B w c n p 5 Y 3 p 5 b m l h a s S F I H N p x J k g Z G 8 g c m 9 6 d 2 9 q d S B z c M O z x Y J r a S B p I H B v c H J h d 3 k g a m V q I H d 5 b m l r w 7 N 3 L D M 1 f S Z x d W 9 0 O y w m c X V v d D t T Z W N 0 a W 9 u M S 9 T a G V l d D E v W m 1 p Z W 5 p b 2 5 v I H R 5 c C 5 7 M S 1 y b 2 N 6 b m E g c G V y c 3 B l a 3 R 5 d 2 E g d X N 0 Y W x h b m l h I G k g b 2 N l b n k g Y 2 V s w 7 N 3 I H p h c n r E h W R j e n l j a C B q Z X N 0 I G 9 w d H l t Y W x u Y S B p I H B y e n l j e n l u a W E g c 2 n E m S B k b y B y Z W F s a X p h Y 2 p p I G T F g n V n b 3 R l c m 1 p b m 9 3 e W N o I G N l b M O z d y B z c M O z x Y J r a S w z N n 0 m c X V v d D s s J n F 1 b 3 Q 7 U 2 V j d G l v b j E v U 2 h l Z X Q x L 1 p t a W V u a W 9 u b y B 0 e X A u e 1 B y b 2 N l c y B 3 e X p u Y W N 6 Y W 5 p Y S B j Z W z D s 3 c g e m F y e s S F Z G N 6 e W N o I G 9 w a W V y Y S B z a c S Z I G 5 h I G t v b n N 1 b H R h Y 2 p h Y 2 g g e i B j e s W C b 2 5 r Y W 1 p I H p h c n r E h W R 1 I G t 0 w 7 N y e n k g b W F q x I U g d 3 D F g n l 3 I G 5 h I G t v x Y R j b 3 d 5 I G t z e n R h x Y J 0 I H d 5 e m 5 h Y 3 p h b n l j a C B j Z W z D s 3 c s M z d 9 J n F 1 b 3 Q 7 L C Z x d W 9 0 O 1 N l Y 3 R p b 2 4 x L 1 N o Z W V 0 M S 9 a b W l l b m l v b m 8 g d H l w L n t X e X p u Y W N 6 Y W 5 l I H B y e m V 6 I H J h Z M S Z I G 5 h Z H p v c m N 6 x I U g Y 2 V s Z S B z x I U g b W l l c n p h b G 5 l L C B r d 2 F u d H l m a W t v d 2 F s b m U g a S B t b 8 W 8 b G l 3 Z S B k b y B y Z W F s a X p h Y 2 p p L D M 4 f S Z x d W 9 0 O y w m c X V v d D t T Z W N 0 a W 9 u M S 9 T a G V l d D E v W m 1 p Z W 5 p b 2 5 v I H R 5 c C 5 7 Q 3 r F g m 9 u a 2 9 3 a W U g e m F y e s S F Z H U g b 3 R y e n l t d W r E h S B j Z W x l I H p h c n r E h W R j e m U g d y B 0 Z X J t a W 5 p Z S B 1 b W / F v G x p d 2 l h a s S F Y 3 l t I G l j a C B 3 e W t v b m F u a W U s M z l 9 J n F 1 b 3 Q 7 L C Z x d W 9 0 O 1 N l Y 3 R p b 2 4 x L 1 N o Z W V 0 M S 9 a b W l l b m l v b m 8 g d H l w L n v C o F D F g m X E h z p c b i w 0 M H 0 m c X V v d D s s J n F 1 b 3 Q 7 U 2 V j d G l v b j E v U 2 h l Z X Q x L 1 p t a W V u a W 9 u b y B 0 e X A u e 1 d p Z W s 6 X G 4 s N D F 9 J n F 1 b 3 Q 7 L C Z x d W 9 0 O 1 N l Y 3 R p b 2 4 x L 1 N o Z W V 0 M S 9 a b W l l b m l v b m 8 g d H l w L n t G d W 5 r Y 2 p h I H c g e m F y e s S F Z H p p Z T p c b i w 0 M n 0 m c X V v d D s s J n F 1 b 3 Q 7 U 2 V j d G l v b j E v U 2 h l Z X Q x L 1 p t a W V u a W 9 u b y B 0 e X A u e 0 N 6 x Y J v b m V r I H o g d 3 l i b 3 J 1 I H p h x Y J v Z 2 k / X G 4 s N D N 9 J n F 1 b 3 Q 7 L C Z x d W 9 0 O 1 N l Y 3 R p b 2 4 x L 1 N o Z W V 0 M S 9 a b W l l b m l v b m 8 g d H l w L n t X e W t z e n R h x Y J j Z W 5 p Z T p c b i w 0 N H 0 m c X V v d D s s J n F 1 b 3 Q 7 U 2 V j d G l v b j E v U 2 h l Z X Q x L 1 p t a W V u a W 9 u b y B 0 e X A u e 0 R v x Z t 3 a W F k Y 3 p l b m l l I H c g c H J h Y 3 k g d y B 6 Y X J 6 x I V k e m l l I H N w w 7 P F g m t p I G t h c G l 0 Y c W C b 3 d l a j p c b i w 0 N X 0 m c X V v d D s s J n F 1 b 3 Q 7 U 2 V j d G l v b j E v U 2 h l Z X Q x L 1 p t a W V u a W 9 u b y B 0 e X A u e 0 R v x Z t 3 a W F k Y 3 p l b m l l I H c g c H J h Y 3 k g d y B z c M O z x Y J r Y W N o I G t h c G l 0 Y c W C b 3 d 5 Y 2 g g K H B v e m E g e m F y e s S F Z G V t K T p c b i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1 N o Z W V 0 M S 9 a b W l l b m l v b m 8 g d H l w L n t J R C w w f S Z x d W 9 0 O y w m c X V v d D t T Z W N 0 a W 9 u M S 9 T a G V l d D E v W m 1 p Z W 5 p b 2 5 v I H R 5 c C 5 7 R 2 9 k e m l u Y S B y b 3 p w b 2 N 6 x J l j a W E s M X 0 m c X V v d D s s J n F 1 b 3 Q 7 U 2 V j d G l v b j E v U 2 h l Z X Q x L 1 p t a W V u a W 9 u b y B 0 e X A u e 0 d v Z H p p b m E g d W t v x Y R j e m V u a W E s M n 0 m c X V v d D s s J n F 1 b 3 Q 7 U 2 V j d G l v b j E v U 2 h l Z X Q x L 1 p t a W V u a W 9 u b y B 0 e X A u e 0 F k c m V z I G U t b W F p b C w z f S Z x d W 9 0 O y w m c X V v d D t T Z W N 0 a W 9 u M S 9 T a G V l d D E v W m 1 p Z W 5 p b 2 5 v I H R 5 c C 5 7 T m F 6 d 2 E s N H 0 m c X V v d D s s J n F 1 b 3 Q 7 U 2 V j d G l v b j E v U 2 h l Z X Q x L 1 p t a W V u a W 9 u b y B 0 e X A u e 0 N v I H d n I F B h b m E o a S k g a m V z d C B u Y W N 6 Z W x u x I U g e m F z Y W T E h S B 3 I H p h c n r E h W R 6 Y W 5 p d S B z c M O z x Y J r x I U / L D V 9 J n F 1 b 3 Q 7 L C Z x d W 9 0 O 1 N l Y 3 R p b 2 4 x L 1 N o Z W V 0 M S 9 a b W l l b m l v b m 8 g d H l w L n t D b y B 3 Z y B Q Y W 5 h K G k p I H B v d 2 l u b m 8 g Y n n E h y B w b 2 R z d G F 3 b 3 d 5 b S B j Z W x l b S B k e m l h x Y J h b G 5 v x Z t j a S B z c M O z x Y J r a T 8 s N n 0 m c X V v d D s s J n F 1 b 3 Q 7 U 2 V j d G l v b j E v U 2 h l Z X Q x L 1 p t a W V u a W 9 u b y B 0 e X A u e 2 F r Y 2 p v b m F y a X V z e m U v d W R 6 a W H F g m 9 3 Y 3 n C o C w 3 f S Z x d W 9 0 O y w m c X V v d D t T Z W N 0 a W 9 u M S 9 T a G V l d D E v W m 1 p Z W 5 p b 2 5 v I H R 5 c C 5 7 c m F k Y S B u Y W R 6 b 3 J j e m E s O H 0 m c X V v d D s s J n F 1 b 3 Q 7 U 2 V j d G l v b j E v U 2 h l Z X Q x L 1 p t a W V u a W 9 u b y B 0 e X A u e 2 9 y Z 2 F u a X p h Y 2 p l I H p 3 a c S F e m t v d 2 U s O X 0 m c X V v d D s s J n F 1 b 3 Q 7 U 2 V j d G l v b j E v U 2 h l Z X Q x L 1 p t a W V u a W 9 u b y B 0 e X A u e 3 B y Y W N v d 2 5 p Y 3 k s M T B 9 J n F 1 b 3 Q 7 L C Z x d W 9 0 O 1 N l Y 3 R p b 2 4 x L 1 N o Z W V 0 M S 9 a b W l l b m l v b m 8 g d H l w L n t r b G l l b m N p I C h v Z G J p b 3 J j e S k s M T F 9 J n F 1 b 3 Q 7 L C Z x d W 9 0 O 1 N l Y 3 R p b 2 4 x L 1 N o Z W V 0 M S 9 a b W l l b m l v b m 8 g d H l w L n t k b 3 N 0 Y X d j e S w x M n 0 m c X V v d D s s J n F 1 b 3 Q 7 U 2 V j d G l v b j E v U 2 h l Z X Q x L 1 p t a W V u a W 9 u b y B 0 e X A u e 2 J h b m t p I G k g a W 5 z d H l 0 d W N q Z S B m a W 5 h b n N v d 2 U s M T N 9 J n F 1 b 3 Q 7 L C Z x d W 9 0 O 1 N l Y 3 R p b 2 4 x L 1 N o Z W V 0 M S 9 a b W l l b m l v b m 8 g d H l w L n t T a 2 F y Y i B Q Y c W E c 3 R 3 Y S w x N H 0 m c X V v d D s s J n F 1 b 3 Q 7 U 2 V j d G l v b j E v U 2 h l Z X Q x L 1 p t a W V u a W 9 u b y B 0 e X A u e 3 B v b G l 0 e W N 5 L D E 1 f S Z x d W 9 0 O y w m c X V v d D t T Z W N 0 a W 9 u M S 9 T a G V l d D E v W m 1 p Z W 5 p b 2 5 v I H R 5 c C 5 7 b G 9 r Y W x u Z S B 3 x Y J h Z H p l I C h u c C 4 g a m V k b m 9 z d G t h I H N h b W 9 y e s S F Z H U g d G V y e X R v c m l h b G 5 l Z 2 8 p I C w x N n 0 m c X V v d D s s J n F 1 b 3 Q 7 U 2 V j d G l v b j E v U 2 h l Z X Q x L 1 p t a W V u a W 9 u b y B 0 e X A u e 0 l u b m U s M T d 9 J n F 1 b 3 Q 7 L C Z x d W 9 0 O 1 N l Y 3 R p b 2 4 x L 1 N o Z W V 0 M S 9 a b W l l b m l v b m 8 g d H l w L n t w b 3 d v x Y J 5 d 2 F u a W U g a S B v Z H d v x Y J 5 d 2 F u a W U g Y 3 r F g m 9 u a 8 O z d y B 6 Y X J 6 x I V k d S B v c m F 6 I H V z d G F s Y W 5 p Z S B 6 Y X N h Z C B p I H d 5 c 2 9 r b 8 W b Y 2 k g a W N o I H d 5 b m F n c m 9 k e m V u a W E s M T h 9 J n F 1 b 3 Q 7 L C Z x d W 9 0 O 1 N l Y 3 R p b 2 4 x L 1 N o Z W V 0 M S 9 a b W l l b m l v b m 8 g d H l w L n t v Y 2 V u Y S B z c H J h d 2 9 6 Z G H F h C B m a W 5 h b n N v d 3 l j a C B v c m F 6 I H N w c m F 3 b 3 p k Y c W E I H o g Z H p p Y c W C Y W x u b 8 W b Y 2 k g e m F y e s S F Z H U s M T l 9 J n F 1 b 3 Q 7 L C Z x d W 9 0 O 1 N l Y 3 R p b 2 4 x L 1 N o Z W V 0 M S 9 a b W l l b m l v b m 8 g d H l w L n t 6 Y X R 3 a W V y Z H p h b m l l I H N 0 c m F 0 Z W d p a S B p I H B s Y W 7 D s 3 c g d 2 l l b G 9 s Z X R u a W N o I H N w w 7 P F g m t p L D I w f S Z x d W 9 0 O y w m c X V v d D t T Z W N 0 a W 9 u M S 9 T a G V l d D E v W m 1 p Z W 5 p b 2 5 v I H R 5 c C 5 7 e m F 0 d 2 l l c m R 6 Y W 5 p Z S B y b 2 N 6 b n l j a C B w b G F u w 7 N 3 I H J 6 Z W N 6 b 3 d v L W Z p b m F u c 2 9 3 e W N o I G k g a W 5 3 Z X N 0 e W N 5 a m 5 5 Y 2 g s M j F 9 J n F 1 b 3 Q 7 L C Z x d W 9 0 O 1 N l Y 3 R p b 2 4 x L 1 N o Z W V 0 M S 9 a b W l l b m l v b m 8 g d H l w L n t 1 c 3 R h b G F u a W U g Y 2 V s w 7 N 3 I H p h c n r E h W R j e n l j a C B j e s W C b 2 5 r w 7 N 3 I H p h c n r E h W R 1 I G 9 y Y X o g b 2 N l b m E g a W N o I H J l Y W x p e m F j a m k s M j J 9 J n F 1 b 3 Q 7 L C Z x d W 9 0 O 1 N l Y 3 R p b 2 4 x L 1 N o Z W V 0 M S 9 a b W l l b m l v b m 8 g d H l w L n t z c G 9 y e s S F Z H p h b m l l I H N w c m F 3 b 3 p k Y c W E I H o g Z H p p Y c W C Y W x u b 8 W b Y 2 k g c m F k e c K g Z G x h I F d h b G 5 l Z 2 8 g W m d y b 2 1 h Z H p l b m l h L 1 p n c m 9 t Y W R 6 Z W 5 p Y S B X c 3 D D s 2 x u a W v D s 3 c s M j N 9 J n F 1 b 3 Q 7 L C Z x d W 9 0 O 1 N l Y 3 R p b 2 4 x L 1 N o Z W V 0 M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s M j R 9 J n F 1 b 3 Q 7 L C Z x d W 9 0 O 1 N l Y 3 R p b 2 4 x L 1 N o Z W V 0 M S 9 a b W l l b m l v b m 8 g d H l w L n t w c n p 5 a m 1 v d 2 F u a W U g c G 9 s a X R 5 a y B 3 I H p h a 3 J l c 2 l l I H p h c n r E h W R 6 Y W 5 p Y S B y e X p 5 a 2 l l b T s s M j V 9 J n F 1 b 3 Q 7 L C Z x d W 9 0 O 1 N l Y 3 R p b 2 4 x L 1 N o Z W V 0 M S 9 a b W l l b m l v b m 8 g d H l w L n t k b 3 J h Z H p h b m l l I H p h c n r E h W R v d 2 k g d y B 6 Y W t y Z X N p Z S B w b G F u w 7 N 3 I G R 6 a W H F g m F s b m / F m 2 N p I H N w w 7 P F g m t p L D I 2 f S Z x d W 9 0 O y w m c X V v d D t T Z W N 0 a W 9 u M S 9 T a G V l d D E v W m 1 p Z W 5 p b 2 5 v I H R 5 c C 5 7 d 3 N w Y X J j a W U g e m F y e s S F Z H U g d y B r b H V j e m 9 3 e W N o I G 9 i c 3 p h c m F j a C B k e m l h x Y J h b G 5 v x Z t j a S B z c M O z x Y J r a S w g a W 5 p Y 2 p v d 2 F u a W U g b m 9 3 e W N o I H J v e n d p x I V 6 Y c W E L D I 3 f S Z x d W 9 0 O y w m c X V v d D t T Z W N 0 a W 9 u M S 9 T a G V l d D E v W m 1 p Z W 5 p b 2 5 v I H R 5 c C 5 7 S W 5 u Z T I s M j h 9 J n F 1 b 3 Q 7 L C Z x d W 9 0 O 1 N l Y 3 R p b 2 4 x L 1 N o Z W V 0 M S 9 a b W l l b m l v b m 8 g d H l w L n t K Y W t p Z S B z x I U g U G F u Y S h p K S B 6 Z G F u a W V t I G 5 h a n d h x b x u a W V q c 3 p l I H B y b 2 J s Z W 1 5 I C h i Y X J p Z X J 5 K S B 3 Z S B 3 c 3 D D s 8 W C c H J h Y 3 k g e m F y e s S F Z H U g e i B y Y W T E h S B u Y W R 6 b 3 J j e s S F P y w y O X 0 m c X V v d D s s J n F 1 b 3 Q 7 U 2 V j d G l v b j E v U 2 h l Z X Q x L 1 p t a W V u a W 9 u b y B 0 e X A u e 1 d 5 e m 5 h Y 3 p h b m l l I H B y e m V 6 I H J h Z M S Z I G 5 h Z H p v c m N 6 x I U g Y 2 V s w 7 N 3 I H p h c n r E h W R j e n l j a C B j e s W C b 2 5 r b 2 0 g e m F y e s S F Z H U g b W E g a 2 x 1 Y 3 p v d 2 U g e m 5 h Y 3 p l b m l l I H c g c H J v Y 2 V z a W U g b m F k e m 9 y d S B r b 3 J w b 3 J h Y 3 l q b m V n b y w z M H 0 m c X V v d D s s J n F 1 b 3 Q 7 U 2 V j d G l v b j E v U 2 h l Z X Q x L 1 p t a W V u a W 9 u b y B 0 e X A u e 1 d 5 e m 5 h Y 3 p h b m U g Y 3 r F g m 9 u a 2 9 t I H p h c n r E h W R 1 I G N l b G U g d 3 l u a W t h a s S F I H p l I H N 0 c m F 0 Z W d p a S B s d W I g c G x h b n U g Z M W C d W d v b G V 0 b m l l Z 2 8 g c 3 D D s 8 W C a 2 k g L D M x f S Z x d W 9 0 O y w m c X V v d D t T Z W N 0 a W 9 u M S 9 T a G V l d D E v W m 1 p Z W 5 p b 2 5 v I H R 5 c C 5 7 U H J v c G 9 6 e W N q Z S B j Z W z D s 3 c g e m F y e s S F Z G N 6 e W N o I H N r x Y J h Z G F u e W N o I H B y e m V 6 I G N 6 x Y J v b m v D s 3 c g e m F y e s S F Z H U g c m F k e m l l I G 5 h Z H p v c m N 6 Z W o g c 8 S F I G F t Y m l 0 b m U g Y S B p Y 2 g g c 3 B l x Y J u a W V u a W U g d 3 l t Y W d h I G 9 k I G 1 l b m F k x b x l c m E g c 3 B v c m V n b y B 6 Y W F u Z 2 H F v G 9 3 Y W 5 p Y S B p I G 1 v d H l 3 Y W N q a S w z M n 0 m c X V v d D s s J n F 1 b 3 Q 7 U 2 V j d G l v b j E v U 2 h l Z X Q x L 1 p t a W V u a W 9 u b y B 0 e X A u e 1 B v e m l v b S B w c m 9 w b 2 5 v d 2 F u e W N o I H B y e m V 6 I G 1 h b m F n Z X L D s 3 c g Y 2 V s w 7 N 3 I G p l c 3 Q g e m F u a c W 8 b 2 5 5 I H c g Y 2 V s d S B 1 e n l z a 2 F u a W E g c H J l b W l p I H B y e n k g b m n F v H N 6 e W 0 g e m F h b m d h x b x v d 2 F u a X U s M z N 9 J n F 1 b 3 Q 7 L C Z x d W 9 0 O 1 N l Y 3 R p b 2 4 x L 1 N o Z W V 0 M S 9 a b W l l b m l v b m 8 g d H l w L n t D e s W C b 2 5 r b 3 d p Z S B y Y W R 5 I G 5 h Z H p v c m N 6 Z W o g b W F q x I U g b 2 R w b 3 d p Z W R u a W U g a 2 9 t c G V 0 Z W 5 j a m U g Z G 8 g b 2 N l b n k g e m F w c m 9 w b 2 5 v d 2 F u e W N o I H B y e m V 6 I G N 6 x Y J v b m t h I H p h c n r E h W R 1 I G N l b M O z d y B 6 Y X J 6 x I V k Y 3 p 5 Y 2 g g c G 9 k I H d 6 Z 2 z E m W R l b S B h Z G V r d 2 F 0 b m / F m 2 N p I G k g Y W 1 i a X R u b 8 W b Y 2 k s M z R 9 J n F 1 b 3 Q 7 L C Z x d W 9 0 O 1 N l Y 3 R p b 2 4 x L 1 N o Z W V 0 M S 9 a b W l l b m l v b m 8 g d H l w L n t V c 3 R h b G F u Z S B w c n p l e i B y Y W T E m S B u Y W R 6 b 3 J j e s S F I G N l b G U g e m F y e s S F Z G N 6 Z S B z x I U g Y W 1 i a X R u Z S B p I H B y e n l j e n l u a W F q x I U g c 2 n E m S B k b y B y b 3 p 3 b 2 p 1 I H N w w 7 P F g m t p I G k g c G 9 w c m F 3 e S B q Z W o g d 3 l u a W v D s 3 c s M z V 9 J n F 1 b 3 Q 7 L C Z x d W 9 0 O 1 N l Y 3 R p b 2 4 x L 1 N o Z W V 0 M S 9 a b W l l b m l v b m 8 g d H l w L n s x L X J v Y 3 p u Y S B w Z X J z c G V r d H l 3 Y S B 1 c 3 R h b G F u a W E g a S B v Y 2 V u e S B j Z W z D s 3 c g e m F y e s S F Z G N 6 e W N o I G p l c 3 Q g b 3 B 0 e W 1 h b G 5 h I G k g c H J 6 e W N 6 e W 5 p Y S B z a c S Z I G R v I H J l Y W x p e m F j a m k g Z M W C d W d v d G V y b W l u b 3 d 5 Y 2 g g Y 2 V s w 7 N 3 I H N w w 7 P F g m t p L D M 2 f S Z x d W 9 0 O y w m c X V v d D t T Z W N 0 a W 9 u M S 9 T a G V l d D E v W m 1 p Z W 5 p b 2 5 v I H R 5 c C 5 7 U H J v Y 2 V z I H d 5 e m 5 h Y 3 p h b m l h I G N l b M O z d y B 6 Y X J 6 x I V k Y 3 p 5 Y 2 g g b 3 B p Z X J h I H N p x J k g b m E g a 2 9 u c 3 V s d G F j a m F j a C B 6 I G N 6 x Y J v b m t h b W k g e m F y e s S F Z H U g a 3 T D s 3 J 6 e S B t Y W r E h S B 3 c M W C e X c g b m E g a 2 / F h G N v d 3 k g a 3 N 6 d G H F g n Q g d 3 l 6 b m F j e m F u e W N o I G N l b M O z d y w z N 3 0 m c X V v d D s s J n F 1 b 3 Q 7 U 2 V j d G l v b j E v U 2 h l Z X Q x L 1 p t a W V u a W 9 u b y B 0 e X A u e 1 d 5 e m 5 h Y 3 p h b m U g c H J 6 Z X o g c m F k x J k g b m F k e m 9 y Y 3 r E h S B j Z W x l I H P E h S B t a W V y e m F s b m U s I G t 3 Y W 5 0 e W Z p a 2 9 3 Y W x u Z S B p I G 1 v x b x s a X d l I G R v I H J l Y W x p e m F j a m k s M z h 9 J n F 1 b 3 Q 7 L C Z x d W 9 0 O 1 N l Y 3 R p b 2 4 x L 1 N o Z W V 0 M S 9 a b W l l b m l v b m 8 g d H l w L n t D e s W C b 2 5 r b 3 d p Z S B 6 Y X J 6 x I V k d S B v d H J 6 e W 1 1 a s S F I G N l b G U g e m F y e s S F Z G N 6 Z S B 3 I H R l c m 1 p b m l l I H V t b 8 W 8 b G l 3 a W F q x I V j e W 0 g a W N o I H d 5 a 2 9 u Y W 5 p Z S w z O X 0 m c X V v d D s s J n F 1 b 3 Q 7 U 2 V j d G l v b j E v U 2 h l Z X Q x L 1 p t a W V u a W 9 u b y B 0 e X A u e 8 K g U M W C Z c S H O l x u L D Q w f S Z x d W 9 0 O y w m c X V v d D t T Z W N 0 a W 9 u M S 9 T a G V l d D E v W m 1 p Z W 5 p b 2 5 v I H R 5 c C 5 7 V 2 l l a z p c b i w 0 M X 0 m c X V v d D s s J n F 1 b 3 Q 7 U 2 V j d G l v b j E v U 2 h l Z X Q x L 1 p t a W V u a W 9 u b y B 0 e X A u e 0 Z 1 b m t j a m E g d y B 6 Y X J 6 x I V k e m l l O l x u L D Q y f S Z x d W 9 0 O y w m c X V v d D t T Z W N 0 a W 9 u M S 9 T a G V l d D E v W m 1 p Z W 5 p b 2 5 v I H R 5 c C 5 7 Q 3 r F g m 9 u Z W s g e i B 3 e W J v c n U g e m H F g m 9 n a T 9 c b i w 0 M 3 0 m c X V v d D s s J n F 1 b 3 Q 7 U 2 V j d G l v b j E v U 2 h l Z X Q x L 1 p t a W V u a W 9 u b y B 0 e X A u e 1 d 5 a 3 N 6 d G H F g m N l b m l l O l x u L D Q 0 f S Z x d W 9 0 O y w m c X V v d D t T Z W N 0 a W 9 u M S 9 T a G V l d D E v W m 1 p Z W 5 p b 2 5 v I H R 5 c C 5 7 R G / F m 3 d p Y W R j e m V u a W U g d y B w c m F j e S B 3 I H p h c n r E h W R 6 a W U g c 3 D D s 8 W C a 2 k g a 2 F w a X R h x Y J v d 2 V q O l x u L D Q 1 f S Z x d W 9 0 O y w m c X V v d D t T Z W N 0 a W 9 u M S 9 T a G V l d D E v W m 1 p Z W 5 p b 2 5 v I H R 5 c C 5 7 R G / F m 3 d p Y W R j e m V u a W U g d y B w c m F j e S B 3 I H N w w 7 P F g m t h Y 2 g g a 2 F w a X R h x Y J v d 3 l j a C A o c G 9 6 Y S B 6 Y X J 6 x I V k Z W 0 p O l x u L D Q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o Z W V 0 M S U y M C g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A 1 V D I w O j M x O j Q w L j I 3 M z c w O T h a I i 8 + P E V u d H J 5 I F R 5 c G U 9 I k Z p b G x D b 2 x 1 b W 5 U e X B l c y I g V m F s d W U 9 I n N B d 2 N I Q m d B R 0 J n T U R B d 0 1 E Q X d N R E F 3 T U R B d 0 1 E Q X d N R E F 3 T U R B d 0 1 H Q X d N R E F 3 T U R B d 0 1 E Q X d Z R 0 J n W U d C Z 1 k 9 I i 8 + P E V u d H J 5 I F R 5 c G U 9 I k Z p b G x D b 2 x 1 b W 5 O Y W 1 l c y I g V m F s d W U 9 I n N b J n F 1 b 3 Q 7 S U Q m c X V v d D s s J n F 1 b 3 Q 7 R 2 9 k e m l u Y S B y b 3 p w b 2 N 6 x J l j a W E m c X V v d D s s J n F 1 b 3 Q 7 R 2 9 k e m l u Y S B 1 a 2 / F h G N 6 Z W 5 p Y S Z x d W 9 0 O y w m c X V v d D t B Z H J l c y B l L W 1 h a W w m c X V v d D s s J n F 1 b 3 Q 7 T m F 6 d 2 E m c X V v d D s s J n F 1 b 3 Q 7 Q 2 8 g d 2 c g U G F u Y S h p K S B q Z X N 0 I G 5 h Y 3 p l b G 7 E h S B 6 Y X N h Z M S F I H c g e m F y e s S F Z H p h b m l 1 I H N w w 7 P F g m v E h T 8 m c X V v d D s s J n F 1 b 3 Q 7 Q 2 8 g d 2 c g U G F u Y S h p K S B w b 3 d p b m 5 v I G J 5 x I c g c G 9 k c 3 R h d 2 9 3 e W 0 g Y 2 V s Z W 0 g Z H p p Y c W C Y W x u b 8 W b Y 2 k g c 3 D D s 8 W C a 2 k / J n F 1 b 3 Q 7 L C Z x d W 9 0 O 2 F r Y 2 p v b m F y a X V z e m U v d W R 6 a W H F g m 9 3 Y 3 n C o C Z x d W 9 0 O y w m c X V v d D t y Y W R h I G 5 h Z H p v c m N 6 Y S Z x d W 9 0 O y w m c X V v d D t v c m d h b m l 6 Y W N q Z S B 6 d 2 n E h X p r b 3 d l J n F 1 b 3 Q 7 L C Z x d W 9 0 O 3 B y Y W N v d 2 5 p Y 3 k m c X V v d D s s J n F 1 b 3 Q 7 a 2 x p Z W 5 j a S A o b 2 R i a W 9 y Y 3 k p J n F 1 b 3 Q 7 L C Z x d W 9 0 O 2 R v c 3 R h d 2 N 5 J n F 1 b 3 Q 7 L C Z x d W 9 0 O 2 J h b m t p I G k g a W 5 z d H l 0 d W N q Z S B m a W 5 h b n N v d 2 U m c X V v d D s s J n F 1 b 3 Q 7 U 2 t h c m I g U G H F h H N 0 d 2 E m c X V v d D s s J n F 1 b 3 Q 7 c G 9 s a X R 5 Y 3 k m c X V v d D s s J n F 1 b 3 Q 7 b G 9 r Y W x u Z S B 3 x Y J h Z H p l I C h u c C 4 g a m V k b m 9 z d G t h I H N h b W 9 y e s S F Z H U g d G V y e X R v c m l h b G 5 l Z 2 8 p I C Z x d W 9 0 O y w m c X V v d D t J b m 5 l J n F 1 b 3 Q 7 L C Z x d W 9 0 O 3 B v d 2 / F g n l 3 Y W 5 p Z S B p I G 9 k d 2 / F g n l 3 Y W 5 p Z S B j e s W C b 2 5 r w 7 N 3 I H p h c n r E h W R 1 I G 9 y Y X o g d X N 0 Y W x h b m l l I H p h c 2 F k I G k g d 3 l z b 2 t v x Z t j a S B p Y 2 g g d 3 l u Y W d y b 2 R 6 Z W 5 p Y S Z x d W 9 0 O y w m c X V v d D t v Y 2 V u Y S B z c H J h d 2 9 6 Z G H F h C B m a W 5 h b n N v d 3 l j a C B v c m F 6 I H N w c m F 3 b 3 p k Y c W E I H o g Z H p p Y c W C Y W x u b 8 W b Y 2 k g e m F y e s S F Z H U m c X V v d D s s J n F 1 b 3 Q 7 e m F 0 d 2 l l c m R 6 Y W 5 p Z S B z d H J h d G V n a W k g a S B w b G F u w 7 N 3 I H d p Z W x v b G V 0 b m l j a C B z c M O z x Y J r a S Z x d W 9 0 O y w m c X V v d D t 6 Y X R 3 a W V y Z H p h b m l l I H J v Y 3 p u e W N o I H B s Y W 7 D s 3 c g c n p l Y 3 p v d 2 8 t Z m l u Y W 5 z b 3 d 5 Y 2 g g a S B p b n d l c 3 R 5 Y 3 l q b n l j a C Z x d W 9 0 O y w m c X V v d D t 1 c 3 R h b G F u a W U g Y 2 V s w 7 N 3 I H p h c n r E h W R j e n l j a C B j e s W C b 2 5 r w 7 N 3 I H p h c n r E h W R 1 I G 9 y Y X o g b 2 N l b m E g a W N o I H J l Y W x p e m F j a m k m c X V v d D s s J n F 1 b 3 Q 7 c 3 B v c n r E h W R 6 Y W 5 p Z S B z c H J h d 2 9 6 Z G H F h C B 6 I G R 6 a W H F g m F s b m / F m 2 N p I H J h Z H n C o G R s Y S B X Y W x u Z W d v I F p n c m 9 t Y W R 6 Z W 5 p Y S 9 a Z 3 J v b W F k e m V u a W E g V 3 N w w 7 N s b m l r w 7 N 3 J n F 1 b 3 Q 7 L C Z x d W 9 0 O 3 d 5 c m H F v G F u a W U g e m d v Z H k g e m F y e s S F Z G 9 3 a S B u Y S B k b 2 t v b n l 3 Y W 5 p Z S B j e n l u b m / F m 2 N p I G 9 r c m X F m 2 x v b n l j a C B 3 I F N 0 Y X R 1 Y 2 l l L 1 V t b 3 d p Z S B z c M O z x Y J r a S Z x d W 9 0 O y w m c X V v d D t w c n p 5 a m 1 v d 2 F u a W U g c G 9 s a X R 5 a y B 3 I H p h a 3 J l c 2 l l I H p h c n r E h W R 6 Y W 5 p Y S B y e X p 5 a 2 l l b T s m c X V v d D s s J n F 1 b 3 Q 7 Z G 9 y Y W R 6 Y W 5 p Z S B 6 Y X J 6 x I V k b 3 d p I H c g e m F r c m V z a W U g c G x h b s O z d y B k e m l h x Y J h b G 5 v x Z t j a S B z c M O z x Y J r a S Z x d W 9 0 O y w m c X V v d D t 3 c 3 B h c m N p Z S B 6 Y X J 6 x I V k d S B 3 I G t s d W N 6 b 3 d 5 Y 2 g g b 2 J z e m F y Y W N o I G R 6 a W H F g m F s b m / F m 2 N p I H N w w 7 P F g m t p L C B p b m l j a m 9 3 Y W 5 p Z S B u b 3 d 5 Y 2 g g c m 9 6 d 2 n E h X p h x Y Q m c X V v d D s s J n F 1 b 3 Q 7 S W 5 u Z T I m c X V v d D s s J n F 1 b 3 Q 7 S m F r a W U g c 8 S F I F B h b m E o a S k g e m R h b m l l b S B u Y W p 3 Y c W 8 b m l l a n N 6 Z S B w c m 9 i b G V t e S A o Y m F y a W V y e S k g d 2 U g d 3 N w w 7 P F g n B y Y W N 5 I H p h c n r E h W R 1 I H o g c m F k x I U g b m F k e m 9 y Y 3 r E h T 8 m c X V v d D s s J n F 1 b 3 Q 7 V 3 l 6 b m F j e m F u a W U g c H J 6 Z X o g c m F k x J k g b m F k e m 9 y Y 3 r E h S B j Z W z D s 3 c g e m F y e s S F Z G N 6 e W N o I G N 6 x Y J v b m t v b S B 6 Y X J 6 x I V k d S B t Y S B r b H V j e m 9 3 Z S B 6 b m F j e m V u a W U g d y B w c m 9 j Z X N p Z S B u Y W R 6 b 3 J 1 I G t v c n B v c m F j e W p u Z W d v J n F 1 b 3 Q 7 L C Z x d W 9 0 O 1 d 5 e m 5 h Y 3 p h b m U g Y 3 r F g m 9 u a 2 9 t I H p h c n r E h W R 1 I G N l b G U g d 3 l u a W t h a s S F I H p l I H N 0 c m F 0 Z W d p a S B s d W I g c G x h b n U g Z M W C d W d v b G V 0 b m l l Z 2 8 g c 3 D D s 8 W C a 2 k g J n F 1 b 3 Q 7 L C Z x d W 9 0 O 1 B y b 3 B v e n l j a m U g Y 2 V s w 7 N 3 I H p h c n r E h W R j e n l j a C B z a 8 W C Y W R h b n l j a C B w c n p l e i B j e s W C b 2 5 r w 7 N 3 I H p h c n r E h W R 1 I H J h Z H p p Z S B u Y W R 6 b 3 J j e m V q I H P E h S B h b W J p d G 5 l I G E g a W N o I H N w Z c W C b m l l b m l l I H d 5 b W F n Y S B v Z C B t Z W 5 h Z M W 8 Z X J h I H N w b 3 J l Z 2 8 g e m F h b m d h x b x v d 2 F u a W E g a S B t b 3 R 5 d 2 F j a m k m c X V v d D s s J n F 1 b 3 Q 7 U G 9 6 a W 9 t I H B y b 3 B v b m 9 3 Y W 5 5 Y 2 g g c H J 6 Z X o g b W F u Y W d l c s O z d y B j Z W z D s 3 c g a m V z d C B 6 Y W 5 p x b x v b n k g d y B j Z W x 1 I H V 6 e X N r Y W 5 p Y S B w c m V t a W k g c H J 6 e S B u a c W 8 c 3 p 5 b S B 6 Y W F u Z 2 H F v G 9 3 Y W 5 p d S Z x d W 9 0 O y w m c X V v d D t D e s W C b 2 5 r b 3 d p Z S B y Y W R 5 I G 5 h Z H p v c m N 6 Z W o g b W F q x I U g b 2 R w b 3 d p Z W R u a W U g a 2 9 t c G V 0 Z W 5 j a m U g Z G 8 g b 2 N l b n k g e m F w c m 9 w b 2 5 v d 2 F u e W N o I H B y e m V 6 I G N 6 x Y J v b m t h I H p h c n r E h W R 1 I G N l b M O z d y B 6 Y X J 6 x I V k Y 3 p 5 Y 2 g g c G 9 k I H d 6 Z 2 z E m W R l b S B h Z G V r d 2 F 0 b m / F m 2 N p I G k g Y W 1 i a X R u b 8 W b Y 2 k m c X V v d D s s J n F 1 b 3 Q 7 V X N 0 Y W x h b m U g c H J 6 Z X o g c m F k x J k g b m F k e m 9 y Y 3 r E h S B j Z W x l I H p h c n r E h W R j e m U g c 8 S F I G F t Y m l 0 b m U g a S B w c n p 5 Y 3 p 5 b m l h a s S F I H N p x J k g Z G 8 g c m 9 6 d 2 9 q d S B z c M O z x Y J r a S B p I H B v c H J h d 3 k g a m V q I H d 5 b m l r w 7 N 3 J n F 1 b 3 Q 7 L C Z x d W 9 0 O z E t c m 9 j e m 5 h I H B l c n N w Z W t 0 e X d h I H V z d G F s Y W 5 p Y S B p I G 9 j Z W 5 5 I G N l b M O z d y B 6 Y X J 6 x I V k Y 3 p 5 Y 2 g g a m V z d C B v c H R 5 b W F s b m E g a S B w c n p 5 Y 3 p 5 b m l h I H N p x J k g Z G 8 g c m V h b G l 6 Y W N q a S B k x Y J 1 Z 2 9 0 Z X J t a W 5 v d 3 l j a C B j Z W z D s 3 c g c 3 D D s 8 W C a 2 k m c X V v d D s s J n F 1 b 3 Q 7 U H J v Y 2 V z I H d 5 e m 5 h Y 3 p h b m l h I G N l b M O z d y B 6 Y X J 6 x I V k Y 3 p 5 Y 2 g g b 3 B p Z X J h I H N p x J k g b m E g a 2 9 u c 3 V s d G F j a m F j a C B 6 I G N 6 x Y J v b m t h b W k g e m F y e s S F Z H U g a 3 T D s 3 J 6 e S B t Y W r E h S B 3 c M W C e X c g b m E g a 2 / F h G N v d 3 k g a 3 N 6 d G H F g n Q g d 3 l 6 b m F j e m F u e W N o I G N l b M O z d y Z x d W 9 0 O y w m c X V v d D t X e X p u Y W N 6 Y W 5 l I H B y e m V 6 I H J h Z M S Z I G 5 h Z H p v c m N 6 x I U g Y 2 V s Z S B z x I U g b W l l c n p h b G 5 l L C B r d 2 F u d H l m a W t v d 2 F s b m U g a S B t b 8 W 8 b G l 3 Z S B k b y B y Z W F s a X p h Y 2 p p J n F 1 b 3 Q 7 L C Z x d W 9 0 O 0 N 6 x Y J v b m t v d 2 l l I H p h c n r E h W R 1 I G 9 0 c n p 5 b X V q x I U g Y 2 V s Z S B 6 Y X J 6 x I V k Y 3 p l I H c g d G V y b W l u a W U g d W 1 v x b x s a X d p Y W r E h W N 5 b S B p Y 2 g g d 3 l r b 2 5 h b m l l J n F 1 b 3 Q 7 L C Z x d W 9 0 O 8 K g U M W C Z c S H O l x u J n F 1 b 3 Q 7 L C Z x d W 9 0 O 1 d p Z W s 6 X G 4 m c X V v d D s s J n F 1 b 3 Q 7 R n V u a 2 N q Y S B 3 I H p h c n r E h W R 6 a W U 6 X G 4 m c X V v d D s s J n F 1 b 3 Q 7 Q 3 r F g m 9 u Z W s g e i B 3 e W J v c n U g e m H F g m 9 n a T 9 c b i Z x d W 9 0 O y w m c X V v d D t X e W t z e n R h x Y J j Z W 5 p Z T p c b i Z x d W 9 0 O y w m c X V v d D t E b 8 W b d 2 l h Z G N 6 Z W 5 p Z S B 3 I H B y Y W N 5 I H c g e m F y e s S F Z H p p Z S B z c M O z x Y J r a S B r Y X B p d G H F g m 9 3 Z W o 6 X G 4 m c X V v d D s s J n F 1 b 3 Q 7 R G / F m 3 d p Y W R j e m V u a W U g d y B w c m F j e S B 3 I H N w w 7 P F g m t h Y 2 g g a 2 F w a X R h x Y J v d 3 l j a C A o c G 9 6 Y S B 6 Y X J 6 x I V k Z W 0 p O l x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M 2 V h N z U y M C 0 0 Z W E w L T R h O W M t O D A 0 M y 0 x M m R m O G F i O W F j M z Q i L z 4 8 R W 5 0 c n k g V H l w Z T 0 i U m V s Y X R p b 2 5 z a G l w S W 5 m b 0 N v b n R h a W 5 l c i I g V m F s d W U 9 I n N 7 J n F 1 b 3 Q 7 Y 2 9 s d W 1 u Q 2 9 1 b n Q m c X V v d D s 6 N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a b W l l b m l v b m 8 g d H l w L n t J R C w w f S Z x d W 9 0 O y w m c X V v d D t T Z W N 0 a W 9 u M S 9 T a G V l d D E v W m 1 p Z W 5 p b 2 5 v I H R 5 c C 5 7 R 2 9 k e m l u Y S B y b 3 p w b 2 N 6 x J l j a W E s M X 0 m c X V v d D s s J n F 1 b 3 Q 7 U 2 V j d G l v b j E v U 2 h l Z X Q x L 1 p t a W V u a W 9 u b y B 0 e X A u e 0 d v Z H p p b m E g d W t v x Y R j e m V u a W E s M n 0 m c X V v d D s s J n F 1 b 3 Q 7 U 2 V j d G l v b j E v U 2 h l Z X Q x L 1 p t a W V u a W 9 u b y B 0 e X A u e 0 F k c m V z I G U t b W F p b C w z f S Z x d W 9 0 O y w m c X V v d D t T Z W N 0 a W 9 u M S 9 T a G V l d D E v W m 1 p Z W 5 p b 2 5 v I H R 5 c C 5 7 T m F 6 d 2 E s N H 0 m c X V v d D s s J n F 1 b 3 Q 7 U 2 V j d G l v b j E v U 2 h l Z X Q x L 1 p t a W V u a W 9 u b y B 0 e X A u e 0 N v I H d n I F B h b m E o a S k g a m V z d C B u Y W N 6 Z W x u x I U g e m F z Y W T E h S B 3 I H p h c n r E h W R 6 Y W 5 p d S B z c M O z x Y J r x I U / L D V 9 J n F 1 b 3 Q 7 L C Z x d W 9 0 O 1 N l Y 3 R p b 2 4 x L 1 N o Z W V 0 M S 9 a b W l l b m l v b m 8 g d H l w L n t D b y B 3 Z y B Q Y W 5 h K G k p I H B v d 2 l u b m 8 g Y n n E h y B w b 2 R z d G F 3 b 3 d 5 b S B j Z W x l b S B k e m l h x Y J h b G 5 v x Z t j a S B z c M O z x Y J r a T 8 s N n 0 m c X V v d D s s J n F 1 b 3 Q 7 U 2 V j d G l v b j E v U 2 h l Z X Q x L 1 p t a W V u a W 9 u b y B 0 e X A u e 2 F r Y 2 p v b m F y a X V z e m U v d W R 6 a W H F g m 9 3 Y 3 n C o C w 3 f S Z x d W 9 0 O y w m c X V v d D t T Z W N 0 a W 9 u M S 9 T a G V l d D E v W m 1 p Z W 5 p b 2 5 v I H R 5 c C 5 7 c m F k Y S B u Y W R 6 b 3 J j e m E s O H 0 m c X V v d D s s J n F 1 b 3 Q 7 U 2 V j d G l v b j E v U 2 h l Z X Q x L 1 p t a W V u a W 9 u b y B 0 e X A u e 2 9 y Z 2 F u a X p h Y 2 p l I H p 3 a c S F e m t v d 2 U s O X 0 m c X V v d D s s J n F 1 b 3 Q 7 U 2 V j d G l v b j E v U 2 h l Z X Q x L 1 p t a W V u a W 9 u b y B 0 e X A u e 3 B y Y W N v d 2 5 p Y 3 k s M T B 9 J n F 1 b 3 Q 7 L C Z x d W 9 0 O 1 N l Y 3 R p b 2 4 x L 1 N o Z W V 0 M S 9 a b W l l b m l v b m 8 g d H l w L n t r b G l l b m N p I C h v Z G J p b 3 J j e S k s M T F 9 J n F 1 b 3 Q 7 L C Z x d W 9 0 O 1 N l Y 3 R p b 2 4 x L 1 N o Z W V 0 M S 9 a b W l l b m l v b m 8 g d H l w L n t k b 3 N 0 Y X d j e S w x M n 0 m c X V v d D s s J n F 1 b 3 Q 7 U 2 V j d G l v b j E v U 2 h l Z X Q x L 1 p t a W V u a W 9 u b y B 0 e X A u e 2 J h b m t p I G k g a W 5 z d H l 0 d W N q Z S B m a W 5 h b n N v d 2 U s M T N 9 J n F 1 b 3 Q 7 L C Z x d W 9 0 O 1 N l Y 3 R p b 2 4 x L 1 N o Z W V 0 M S 9 a b W l l b m l v b m 8 g d H l w L n t T a 2 F y Y i B Q Y c W E c 3 R 3 Y S w x N H 0 m c X V v d D s s J n F 1 b 3 Q 7 U 2 V j d G l v b j E v U 2 h l Z X Q x L 1 p t a W V u a W 9 u b y B 0 e X A u e 3 B v b G l 0 e W N 5 L D E 1 f S Z x d W 9 0 O y w m c X V v d D t T Z W N 0 a W 9 u M S 9 T a G V l d D E v W m 1 p Z W 5 p b 2 5 v I H R 5 c C 5 7 b G 9 r Y W x u Z S B 3 x Y J h Z H p l I C h u c C 4 g a m V k b m 9 z d G t h I H N h b W 9 y e s S F Z H U g d G V y e X R v c m l h b G 5 l Z 2 8 p I C w x N n 0 m c X V v d D s s J n F 1 b 3 Q 7 U 2 V j d G l v b j E v U 2 h l Z X Q x L 1 p t a W V u a W 9 u b y B 0 e X A u e 0 l u b m U s M T d 9 J n F 1 b 3 Q 7 L C Z x d W 9 0 O 1 N l Y 3 R p b 2 4 x L 1 N o Z W V 0 M S 9 a b W l l b m l v b m 8 g d H l w L n t w b 3 d v x Y J 5 d 2 F u a W U g a S B v Z H d v x Y J 5 d 2 F u a W U g Y 3 r F g m 9 u a 8 O z d y B 6 Y X J 6 x I V k d S B v c m F 6 I H V z d G F s Y W 5 p Z S B 6 Y X N h Z C B p I H d 5 c 2 9 r b 8 W b Y 2 k g a W N o I H d 5 b m F n c m 9 k e m V u a W E s M T h 9 J n F 1 b 3 Q 7 L C Z x d W 9 0 O 1 N l Y 3 R p b 2 4 x L 1 N o Z W V 0 M S 9 a b W l l b m l v b m 8 g d H l w L n t v Y 2 V u Y S B z c H J h d 2 9 6 Z G H F h C B m a W 5 h b n N v d 3 l j a C B v c m F 6 I H N w c m F 3 b 3 p k Y c W E I H o g Z H p p Y c W C Y W x u b 8 W b Y 2 k g e m F y e s S F Z H U s M T l 9 J n F 1 b 3 Q 7 L C Z x d W 9 0 O 1 N l Y 3 R p b 2 4 x L 1 N o Z W V 0 M S 9 a b W l l b m l v b m 8 g d H l w L n t 6 Y X R 3 a W V y Z H p h b m l l I H N 0 c m F 0 Z W d p a S B p I H B s Y W 7 D s 3 c g d 2 l l b G 9 s Z X R u a W N o I H N w w 7 P F g m t p L D I w f S Z x d W 9 0 O y w m c X V v d D t T Z W N 0 a W 9 u M S 9 T a G V l d D E v W m 1 p Z W 5 p b 2 5 v I H R 5 c C 5 7 e m F 0 d 2 l l c m R 6 Y W 5 p Z S B y b 2 N 6 b n l j a C B w b G F u w 7 N 3 I H J 6 Z W N 6 b 3 d v L W Z p b m F u c 2 9 3 e W N o I G k g a W 5 3 Z X N 0 e W N 5 a m 5 5 Y 2 g s M j F 9 J n F 1 b 3 Q 7 L C Z x d W 9 0 O 1 N l Y 3 R p b 2 4 x L 1 N o Z W V 0 M S 9 a b W l l b m l v b m 8 g d H l w L n t 1 c 3 R h b G F u a W U g Y 2 V s w 7 N 3 I H p h c n r E h W R j e n l j a C B j e s W C b 2 5 r w 7 N 3 I H p h c n r E h W R 1 I G 9 y Y X o g b 2 N l b m E g a W N o I H J l Y W x p e m F j a m k s M j J 9 J n F 1 b 3 Q 7 L C Z x d W 9 0 O 1 N l Y 3 R p b 2 4 x L 1 N o Z W V 0 M S 9 a b W l l b m l v b m 8 g d H l w L n t z c G 9 y e s S F Z H p h b m l l I H N w c m F 3 b 3 p k Y c W E I H o g Z H p p Y c W C Y W x u b 8 W b Y 2 k g c m F k e c K g Z G x h I F d h b G 5 l Z 2 8 g W m d y b 2 1 h Z H p l b m l h L 1 p n c m 9 t Y W R 6 Z W 5 p Y S B X c 3 D D s 2 x u a W v D s 3 c s M j N 9 J n F 1 b 3 Q 7 L C Z x d W 9 0 O 1 N l Y 3 R p b 2 4 x L 1 N o Z W V 0 M S 9 a b W l l b m l v b m 8 g d H l w L n t 3 e X J h x b x h b m l l I H p n b 2 R 5 I H p h c n r E h W R v d 2 k g b m E g Z G 9 r b 2 5 5 d 2 F u a W U g Y 3 p 5 b m 5 v x Z t j a S B v a 3 J l x Z t s b 2 5 5 Y 2 g g d y B T d G F 0 d W N p Z S 9 V b W 9 3 a W U g c 3 D D s 8 W C a 2 k s M j R 9 J n F 1 b 3 Q 7 L C Z x d W 9 0 O 1 N l Y 3 R p b 2 4 x L 1 N o Z W V 0 M S 9 a b W l l b m l v b m 8 g d H l w L n t w c n p 5 a m 1 v d 2 F u a W U g c G 9 s a X R 5 a y B 3 I H p h a 3 J l c 2 l l I H p h c n r E h W R 6 Y W 5 p Y S B y e X p 5 a 2 l l b T s s M j V 9 J n F 1 b 3 Q 7 L C Z x d W 9 0 O 1 N l Y 3 R p b 2 4 x L 1 N o Z W V 0 M S 9 a b W l l b m l v b m 8 g d H l w L n t k b 3 J h Z H p h b m l l I H p h c n r E h W R v d 2 k g d y B 6 Y W t y Z X N p Z S B w b G F u w 7 N 3 I G R 6 a W H F g m F s b m / F m 2 N p I H N w w 7 P F g m t p L D I 2 f S Z x d W 9 0 O y w m c X V v d D t T Z W N 0 a W 9 u M S 9 T a G V l d D E v W m 1 p Z W 5 p b 2 5 v I H R 5 c C 5 7 d 3 N w Y X J j a W U g e m F y e s S F Z H U g d y B r b H V j e m 9 3 e W N o I G 9 i c 3 p h c m F j a C B k e m l h x Y J h b G 5 v x Z t j a S B z c M O z x Y J r a S w g a W 5 p Y 2 p v d 2 F u a W U g b m 9 3 e W N o I H J v e n d p x I V 6 Y c W E L D I 3 f S Z x d W 9 0 O y w m c X V v d D t T Z W N 0 a W 9 u M S 9 T a G V l d D E v W m 1 p Z W 5 p b 2 5 v I H R 5 c C 5 7 S W 5 u Z T I s M j h 9 J n F 1 b 3 Q 7 L C Z x d W 9 0 O 1 N l Y 3 R p b 2 4 x L 1 N o Z W V 0 M S 9 a b W l l b m l v b m 8 g d H l w L n t K Y W t p Z S B z x I U g U G F u Y S h p K S B 6 Z G F u a W V t I G 5 h a n d h x b x u a W V q c 3 p l I H B y b 2 J s Z W 1 5 I C h i Y X J p Z X J 5 K S B 3 Z S B 3 c 3 D D s 8 W C c H J h Y 3 k g e m F y e s S F Z H U g e i B y Y W T E h S B u Y W R 6 b 3 J j e s S F P y w y O X 0 m c X V v d D s s J n F 1 b 3 Q 7 U 2 V j d G l v b j E v U 2 h l Z X Q x L 1 p t a W V u a W 9 u b y B 0 e X A u e 1 d 5 e m 5 h Y 3 p h b m l l I H B y e m V 6 I H J h Z M S Z I G 5 h Z H p v c m N 6 x I U g Y 2 V s w 7 N 3 I H p h c n r E h W R j e n l j a C B j e s W C b 2 5 r b 2 0 g e m F y e s S F Z H U g b W E g a 2 x 1 Y 3 p v d 2 U g e m 5 h Y 3 p l b m l l I H c g c H J v Y 2 V z a W U g b m F k e m 9 y d S B r b 3 J w b 3 J h Y 3 l q b m V n b y w z M H 0 m c X V v d D s s J n F 1 b 3 Q 7 U 2 V j d G l v b j E v U 2 h l Z X Q x L 1 p t a W V u a W 9 u b y B 0 e X A u e 1 d 5 e m 5 h Y 3 p h b m U g Y 3 r F g m 9 u a 2 9 t I H p h c n r E h W R 1 I G N l b G U g d 3 l u a W t h a s S F I H p l I H N 0 c m F 0 Z W d p a S B s d W I g c G x h b n U g Z M W C d W d v b G V 0 b m l l Z 2 8 g c 3 D D s 8 W C a 2 k g L D M x f S Z x d W 9 0 O y w m c X V v d D t T Z W N 0 a W 9 u M S 9 T a G V l d D E v W m 1 p Z W 5 p b 2 5 v I H R 5 c C 5 7 U H J v c G 9 6 e W N q Z S B j Z W z D s 3 c g e m F y e s S F Z G N 6 e W N o I H N r x Y J h Z G F u e W N o I H B y e m V 6 I G N 6 x Y J v b m v D s 3 c g e m F y e s S F Z H U g c m F k e m l l I G 5 h Z H p v c m N 6 Z W o g c 8 S F I G F t Y m l 0 b m U g Y S B p Y 2 g g c 3 B l x Y J u a W V u a W U g d 3 l t Y W d h I G 9 k I G 1 l b m F k x b x l c m E g c 3 B v c m V n b y B 6 Y W F u Z 2 H F v G 9 3 Y W 5 p Y S B p I G 1 v d H l 3 Y W N q a S w z M n 0 m c X V v d D s s J n F 1 b 3 Q 7 U 2 V j d G l v b j E v U 2 h l Z X Q x L 1 p t a W V u a W 9 u b y B 0 e X A u e 1 B v e m l v b S B w c m 9 w b 2 5 v d 2 F u e W N o I H B y e m V 6 I G 1 h b m F n Z X L D s 3 c g Y 2 V s w 7 N 3 I G p l c 3 Q g e m F u a c W 8 b 2 5 5 I H c g Y 2 V s d S B 1 e n l z a 2 F u a W E g c H J l b W l p I H B y e n k g b m n F v H N 6 e W 0 g e m F h b m d h x b x v d 2 F u a X U s M z N 9 J n F 1 b 3 Q 7 L C Z x d W 9 0 O 1 N l Y 3 R p b 2 4 x L 1 N o Z W V 0 M S 9 a b W l l b m l v b m 8 g d H l w L n t D e s W C b 2 5 r b 3 d p Z S B y Y W R 5 I G 5 h Z H p v c m N 6 Z W o g b W F q x I U g b 2 R w b 3 d p Z W R u a W U g a 2 9 t c G V 0 Z W 5 j a m U g Z G 8 g b 2 N l b n k g e m F w c m 9 w b 2 5 v d 2 F u e W N o I H B y e m V 6 I G N 6 x Y J v b m t h I H p h c n r E h W R 1 I G N l b M O z d y B 6 Y X J 6 x I V k Y 3 p 5 Y 2 g g c G 9 k I H d 6 Z 2 z E m W R l b S B h Z G V r d 2 F 0 b m / F m 2 N p I G k g Y W 1 i a X R u b 8 W b Y 2 k s M z R 9 J n F 1 b 3 Q 7 L C Z x d W 9 0 O 1 N l Y 3 R p b 2 4 x L 1 N o Z W V 0 M S 9 a b W l l b m l v b m 8 g d H l w L n t V c 3 R h b G F u Z S B w c n p l e i B y Y W T E m S B u Y W R 6 b 3 J j e s S F I G N l b G U g e m F y e s S F Z G N 6 Z S B z x I U g Y W 1 i a X R u Z S B p I H B y e n l j e n l u a W F q x I U g c 2 n E m S B k b y B y b 3 p 3 b 2 p 1 I H N w w 7 P F g m t p I G k g c G 9 w c m F 3 e S B q Z W o g d 3 l u a W v D s 3 c s M z V 9 J n F 1 b 3 Q 7 L C Z x d W 9 0 O 1 N l Y 3 R p b 2 4 x L 1 N o Z W V 0 M S 9 a b W l l b m l v b m 8 g d H l w L n s x L X J v Y 3 p u Y S B w Z X J z c G V r d H l 3 Y S B 1 c 3 R h b G F u a W E g a S B v Y 2 V u e S B j Z W z D s 3 c g e m F y e s S F Z G N 6 e W N o I G p l c 3 Q g b 3 B 0 e W 1 h b G 5 h I G k g c H J 6 e W N 6 e W 5 p Y S B z a c S Z I G R v I H J l Y W x p e m F j a m k g Z M W C d W d v d G V y b W l u b 3 d 5 Y 2 g g Y 2 V s w 7 N 3 I H N w w 7 P F g m t p L D M 2 f S Z x d W 9 0 O y w m c X V v d D t T Z W N 0 a W 9 u M S 9 T a G V l d D E v W m 1 p Z W 5 p b 2 5 v I H R 5 c C 5 7 U H J v Y 2 V z I H d 5 e m 5 h Y 3 p h b m l h I G N l b M O z d y B 6 Y X J 6 x I V k Y 3 p 5 Y 2 g g b 3 B p Z X J h I H N p x J k g b m E g a 2 9 u c 3 V s d G F j a m F j a C B 6 I G N 6 x Y J v b m t h b W k g e m F y e s S F Z H U g a 3 T D s 3 J 6 e S B t Y W r E h S B 3 c M W C e X c g b m E g a 2 / F h G N v d 3 k g a 3 N 6 d G H F g n Q g d 3 l 6 b m F j e m F u e W N o I G N l b M O z d y w z N 3 0 m c X V v d D s s J n F 1 b 3 Q 7 U 2 V j d G l v b j E v U 2 h l Z X Q x L 1 p t a W V u a W 9 u b y B 0 e X A u e 1 d 5 e m 5 h Y 3 p h b m U g c H J 6 Z X o g c m F k x J k g b m F k e m 9 y Y 3 r E h S B j Z W x l I H P E h S B t a W V y e m F s b m U s I G t 3 Y W 5 0 e W Z p a 2 9 3 Y W x u Z S B p I G 1 v x b x s a X d l I G R v I H J l Y W x p e m F j a m k s M z h 9 J n F 1 b 3 Q 7 L C Z x d W 9 0 O 1 N l Y 3 R p b 2 4 x L 1 N o Z W V 0 M S 9 a b W l l b m l v b m 8 g d H l w L n t D e s W C b 2 5 r b 3 d p Z S B 6 Y X J 6 x I V k d S B v d H J 6 e W 1 1 a s S F I G N l b G U g e m F y e s S F Z G N 6 Z S B 3 I H R l c m 1 p b m l l I H V t b 8 W 8 b G l 3 a W F q x I V j e W 0 g a W N o I H d 5 a 2 9 u Y W 5 p Z S w z O X 0 m c X V v d D s s J n F 1 b 3 Q 7 U 2 V j d G l v b j E v U 2 h l Z X Q x L 1 p t a W V u a W 9 u b y B 0 e X A u e 8 K g U M W C Z c S H O l x u L D Q w f S Z x d W 9 0 O y w m c X V v d D t T Z W N 0 a W 9 u M S 9 T a G V l d D E v W m 1 p Z W 5 p b 2 5 v I H R 5 c C 5 7 V 2 l l a z p c b i w 0 M X 0 m c X V v d D s s J n F 1 b 3 Q 7 U 2 V j d G l v b j E v U 2 h l Z X Q x L 1 p t a W V u a W 9 u b y B 0 e X A u e 0 Z 1 b m t j a m E g d y B 6 Y X J 6 x I V k e m l l O l x u L D Q y f S Z x d W 9 0 O y w m c X V v d D t T Z W N 0 a W 9 u M S 9 T a G V l d D E v W m 1 p Z W 5 p b 2 5 v I H R 5 c C 5 7 Q 3 r F g m 9 u Z W s g e i B 3 e W J v c n U g e m H F g m 9 n a T 9 c b i w 0 M 3 0 m c X V v d D s s J n F 1 b 3 Q 7 U 2 V j d G l v b j E v U 2 h l Z X Q x L 1 p t a W V u a W 9 u b y B 0 e X A u e 1 d 5 a 3 N 6 d G H F g m N l b m l l O l x u L D Q 0 f S Z x d W 9 0 O y w m c X V v d D t T Z W N 0 a W 9 u M S 9 T a G V l d D E v W m 1 p Z W 5 p b 2 5 v I H R 5 c C 5 7 R G / F m 3 d p Y W R j e m V u a W U g d y B w c m F j e S B 3 I H p h c n r E h W R 6 a W U g c 3 D D s 8 W C a 2 k g a 2 F w a X R h x Y J v d 2 V q O l x u L D Q 1 f S Z x d W 9 0 O y w m c X V v d D t T Z W N 0 a W 9 u M S 9 T a G V l d D E v W m 1 p Z W 5 p b 2 5 v I H R 5 c C 5 7 R G / F m 3 d p Y W R j e m V u a W U g d y B w c m F j e S B 3 I H N w w 7 P F g m t h Y 2 g g a 2 F w a X R h x Y J v d 3 l j a C A o c G 9 6 Y S B 6 Y X J 6 x I V k Z W 0 p O l x u L D Q 2 f S Z x d W 9 0 O 1 0 s J n F 1 b 3 Q 7 Q 2 9 s d W 1 u Q 2 9 1 b n Q m c X V v d D s 6 N D c s J n F 1 b 3 Q 7 S 2 V 5 Q 2 9 s d W 1 u T m F t Z X M m c X V v d D s 6 W 1 0 s J n F 1 b 3 Q 7 Q 2 9 s d W 1 u S W R l b n R p d G l l c y Z x d W 9 0 O z p b J n F 1 b 3 Q 7 U 2 V j d G l v b j E v U 2 h l Z X Q x L 1 p t a W V u a W 9 u b y B 0 e X A u e 0 l E L D B 9 J n F 1 b 3 Q 7 L C Z x d W 9 0 O 1 N l Y 3 R p b 2 4 x L 1 N o Z W V 0 M S 9 a b W l l b m l v b m 8 g d H l w L n t H b 2 R 6 a W 5 h I H J v e n B v Y 3 r E m W N p Y S w x f S Z x d W 9 0 O y w m c X V v d D t T Z W N 0 a W 9 u M S 9 T a G V l d D E v W m 1 p Z W 5 p b 2 5 v I H R 5 c C 5 7 R 2 9 k e m l u Y S B 1 a 2 / F h G N 6 Z W 5 p Y S w y f S Z x d W 9 0 O y w m c X V v d D t T Z W N 0 a W 9 u M S 9 T a G V l d D E v W m 1 p Z W 5 p b 2 5 v I H R 5 c C 5 7 Q W R y Z X M g Z S 1 t Y W l s L D N 9 J n F 1 b 3 Q 7 L C Z x d W 9 0 O 1 N l Y 3 R p b 2 4 x L 1 N o Z W V 0 M S 9 a b W l l b m l v b m 8 g d H l w L n t O Y X p 3 Y S w 0 f S Z x d W 9 0 O y w m c X V v d D t T Z W N 0 a W 9 u M S 9 T a G V l d D E v W m 1 p Z W 5 p b 2 5 v I H R 5 c C 5 7 Q 2 8 g d 2 c g U G F u Y S h p K S B q Z X N 0 I G 5 h Y 3 p l b G 7 E h S B 6 Y X N h Z M S F I H c g e m F y e s S F Z H p h b m l 1 I H N w w 7 P F g m v E h T 8 s N X 0 m c X V v d D s s J n F 1 b 3 Q 7 U 2 V j d G l v b j E v U 2 h l Z X Q x L 1 p t a W V u a W 9 u b y B 0 e X A u e 0 N v I H d n I F B h b m E o a S k g c G 9 3 a W 5 u b y B i e c S H I H B v Z H N 0 Y X d v d 3 l t I G N l b G V t I G R 6 a W H F g m F s b m / F m 2 N p I H N w w 7 P F g m t p P y w 2 f S Z x d W 9 0 O y w m c X V v d D t T Z W N 0 a W 9 u M S 9 T a G V l d D E v W m 1 p Z W 5 p b 2 5 v I H R 5 c C 5 7 Y W t j a m 9 u Y X J p d X N 6 Z S 9 1 Z H p p Y c W C b 3 d j e c K g L D d 9 J n F 1 b 3 Q 7 L C Z x d W 9 0 O 1 N l Y 3 R p b 2 4 x L 1 N o Z W V 0 M S 9 a b W l l b m l v b m 8 g d H l w L n t y Y W R h I G 5 h Z H p v c m N 6 Y S w 4 f S Z x d W 9 0 O y w m c X V v d D t T Z W N 0 a W 9 u M S 9 T a G V l d D E v W m 1 p Z W 5 p b 2 5 v I H R 5 c C 5 7 b 3 J n Y W 5 p e m F j a m U g e n d p x I V 6 a 2 9 3 Z S w 5 f S Z x d W 9 0 O y w m c X V v d D t T Z W N 0 a W 9 u M S 9 T a G V l d D E v W m 1 p Z W 5 p b 2 5 v I H R 5 c C 5 7 c H J h Y 2 9 3 b m l j e S w x M H 0 m c X V v d D s s J n F 1 b 3 Q 7 U 2 V j d G l v b j E v U 2 h l Z X Q x L 1 p t a W V u a W 9 u b y B 0 e X A u e 2 t s a W V u Y 2 k g K G 9 k Y m l v c m N 5 K S w x M X 0 m c X V v d D s s J n F 1 b 3 Q 7 U 2 V j d G l v b j E v U 2 h l Z X Q x L 1 p t a W V u a W 9 u b y B 0 e X A u e 2 R v c 3 R h d 2 N 5 L D E y f S Z x d W 9 0 O y w m c X V v d D t T Z W N 0 a W 9 u M S 9 T a G V l d D E v W m 1 p Z W 5 p b 2 5 v I H R 5 c C 5 7 Y m F u a 2 k g a S B p b n N 0 e X R 1 Y 2 p l I G Z p b m F u c 2 9 3 Z S w x M 3 0 m c X V v d D s s J n F 1 b 3 Q 7 U 2 V j d G l v b j E v U 2 h l Z X Q x L 1 p t a W V u a W 9 u b y B 0 e X A u e 1 N r Y X J i I F B h x Y R z d H d h L D E 0 f S Z x d W 9 0 O y w m c X V v d D t T Z W N 0 a W 9 u M S 9 T a G V l d D E v W m 1 p Z W 5 p b 2 5 v I H R 5 c C 5 7 c G 9 s a X R 5 Y 3 k s M T V 9 J n F 1 b 3 Q 7 L C Z x d W 9 0 O 1 N l Y 3 R p b 2 4 x L 1 N o Z W V 0 M S 9 a b W l l b m l v b m 8 g d H l w L n t s b 2 t h b G 5 l I H f F g m F k e m U g K G 5 w L i B q Z W R u b 3 N 0 a 2 E g c 2 F t b 3 J 6 x I V k d S B 0 Z X J 5 d G 9 y a W F s b m V n b y k g L D E 2 f S Z x d W 9 0 O y w m c X V v d D t T Z W N 0 a W 9 u M S 9 T a G V l d D E v W m 1 p Z W 5 p b 2 5 v I H R 5 c C 5 7 S W 5 u Z S w x N 3 0 m c X V v d D s s J n F 1 b 3 Q 7 U 2 V j d G l v b j E v U 2 h l Z X Q x L 1 p t a W V u a W 9 u b y B 0 e X A u e 3 B v d 2 / F g n l 3 Y W 5 p Z S B p I G 9 k d 2 / F g n l 3 Y W 5 p Z S B j e s W C b 2 5 r w 7 N 3 I H p h c n r E h W R 1 I G 9 y Y X o g d X N 0 Y W x h b m l l I H p h c 2 F k I G k g d 3 l z b 2 t v x Z t j a S B p Y 2 g g d 3 l u Y W d y b 2 R 6 Z W 5 p Y S w x O H 0 m c X V v d D s s J n F 1 b 3 Q 7 U 2 V j d G l v b j E v U 2 h l Z X Q x L 1 p t a W V u a W 9 u b y B 0 e X A u e 2 9 j Z W 5 h I H N w c m F 3 b 3 p k Y c W E I G Z p b m F u c 2 9 3 e W N o I G 9 y Y X o g c 3 B y Y X d v e m R h x Y Q g e i B k e m l h x Y J h b G 5 v x Z t j a S B 6 Y X J 6 x I V k d S w x O X 0 m c X V v d D s s J n F 1 b 3 Q 7 U 2 V j d G l v b j E v U 2 h l Z X Q x L 1 p t a W V u a W 9 u b y B 0 e X A u e 3 p h d H d p Z X J k e m F u a W U g c 3 R y Y X R l Z 2 l p I G k g c G x h b s O z d y B 3 a W V s b 2 x l d G 5 p Y 2 g g c 3 D D s 8 W C a 2 k s M j B 9 J n F 1 b 3 Q 7 L C Z x d W 9 0 O 1 N l Y 3 R p b 2 4 x L 1 N o Z W V 0 M S 9 a b W l l b m l v b m 8 g d H l w L n t 6 Y X R 3 a W V y Z H p h b m l l I H J v Y 3 p u e W N o I H B s Y W 7 D s 3 c g c n p l Y 3 p v d 2 8 t Z m l u Y W 5 z b 3 d 5 Y 2 g g a S B p b n d l c 3 R 5 Y 3 l q b n l j a C w y M X 0 m c X V v d D s s J n F 1 b 3 Q 7 U 2 V j d G l v b j E v U 2 h l Z X Q x L 1 p t a W V u a W 9 u b y B 0 e X A u e 3 V z d G F s Y W 5 p Z S B j Z W z D s 3 c g e m F y e s S F Z G N 6 e W N o I G N 6 x Y J v b m v D s 3 c g e m F y e s S F Z H U g b 3 J h e i B v Y 2 V u Y S B p Y 2 g g c m V h b G l 6 Y W N q a S w y M n 0 m c X V v d D s s J n F 1 b 3 Q 7 U 2 V j d G l v b j E v U 2 h l Z X Q x L 1 p t a W V u a W 9 u b y B 0 e X A u e 3 N w b 3 J 6 x I V k e m F u a W U g c 3 B y Y X d v e m R h x Y Q g e i B k e m l h x Y J h b G 5 v x Z t j a S B y Y W R 5 w q B k b G E g V 2 F s b m V n b y B a Z 3 J v b W F k e m V u a W E v W m d y b 2 1 h Z H p l b m l h I F d z c M O z b G 5 p a 8 O z d y w y M 3 0 m c X V v d D s s J n F 1 b 3 Q 7 U 2 V j d G l v b j E v U 2 h l Z X Q x L 1 p t a W V u a W 9 u b y B 0 e X A u e 3 d 5 c m H F v G F u a W U g e m d v Z H k g e m F y e s S F Z G 9 3 a S B u Y S B k b 2 t v b n l 3 Y W 5 p Z S B j e n l u b m / F m 2 N p I G 9 r c m X F m 2 x v b n l j a C B 3 I F N 0 Y X R 1 Y 2 l l L 1 V t b 3 d p Z S B z c M O z x Y J r a S w y N H 0 m c X V v d D s s J n F 1 b 3 Q 7 U 2 V j d G l v b j E v U 2 h l Z X Q x L 1 p t a W V u a W 9 u b y B 0 e X A u e 3 B y e n l q b W 9 3 Y W 5 p Z S B w b 2 x p d H l r I H c g e m F r c m V z a W U g e m F y e s S F Z H p h b m l h I H J 5 e n l r a W V t O y w y N X 0 m c X V v d D s s J n F 1 b 3 Q 7 U 2 V j d G l v b j E v U 2 h l Z X Q x L 1 p t a W V u a W 9 u b y B 0 e X A u e 2 R v c m F k e m F u a W U g e m F y e s S F Z G 9 3 a S B 3 I H p h a 3 J l c 2 l l I H B s Y W 7 D s 3 c g Z H p p Y c W C Y W x u b 8 W b Y 2 k g c 3 D D s 8 W C a 2 k s M j Z 9 J n F 1 b 3 Q 7 L C Z x d W 9 0 O 1 N l Y 3 R p b 2 4 x L 1 N o Z W V 0 M S 9 a b W l l b m l v b m 8 g d H l w L n t 3 c 3 B h c m N p Z S B 6 Y X J 6 x I V k d S B 3 I G t s d W N 6 b 3 d 5 Y 2 g g b 2 J z e m F y Y W N o I G R 6 a W H F g m F s b m / F m 2 N p I H N w w 7 P F g m t p L C B p b m l j a m 9 3 Y W 5 p Z S B u b 3 d 5 Y 2 g g c m 9 6 d 2 n E h X p h x Y Q s M j d 9 J n F 1 b 3 Q 7 L C Z x d W 9 0 O 1 N l Y 3 R p b 2 4 x L 1 N o Z W V 0 M S 9 a b W l l b m l v b m 8 g d H l w L n t J b m 5 l M i w y O H 0 m c X V v d D s s J n F 1 b 3 Q 7 U 2 V j d G l v b j E v U 2 h l Z X Q x L 1 p t a W V u a W 9 u b y B 0 e X A u e 0 p h a 2 l l I H P E h S B Q Y W 5 h K G k p I H p k Y W 5 p Z W 0 g b m F q d 2 H F v G 5 p Z W p z e m U g c H J v Y m x l b X k g K G J h c m l l c n k p I H d l I H d z c M O z x Y J w c m F j e S B 6 Y X J 6 x I V k d S B 6 I H J h Z M S F I G 5 h Z H p v c m N 6 x I U / L D I 5 f S Z x d W 9 0 O y w m c X V v d D t T Z W N 0 a W 9 u M S 9 T a G V l d D E v W m 1 p Z W 5 p b 2 5 v I H R 5 c C 5 7 V 3 l 6 b m F j e m F u a W U g c H J 6 Z X o g c m F k x J k g b m F k e m 9 y Y 3 r E h S B j Z W z D s 3 c g e m F y e s S F Z G N 6 e W N o I G N 6 x Y J v b m t v b S B 6 Y X J 6 x I V k d S B t Y S B r b H V j e m 9 3 Z S B 6 b m F j e m V u a W U g d y B w c m 9 j Z X N p Z S B u Y W R 6 b 3 J 1 I G t v c n B v c m F j e W p u Z W d v L D M w f S Z x d W 9 0 O y w m c X V v d D t T Z W N 0 a W 9 u M S 9 T a G V l d D E v W m 1 p Z W 5 p b 2 5 v I H R 5 c C 5 7 V 3 l 6 b m F j e m F u Z S B j e s W C b 2 5 r b 2 0 g e m F y e s S F Z H U g Y 2 V s Z S B 3 e W 5 p a 2 F q x I U g e m U g c 3 R y Y X R l Z 2 l p I G x 1 Y i B w b G F u d S B k x Y J 1 Z 2 9 s Z X R u a W V n b y B z c M O z x Y J r a S A s M z F 9 J n F 1 b 3 Q 7 L C Z x d W 9 0 O 1 N l Y 3 R p b 2 4 x L 1 N o Z W V 0 M S 9 a b W l l b m l v b m 8 g d H l w L n t Q c m 9 w b 3 p 5 Y 2 p l I G N l b M O z d y B 6 Y X J 6 x I V k Y 3 p 5 Y 2 g g c 2 v F g m F k Y W 5 5 Y 2 g g c H J 6 Z X o g Y 3 r F g m 9 u a 8 O z d y B 6 Y X J 6 x I V k d S B y Y W R 6 a W U g b m F k e m 9 y Y 3 p l a i B z x I U g Y W 1 i a X R u Z S B h I G l j a C B z c G X F g m 5 p Z W 5 p Z S B 3 e W 1 h Z 2 E g b 2 Q g b W V u Y W T F v G V y Y S B z c G 9 y Z W d v I H p h Y W 5 n Y c W 8 b 3 d h b m l h I G k g b W 9 0 e X d h Y 2 p p L D M y f S Z x d W 9 0 O y w m c X V v d D t T Z W N 0 a W 9 u M S 9 T a G V l d D E v W m 1 p Z W 5 p b 2 5 v I H R 5 c C 5 7 U G 9 6 a W 9 t I H B y b 3 B v b m 9 3 Y W 5 5 Y 2 g g c H J 6 Z X o g b W F u Y W d l c s O z d y B j Z W z D s 3 c g a m V z d C B 6 Y W 5 p x b x v b n k g d y B j Z W x 1 I H V 6 e X N r Y W 5 p Y S B w c m V t a W k g c H J 6 e S B u a c W 8 c 3 p 5 b S B 6 Y W F u Z 2 H F v G 9 3 Y W 5 p d S w z M 3 0 m c X V v d D s s J n F 1 b 3 Q 7 U 2 V j d G l v b j E v U 2 h l Z X Q x L 1 p t a W V u a W 9 u b y B 0 e X A u e 0 N 6 x Y J v b m t v d 2 l l I H J h Z H k g b m F k e m 9 y Y 3 p l a i B t Y W r E h S B v Z H B v d 2 l l Z G 5 p Z S B r b 2 1 w Z X R l b m N q Z S B k b y B v Y 2 V u e S B 6 Y X B y b 3 B v b m 9 3 Y W 5 5 Y 2 g g c H J 6 Z X o g Y 3 r F g m 9 u a 2 E g e m F y e s S F Z H U g Y 2 V s w 7 N 3 I H p h c n r E h W R j e n l j a C B w b 2 Q g d 3 p n b M S Z Z G V t I G F k Z W t 3 Y X R u b 8 W b Y 2 k g a S B h b W J p d G 5 v x Z t j a S w z N H 0 m c X V v d D s s J n F 1 b 3 Q 7 U 2 V j d G l v b j E v U 2 h l Z X Q x L 1 p t a W V u a W 9 u b y B 0 e X A u e 1 V z d G F s Y W 5 l I H B y e m V 6 I H J h Z M S Z I G 5 h Z H p v c m N 6 x I U g Y 2 V s Z S B 6 Y X J 6 x I V k Y 3 p l I H P E h S B h b W J p d G 5 l I G k g c H J 6 e W N 6 e W 5 p Y W r E h S B z a c S Z I G R v I H J v e n d v a n U g c 3 D D s 8 W C a 2 k g a S B w b 3 B y Y X d 5 I G p l a i B 3 e W 5 p a 8 O z d y w z N X 0 m c X V v d D s s J n F 1 b 3 Q 7 U 2 V j d G l v b j E v U 2 h l Z X Q x L 1 p t a W V u a W 9 u b y B 0 e X A u e z E t c m 9 j e m 5 h I H B l c n N w Z W t 0 e X d h I H V z d G F s Y W 5 p Y S B p I G 9 j Z W 5 5 I G N l b M O z d y B 6 Y X J 6 x I V k Y 3 p 5 Y 2 g g a m V z d C B v c H R 5 b W F s b m E g a S B w c n p 5 Y 3 p 5 b m l h I H N p x J k g Z G 8 g c m V h b G l 6 Y W N q a S B k x Y J 1 Z 2 9 0 Z X J t a W 5 v d 3 l j a C B j Z W z D s 3 c g c 3 D D s 8 W C a 2 k s M z Z 9 J n F 1 b 3 Q 7 L C Z x d W 9 0 O 1 N l Y 3 R p b 2 4 x L 1 N o Z W V 0 M S 9 a b W l l b m l v b m 8 g d H l w L n t Q c m 9 j Z X M g d 3 l 6 b m F j e m F u a W E g Y 2 V s w 7 N 3 I H p h c n r E h W R j e n l j a C B v c G l l c m E g c 2 n E m S B u Y S B r b 2 5 z d W x 0 Y W N q Y W N o I H o g Y 3 r F g m 9 u a 2 F t a S B 6 Y X J 6 x I V k d S B r d M O z c n p 5 I G 1 h a s S F I H d w x Y J 5 d y B u Y S B r b 8 W E Y 2 9 3 e S B r c 3 p 0 Y c W C d C B 3 e X p u Y W N 6 Y W 5 5 Y 2 g g Y 2 V s w 7 N 3 L D M 3 f S Z x d W 9 0 O y w m c X V v d D t T Z W N 0 a W 9 u M S 9 T a G V l d D E v W m 1 p Z W 5 p b 2 5 v I H R 5 c C 5 7 V 3 l 6 b m F j e m F u Z S B w c n p l e i B y Y W T E m S B u Y W R 6 b 3 J j e s S F I G N l b G U g c 8 S F I G 1 p Z X J 6 Y W x u Z S w g a 3 d h b n R 5 Z m l r b 3 d h b G 5 l I G k g b W / F v G x p d 2 U g Z G 8 g c m V h b G l 6 Y W N q a S w z O H 0 m c X V v d D s s J n F 1 b 3 Q 7 U 2 V j d G l v b j E v U 2 h l Z X Q x L 1 p t a W V u a W 9 u b y B 0 e X A u e 0 N 6 x Y J v b m t v d 2 l l I H p h c n r E h W R 1 I G 9 0 c n p 5 b X V q x I U g Y 2 V s Z S B 6 Y X J 6 x I V k Y 3 p l I H c g d G V y b W l u a W U g d W 1 v x b x s a X d p Y W r E h W N 5 b S B p Y 2 g g d 3 l r b 2 5 h b m l l L D M 5 f S Z x d W 9 0 O y w m c X V v d D t T Z W N 0 a W 9 u M S 9 T a G V l d D E v W m 1 p Z W 5 p b 2 5 v I H R 5 c C 5 7 w q B Q x Y J l x I c 6 X G 4 s N D B 9 J n F 1 b 3 Q 7 L C Z x d W 9 0 O 1 N l Y 3 R p b 2 4 x L 1 N o Z W V 0 M S 9 a b W l l b m l v b m 8 g d H l w L n t X a W V r O l x u L D Q x f S Z x d W 9 0 O y w m c X V v d D t T Z W N 0 a W 9 u M S 9 T a G V l d D E v W m 1 p Z W 5 p b 2 5 v I H R 5 c C 5 7 R n V u a 2 N q Y S B 3 I H p h c n r E h W R 6 a W U 6 X G 4 s N D J 9 J n F 1 b 3 Q 7 L C Z x d W 9 0 O 1 N l Y 3 R p b 2 4 x L 1 N o Z W V 0 M S 9 a b W l l b m l v b m 8 g d H l w L n t D e s W C b 2 5 l a y B 6 I H d 5 Y m 9 y d S B 6 Y c W C b 2 d p P 1 x u L D Q z f S Z x d W 9 0 O y w m c X V v d D t T Z W N 0 a W 9 u M S 9 T a G V l d D E v W m 1 p Z W 5 p b 2 5 v I H R 5 c C 5 7 V 3 l r c 3 p 0 Y c W C Y 2 V u a W U 6 X G 4 s N D R 9 J n F 1 b 3 Q 7 L C Z x d W 9 0 O 1 N l Y 3 R p b 2 4 x L 1 N o Z W V 0 M S 9 a b W l l b m l v b m 8 g d H l w L n t E b 8 W b d 2 l h Z G N 6 Z W 5 p Z S B 3 I H B y Y W N 5 I H c g e m F y e s S F Z H p p Z S B z c M O z x Y J r a S B r Y X B p d G H F g m 9 3 Z W o 6 X G 4 s N D V 9 J n F 1 b 3 Q 7 L C Z x d W 9 0 O 1 N l Y 3 R p b 2 4 x L 1 N o Z W V 0 M S 9 a b W l l b m l v b m 8 g d H l w L n t E b 8 W b d 2 l h Z G N 6 Z W 5 p Z S B 3 I H B y Y W N 5 I H c g c 3 D D s 8 W C a 2 F j a C B r Y X B p d G H F g m 9 3 e W N o I C h w b 3 p h I H p h c n r E h W R l b S k 6 X G 4 s N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h l Z X Q x J T I w K D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D V U M j A 6 M z E 6 N D A u M j c z N z A 5 O F o i L z 4 8 R W 5 0 c n k g V H l w Z T 0 i R m l s b E N v b H V t b l R 5 c G V z I i B W Y W x 1 Z T 0 i c 0 F 3 Y 0 h C Z 0 F H Q m d N R E F 3 T U R B d 0 1 E Q X d N R E F 3 T U R B d 0 1 E Q X d N R E F 3 T U d B d 0 1 E Q X d N R E F 3 T U R B d 1 l H Q m d Z R 0 J n W T 0 i L z 4 8 R W 5 0 c n k g V H l w Z T 0 i R m l s b E N v b H V t b k 5 h b W V z I i B W Y W x 1 Z T 0 i c 1 s m c X V v d D t J R C Z x d W 9 0 O y w m c X V v d D t H b 2 R 6 a W 5 h I H J v e n B v Y 3 r E m W N p Y S Z x d W 9 0 O y w m c X V v d D t H b 2 R 6 a W 5 h I H V r b 8 W E Y 3 p l b m l h J n F 1 b 3 Q 7 L C Z x d W 9 0 O 0 F k c m V z I G U t b W F p b C Z x d W 9 0 O y w m c X V v d D t O Y X p 3 Y S Z x d W 9 0 O y w m c X V v d D t D b y B 3 Z y B Q Y W 5 h K G k p I G p l c 3 Q g b m F j e m V s b s S F I H p h c 2 F k x I U g d y B 6 Y X J 6 x I V k e m F u a X U g c 3 D D s 8 W C a 8 S F P y Z x d W 9 0 O y w m c X V v d D t D b y B 3 Z y B Q Y W 5 h K G k p I H B v d 2 l u b m 8 g Y n n E h y B w b 2 R z d G F 3 b 3 d 5 b S B j Z W x l b S B k e m l h x Y J h b G 5 v x Z t j a S B z c M O z x Y J r a T 8 m c X V v d D s s J n F 1 b 3 Q 7 Y W t j a m 9 u Y X J p d X N 6 Z S 9 1 Z H p p Y c W C b 3 d j e c K g J n F 1 b 3 Q 7 L C Z x d W 9 0 O 3 J h Z G E g b m F k e m 9 y Y 3 p h J n F 1 b 3 Q 7 L C Z x d W 9 0 O 2 9 y Z 2 F u a X p h Y 2 p l I H p 3 a c S F e m t v d 2 U m c X V v d D s s J n F 1 b 3 Q 7 c H J h Y 2 9 3 b m l j e S Z x d W 9 0 O y w m c X V v d D t r b G l l b m N p I C h v Z G J p b 3 J j e S k m c X V v d D s s J n F 1 b 3 Q 7 Z G 9 z d G F 3 Y 3 k m c X V v d D s s J n F 1 b 3 Q 7 Y m F u a 2 k g a S B p b n N 0 e X R 1 Y 2 p l I G Z p b m F u c 2 9 3 Z S Z x d W 9 0 O y w m c X V v d D t T a 2 F y Y i B Q Y c W E c 3 R 3 Y S Z x d W 9 0 O y w m c X V v d D t w b 2 x p d H l j e S Z x d W 9 0 O y w m c X V v d D t s b 2 t h b G 5 l I H f F g m F k e m U g K G 5 w L i B q Z W R u b 3 N 0 a 2 E g c 2 F t b 3 J 6 x I V k d S B 0 Z X J 5 d G 9 y a W F s b m V n b y k g J n F 1 b 3 Q 7 L C Z x d W 9 0 O 0 l u b m U m c X V v d D s s J n F 1 b 3 Q 7 c G 9 3 b 8 W C e X d h b m l l I G k g b 2 R 3 b 8 W C e X d h b m l l I G N 6 x Y J v b m v D s 3 c g e m F y e s S F Z H U g b 3 J h e i B 1 c 3 R h b G F u a W U g e m F z Y W Q g a S B 3 e X N v a 2 / F m 2 N p I G l j a C B 3 e W 5 h Z 3 J v Z H p l b m l h J n F 1 b 3 Q 7 L C Z x d W 9 0 O 2 9 j Z W 5 h I H N w c m F 3 b 3 p k Y c W E I G Z p b m F u c 2 9 3 e W N o I G 9 y Y X o g c 3 B y Y X d v e m R h x Y Q g e i B k e m l h x Y J h b G 5 v x Z t j a S B 6 Y X J 6 x I V k d S Z x d W 9 0 O y w m c X V v d D t 6 Y X R 3 a W V y Z H p h b m l l I H N 0 c m F 0 Z W d p a S B p I H B s Y W 7 D s 3 c g d 2 l l b G 9 s Z X R u a W N o I H N w w 7 P F g m t p J n F 1 b 3 Q 7 L C Z x d W 9 0 O 3 p h d H d p Z X J k e m F u a W U g c m 9 j e m 5 5 Y 2 g g c G x h b s O z d y B y e m V j e m 9 3 b y 1 m a W 5 h b n N v d 3 l j a C B p I G l u d 2 V z d H l j e W p u e W N o J n F 1 b 3 Q 7 L C Z x d W 9 0 O 3 V z d G F s Y W 5 p Z S B j Z W z D s 3 c g e m F y e s S F Z G N 6 e W N o I G N 6 x Y J v b m v D s 3 c g e m F y e s S F Z H U g b 3 J h e i B v Y 2 V u Y S B p Y 2 g g c m V h b G l 6 Y W N q a S Z x d W 9 0 O y w m c X V v d D t z c G 9 y e s S F Z H p h b m l l I H N w c m F 3 b 3 p k Y c W E I H o g Z H p p Y c W C Y W x u b 8 W b Y 2 k g c m F k e c K g Z G x h I F d h b G 5 l Z 2 8 g W m d y b 2 1 h Z H p l b m l h L 1 p n c m 9 t Y W R 6 Z W 5 p Y S B X c 3 D D s 2 x u a W v D s 3 c m c X V v d D s s J n F 1 b 3 Q 7 d 3 l y Y c W 8 Y W 5 p Z S B 6 Z 2 9 k e S B 6 Y X J 6 x I V k b 3 d p I G 5 h I G R v a 2 9 u e X d h b m l l I G N 6 e W 5 u b 8 W b Y 2 k g b 2 t y Z c W b b G 9 u e W N o I H c g U 3 R h d H V j a W U v V W 1 v d 2 l l I H N w w 7 P F g m t p J n F 1 b 3 Q 7 L C Z x d W 9 0 O 3 B y e n l q b W 9 3 Y W 5 p Z S B w b 2 x p d H l r I H c g e m F r c m V z a W U g e m F y e s S F Z H p h b m l h I H J 5 e n l r a W V t O y Z x d W 9 0 O y w m c X V v d D t k b 3 J h Z H p h b m l l I H p h c n r E h W R v d 2 k g d y B 6 Y W t y Z X N p Z S B w b G F u w 7 N 3 I G R 6 a W H F g m F s b m / F m 2 N p I H N w w 7 P F g m t p J n F 1 b 3 Q 7 L C Z x d W 9 0 O 3 d z c G F y Y 2 l l I H p h c n r E h W R 1 I H c g a 2 x 1 Y 3 p v d 3 l j a C B v Y n N 6 Y X J h Y 2 g g Z H p p Y c W C Y W x u b 8 W b Y 2 k g c 3 D D s 8 W C a 2 k s I G l u a W N q b 3 d h b m l l I G 5 v d 3 l j a C B y b 3 p 3 a c S F e m H F h C Z x d W 9 0 O y w m c X V v d D t J b m 5 l M i Z x d W 9 0 O y w m c X V v d D t K Y W t p Z S B z x I U g U G F u Y S h p K S B 6 Z G F u a W V t I G 5 h a n d h x b x u a W V q c 3 p l I H B y b 2 J s Z W 1 5 I C h i Y X J p Z X J 5 K S B 3 Z S B 3 c 3 D D s 8 W C c H J h Y 3 k g e m F y e s S F Z H U g e i B y Y W T E h S B u Y W R 6 b 3 J j e s S F P y Z x d W 9 0 O y w m c X V v d D t X e X p u Y W N 6 Y W 5 p Z S B w c n p l e i B y Y W T E m S B u Y W R 6 b 3 J j e s S F I G N l b M O z d y B 6 Y X J 6 x I V k Y 3 p 5 Y 2 g g Y 3 r F g m 9 u a 2 9 t I H p h c n r E h W R 1 I G 1 h I G t s d W N 6 b 3 d l I H p u Y W N 6 Z W 5 p Z S B 3 I H B y b 2 N l c 2 l l I G 5 h Z H p v c n U g a 2 9 y c G 9 y Y W N 5 a m 5 l Z 2 8 m c X V v d D s s J n F 1 b 3 Q 7 V 3 l 6 b m F j e m F u Z S B j e s W C b 2 5 r b 2 0 g e m F y e s S F Z H U g Y 2 V s Z S B 3 e W 5 p a 2 F q x I U g e m U g c 3 R y Y X R l Z 2 l p I G x 1 Y i B w b G F u d S B k x Y J 1 Z 2 9 s Z X R u a W V n b y B z c M O z x Y J r a S A m c X V v d D s s J n F 1 b 3 Q 7 U H J v c G 9 6 e W N q Z S B j Z W z D s 3 c g e m F y e s S F Z G N 6 e W N o I H N r x Y J h Z G F u e W N o I H B y e m V 6 I G N 6 x Y J v b m v D s 3 c g e m F y e s S F Z H U g c m F k e m l l I G 5 h Z H p v c m N 6 Z W o g c 8 S F I G F t Y m l 0 b m U g Y S B p Y 2 g g c 3 B l x Y J u a W V u a W U g d 3 l t Y W d h I G 9 k I G 1 l b m F k x b x l c m E g c 3 B v c m V n b y B 6 Y W F u Z 2 H F v G 9 3 Y W 5 p Y S B p I G 1 v d H l 3 Y W N q a S Z x d W 9 0 O y w m c X V v d D t Q b 3 p p b 2 0 g c H J v c G 9 u b 3 d h b n l j a C B w c n p l e i B t Y W 5 h Z 2 V y w 7 N 3 I G N l b M O z d y B q Z X N 0 I H p h b m n F v G 9 u e S B 3 I G N l b H U g d X p 5 c 2 t h b m l h I H B y Z W 1 p a S B w c n p 5 I G 5 p x b x z e n l t I H p h Y W 5 n Y c W 8 b 3 d h b m l 1 J n F 1 b 3 Q 7 L C Z x d W 9 0 O 0 N 6 x Y J v b m t v d 2 l l I H J h Z H k g b m F k e m 9 y Y 3 p l a i B t Y W r E h S B v Z H B v d 2 l l Z G 5 p Z S B r b 2 1 w Z X R l b m N q Z S B k b y B v Y 2 V u e S B 6 Y X B y b 3 B v b m 9 3 Y W 5 5 Y 2 g g c H J 6 Z X o g Y 3 r F g m 9 u a 2 E g e m F y e s S F Z H U g Y 2 V s w 7 N 3 I H p h c n r E h W R j e n l j a C B w b 2 Q g d 3 p n b M S Z Z G V t I G F k Z W t 3 Y X R u b 8 W b Y 2 k g a S B h b W J p d G 5 v x Z t j a S Z x d W 9 0 O y w m c X V v d D t V c 3 R h b G F u Z S B w c n p l e i B y Y W T E m S B u Y W R 6 b 3 J j e s S F I G N l b G U g e m F y e s S F Z G N 6 Z S B z x I U g Y W 1 i a X R u Z S B p I H B y e n l j e n l u a W F q x I U g c 2 n E m S B k b y B y b 3 p 3 b 2 p 1 I H N w w 7 P F g m t p I G k g c G 9 w c m F 3 e S B q Z W o g d 3 l u a W v D s 3 c m c X V v d D s s J n F 1 b 3 Q 7 M S 1 y b 2 N 6 b m E g c G V y c 3 B l a 3 R 5 d 2 E g d X N 0 Y W x h b m l h I G k g b 2 N l b n k g Y 2 V s w 7 N 3 I H p h c n r E h W R j e n l j a C B q Z X N 0 I G 9 w d H l t Y W x u Y S B p I H B y e n l j e n l u a W E g c 2 n E m S B k b y B y Z W F s a X p h Y 2 p p I G T F g n V n b 3 R l c m 1 p b m 9 3 e W N o I G N l b M O z d y B z c M O z x Y J r a S Z x d W 9 0 O y w m c X V v d D t Q c m 9 j Z X M g d 3 l 6 b m F j e m F u a W E g Y 2 V s w 7 N 3 I H p h c n r E h W R j e n l j a C B v c G l l c m E g c 2 n E m S B u Y S B r b 2 5 z d W x 0 Y W N q Y W N o I H o g Y 3 r F g m 9 u a 2 F t a S B 6 Y X J 6 x I V k d S B r d M O z c n p 5 I G 1 h a s S F I H d w x Y J 5 d y B u Y S B r b 8 W E Y 2 9 3 e S B r c 3 p 0 Y c W C d C B 3 e X p u Y W N 6 Y W 5 5 Y 2 g g Y 2 V s w 7 N 3 J n F 1 b 3 Q 7 L C Z x d W 9 0 O 1 d 5 e m 5 h Y 3 p h b m U g c H J 6 Z X o g c m F k x J k g b m F k e m 9 y Y 3 r E h S B j Z W x l I H P E h S B t a W V y e m F s b m U s I G t 3 Y W 5 0 e W Z p a 2 9 3 Y W x u Z S B p I G 1 v x b x s a X d l I G R v I H J l Y W x p e m F j a m k m c X V v d D s s J n F 1 b 3 Q 7 Q 3 r F g m 9 u a 2 9 3 a W U g e m F y e s S F Z H U g b 3 R y e n l t d W r E h S B j Z W x l I H p h c n r E h W R j e m U g d y B 0 Z X J t a W 5 p Z S B 1 b W / F v G x p d 2 l h a s S F Y 3 l t I G l j a C B 3 e W t v b m F u a W U m c X V v d D s s J n F 1 b 3 Q 7 w q B Q x Y J l x I c 6 X G 4 m c X V v d D s s J n F 1 b 3 Q 7 V 2 l l a z p c b i Z x d W 9 0 O y w m c X V v d D t G d W 5 r Y 2 p h I H c g e m F y e s S F Z H p p Z T p c b i Z x d W 9 0 O y w m c X V v d D t D e s W C b 2 5 l a y B 6 I H d 5 Y m 9 y d S B 6 Y c W C b 2 d p P 1 x u J n F 1 b 3 Q 7 L C Z x d W 9 0 O 1 d 5 a 3 N 6 d G H F g m N l b m l l O l x u J n F 1 b 3 Q 7 L C Z x d W 9 0 O 0 R v x Z t 3 a W F k Y 3 p l b m l l I H c g c H J h Y 3 k g d y B 6 Y X J 6 x I V k e m l l I H N w w 7 P F g m t p I G t h c G l 0 Y c W C b 3 d l a j p c b i Z x d W 9 0 O y w m c X V v d D t E b 8 W b d 2 l h Z G N 6 Z W 5 p Z S B 3 I H B y Y W N 5 I H c g c 3 D D s 8 W C a 2 F j a C B r Y X B p d G H F g m 9 3 e W N o I C h w b 3 p h I H p h c n r E h W R l b S k 6 X G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0 Z G F j N j I 5 L W F h O D Y t N G I z Y S 1 i N m Q y L T Y 4 M z I 2 M m N m O T E 0 M i I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p t a W V u a W 9 u b y B 0 e X A u e 0 l E L D B 9 J n F 1 b 3 Q 7 L C Z x d W 9 0 O 1 N l Y 3 R p b 2 4 x L 1 N o Z W V 0 M S 9 a b W l l b m l v b m 8 g d H l w L n t H b 2 R 6 a W 5 h I H J v e n B v Y 3 r E m W N p Y S w x f S Z x d W 9 0 O y w m c X V v d D t T Z W N 0 a W 9 u M S 9 T a G V l d D E v W m 1 p Z W 5 p b 2 5 v I H R 5 c C 5 7 R 2 9 k e m l u Y S B 1 a 2 / F h G N 6 Z W 5 p Y S w y f S Z x d W 9 0 O y w m c X V v d D t T Z W N 0 a W 9 u M S 9 T a G V l d D E v W m 1 p Z W 5 p b 2 5 v I H R 5 c C 5 7 Q W R y Z X M g Z S 1 t Y W l s L D N 9 J n F 1 b 3 Q 7 L C Z x d W 9 0 O 1 N l Y 3 R p b 2 4 x L 1 N o Z W V 0 M S 9 a b W l l b m l v b m 8 g d H l w L n t O Y X p 3 Y S w 0 f S Z x d W 9 0 O y w m c X V v d D t T Z W N 0 a W 9 u M S 9 T a G V l d D E v W m 1 p Z W 5 p b 2 5 v I H R 5 c C 5 7 Q 2 8 g d 2 c g U G F u Y S h p K S B q Z X N 0 I G 5 h Y 3 p l b G 7 E h S B 6 Y X N h Z M S F I H c g e m F y e s S F Z H p h b m l 1 I H N w w 7 P F g m v E h T 8 s N X 0 m c X V v d D s s J n F 1 b 3 Q 7 U 2 V j d G l v b j E v U 2 h l Z X Q x L 1 p t a W V u a W 9 u b y B 0 e X A u e 0 N v I H d n I F B h b m E o a S k g c G 9 3 a W 5 u b y B i e c S H I H B v Z H N 0 Y X d v d 3 l t I G N l b G V t I G R 6 a W H F g m F s b m / F m 2 N p I H N w w 7 P F g m t p P y w 2 f S Z x d W 9 0 O y w m c X V v d D t T Z W N 0 a W 9 u M S 9 T a G V l d D E v W m 1 p Z W 5 p b 2 5 v I H R 5 c C 5 7 Y W t j a m 9 u Y X J p d X N 6 Z S 9 1 Z H p p Y c W C b 3 d j e c K g L D d 9 J n F 1 b 3 Q 7 L C Z x d W 9 0 O 1 N l Y 3 R p b 2 4 x L 1 N o Z W V 0 M S 9 a b W l l b m l v b m 8 g d H l w L n t y Y W R h I G 5 h Z H p v c m N 6 Y S w 4 f S Z x d W 9 0 O y w m c X V v d D t T Z W N 0 a W 9 u M S 9 T a G V l d D E v W m 1 p Z W 5 p b 2 5 v I H R 5 c C 5 7 b 3 J n Y W 5 p e m F j a m U g e n d p x I V 6 a 2 9 3 Z S w 5 f S Z x d W 9 0 O y w m c X V v d D t T Z W N 0 a W 9 u M S 9 T a G V l d D E v W m 1 p Z W 5 p b 2 5 v I H R 5 c C 5 7 c H J h Y 2 9 3 b m l j e S w x M H 0 m c X V v d D s s J n F 1 b 3 Q 7 U 2 V j d G l v b j E v U 2 h l Z X Q x L 1 p t a W V u a W 9 u b y B 0 e X A u e 2 t s a W V u Y 2 k g K G 9 k Y m l v c m N 5 K S w x M X 0 m c X V v d D s s J n F 1 b 3 Q 7 U 2 V j d G l v b j E v U 2 h l Z X Q x L 1 p t a W V u a W 9 u b y B 0 e X A u e 2 R v c 3 R h d 2 N 5 L D E y f S Z x d W 9 0 O y w m c X V v d D t T Z W N 0 a W 9 u M S 9 T a G V l d D E v W m 1 p Z W 5 p b 2 5 v I H R 5 c C 5 7 Y m F u a 2 k g a S B p b n N 0 e X R 1 Y 2 p l I G Z p b m F u c 2 9 3 Z S w x M 3 0 m c X V v d D s s J n F 1 b 3 Q 7 U 2 V j d G l v b j E v U 2 h l Z X Q x L 1 p t a W V u a W 9 u b y B 0 e X A u e 1 N r Y X J i I F B h x Y R z d H d h L D E 0 f S Z x d W 9 0 O y w m c X V v d D t T Z W N 0 a W 9 u M S 9 T a G V l d D E v W m 1 p Z W 5 p b 2 5 v I H R 5 c C 5 7 c G 9 s a X R 5 Y 3 k s M T V 9 J n F 1 b 3 Q 7 L C Z x d W 9 0 O 1 N l Y 3 R p b 2 4 x L 1 N o Z W V 0 M S 9 a b W l l b m l v b m 8 g d H l w L n t s b 2 t h b G 5 l I H f F g m F k e m U g K G 5 w L i B q Z W R u b 3 N 0 a 2 E g c 2 F t b 3 J 6 x I V k d S B 0 Z X J 5 d G 9 y a W F s b m V n b y k g L D E 2 f S Z x d W 9 0 O y w m c X V v d D t T Z W N 0 a W 9 u M S 9 T a G V l d D E v W m 1 p Z W 5 p b 2 5 v I H R 5 c C 5 7 S W 5 u Z S w x N 3 0 m c X V v d D s s J n F 1 b 3 Q 7 U 2 V j d G l v b j E v U 2 h l Z X Q x L 1 p t a W V u a W 9 u b y B 0 e X A u e 3 B v d 2 / F g n l 3 Y W 5 p Z S B p I G 9 k d 2 / F g n l 3 Y W 5 p Z S B j e s W C b 2 5 r w 7 N 3 I H p h c n r E h W R 1 I G 9 y Y X o g d X N 0 Y W x h b m l l I H p h c 2 F k I G k g d 3 l z b 2 t v x Z t j a S B p Y 2 g g d 3 l u Y W d y b 2 R 6 Z W 5 p Y S w x O H 0 m c X V v d D s s J n F 1 b 3 Q 7 U 2 V j d G l v b j E v U 2 h l Z X Q x L 1 p t a W V u a W 9 u b y B 0 e X A u e 2 9 j Z W 5 h I H N w c m F 3 b 3 p k Y c W E I G Z p b m F u c 2 9 3 e W N o I G 9 y Y X o g c 3 B y Y X d v e m R h x Y Q g e i B k e m l h x Y J h b G 5 v x Z t j a S B 6 Y X J 6 x I V k d S w x O X 0 m c X V v d D s s J n F 1 b 3 Q 7 U 2 V j d G l v b j E v U 2 h l Z X Q x L 1 p t a W V u a W 9 u b y B 0 e X A u e 3 p h d H d p Z X J k e m F u a W U g c 3 R y Y X R l Z 2 l p I G k g c G x h b s O z d y B 3 a W V s b 2 x l d G 5 p Y 2 g g c 3 D D s 8 W C a 2 k s M j B 9 J n F 1 b 3 Q 7 L C Z x d W 9 0 O 1 N l Y 3 R p b 2 4 x L 1 N o Z W V 0 M S 9 a b W l l b m l v b m 8 g d H l w L n t 6 Y X R 3 a W V y Z H p h b m l l I H J v Y 3 p u e W N o I H B s Y W 7 D s 3 c g c n p l Y 3 p v d 2 8 t Z m l u Y W 5 z b 3 d 5 Y 2 g g a S B p b n d l c 3 R 5 Y 3 l q b n l j a C w y M X 0 m c X V v d D s s J n F 1 b 3 Q 7 U 2 V j d G l v b j E v U 2 h l Z X Q x L 1 p t a W V u a W 9 u b y B 0 e X A u e 3 V z d G F s Y W 5 p Z S B j Z W z D s 3 c g e m F y e s S F Z G N 6 e W N o I G N 6 x Y J v b m v D s 3 c g e m F y e s S F Z H U g b 3 J h e i B v Y 2 V u Y S B p Y 2 g g c m V h b G l 6 Y W N q a S w y M n 0 m c X V v d D s s J n F 1 b 3 Q 7 U 2 V j d G l v b j E v U 2 h l Z X Q x L 1 p t a W V u a W 9 u b y B 0 e X A u e 3 N w b 3 J 6 x I V k e m F u a W U g c 3 B y Y X d v e m R h x Y Q g e i B k e m l h x Y J h b G 5 v x Z t j a S B y Y W R 5 w q B k b G E g V 2 F s b m V n b y B a Z 3 J v b W F k e m V u a W E v W m d y b 2 1 h Z H p l b m l h I F d z c M O z b G 5 p a 8 O z d y w y M 3 0 m c X V v d D s s J n F 1 b 3 Q 7 U 2 V j d G l v b j E v U 2 h l Z X Q x L 1 p t a W V u a W 9 u b y B 0 e X A u e 3 d 5 c m H F v G F u a W U g e m d v Z H k g e m F y e s S F Z G 9 3 a S B u Y S B k b 2 t v b n l 3 Y W 5 p Z S B j e n l u b m / F m 2 N p I G 9 r c m X F m 2 x v b n l j a C B 3 I F N 0 Y X R 1 Y 2 l l L 1 V t b 3 d p Z S B z c M O z x Y J r a S w y N H 0 m c X V v d D s s J n F 1 b 3 Q 7 U 2 V j d G l v b j E v U 2 h l Z X Q x L 1 p t a W V u a W 9 u b y B 0 e X A u e 3 B y e n l q b W 9 3 Y W 5 p Z S B w b 2 x p d H l r I H c g e m F r c m V z a W U g e m F y e s S F Z H p h b m l h I H J 5 e n l r a W V t O y w y N X 0 m c X V v d D s s J n F 1 b 3 Q 7 U 2 V j d G l v b j E v U 2 h l Z X Q x L 1 p t a W V u a W 9 u b y B 0 e X A u e 2 R v c m F k e m F u a W U g e m F y e s S F Z G 9 3 a S B 3 I H p h a 3 J l c 2 l l I H B s Y W 7 D s 3 c g Z H p p Y c W C Y W x u b 8 W b Y 2 k g c 3 D D s 8 W C a 2 k s M j Z 9 J n F 1 b 3 Q 7 L C Z x d W 9 0 O 1 N l Y 3 R p b 2 4 x L 1 N o Z W V 0 M S 9 a b W l l b m l v b m 8 g d H l w L n t 3 c 3 B h c m N p Z S B 6 Y X J 6 x I V k d S B 3 I G t s d W N 6 b 3 d 5 Y 2 g g b 2 J z e m F y Y W N o I G R 6 a W H F g m F s b m / F m 2 N p I H N w w 7 P F g m t p L C B p b m l j a m 9 3 Y W 5 p Z S B u b 3 d 5 Y 2 g g c m 9 6 d 2 n E h X p h x Y Q s M j d 9 J n F 1 b 3 Q 7 L C Z x d W 9 0 O 1 N l Y 3 R p b 2 4 x L 1 N o Z W V 0 M S 9 a b W l l b m l v b m 8 g d H l w L n t J b m 5 l M i w y O H 0 m c X V v d D s s J n F 1 b 3 Q 7 U 2 V j d G l v b j E v U 2 h l Z X Q x L 1 p t a W V u a W 9 u b y B 0 e X A u e 0 p h a 2 l l I H P E h S B Q Y W 5 h K G k p I H p k Y W 5 p Z W 0 g b m F q d 2 H F v G 5 p Z W p z e m U g c H J v Y m x l b X k g K G J h c m l l c n k p I H d l I H d z c M O z x Y J w c m F j e S B 6 Y X J 6 x I V k d S B 6 I H J h Z M S F I G 5 h Z H p v c m N 6 x I U / L D I 5 f S Z x d W 9 0 O y w m c X V v d D t T Z W N 0 a W 9 u M S 9 T a G V l d D E v W m 1 p Z W 5 p b 2 5 v I H R 5 c C 5 7 V 3 l 6 b m F j e m F u a W U g c H J 6 Z X o g c m F k x J k g b m F k e m 9 y Y 3 r E h S B j Z W z D s 3 c g e m F y e s S F Z G N 6 e W N o I G N 6 x Y J v b m t v b S B 6 Y X J 6 x I V k d S B t Y S B r b H V j e m 9 3 Z S B 6 b m F j e m V u a W U g d y B w c m 9 j Z X N p Z S B u Y W R 6 b 3 J 1 I G t v c n B v c m F j e W p u Z W d v L D M w f S Z x d W 9 0 O y w m c X V v d D t T Z W N 0 a W 9 u M S 9 T a G V l d D E v W m 1 p Z W 5 p b 2 5 v I H R 5 c C 5 7 V 3 l 6 b m F j e m F u Z S B j e s W C b 2 5 r b 2 0 g e m F y e s S F Z H U g Y 2 V s Z S B 3 e W 5 p a 2 F q x I U g e m U g c 3 R y Y X R l Z 2 l p I G x 1 Y i B w b G F u d S B k x Y J 1 Z 2 9 s Z X R u a W V n b y B z c M O z x Y J r a S A s M z F 9 J n F 1 b 3 Q 7 L C Z x d W 9 0 O 1 N l Y 3 R p b 2 4 x L 1 N o Z W V 0 M S 9 a b W l l b m l v b m 8 g d H l w L n t Q c m 9 w b 3 p 5 Y 2 p l I G N l b M O z d y B 6 Y X J 6 x I V k Y 3 p 5 Y 2 g g c 2 v F g m F k Y W 5 5 Y 2 g g c H J 6 Z X o g Y 3 r F g m 9 u a 8 O z d y B 6 Y X J 6 x I V k d S B y Y W R 6 a W U g b m F k e m 9 y Y 3 p l a i B z x I U g Y W 1 i a X R u Z S B h I G l j a C B z c G X F g m 5 p Z W 5 p Z S B 3 e W 1 h Z 2 E g b 2 Q g b W V u Y W T F v G V y Y S B z c G 9 y Z W d v I H p h Y W 5 n Y c W 8 b 3 d h b m l h I G k g b W 9 0 e X d h Y 2 p p L D M y f S Z x d W 9 0 O y w m c X V v d D t T Z W N 0 a W 9 u M S 9 T a G V l d D E v W m 1 p Z W 5 p b 2 5 v I H R 5 c C 5 7 U G 9 6 a W 9 t I H B y b 3 B v b m 9 3 Y W 5 5 Y 2 g g c H J 6 Z X o g b W F u Y W d l c s O z d y B j Z W z D s 3 c g a m V z d C B 6 Y W 5 p x b x v b n k g d y B j Z W x 1 I H V 6 e X N r Y W 5 p Y S B w c m V t a W k g c H J 6 e S B u a c W 8 c 3 p 5 b S B 6 Y W F u Z 2 H F v G 9 3 Y W 5 p d S w z M 3 0 m c X V v d D s s J n F 1 b 3 Q 7 U 2 V j d G l v b j E v U 2 h l Z X Q x L 1 p t a W V u a W 9 u b y B 0 e X A u e 0 N 6 x Y J v b m t v d 2 l l I H J h Z H k g b m F k e m 9 y Y 3 p l a i B t Y W r E h S B v Z H B v d 2 l l Z G 5 p Z S B r b 2 1 w Z X R l b m N q Z S B k b y B v Y 2 V u e S B 6 Y X B y b 3 B v b m 9 3 Y W 5 5 Y 2 g g c H J 6 Z X o g Y 3 r F g m 9 u a 2 E g e m F y e s S F Z H U g Y 2 V s w 7 N 3 I H p h c n r E h W R j e n l j a C B w b 2 Q g d 3 p n b M S Z Z G V t I G F k Z W t 3 Y X R u b 8 W b Y 2 k g a S B h b W J p d G 5 v x Z t j a S w z N H 0 m c X V v d D s s J n F 1 b 3 Q 7 U 2 V j d G l v b j E v U 2 h l Z X Q x L 1 p t a W V u a W 9 u b y B 0 e X A u e 1 V z d G F s Y W 5 l I H B y e m V 6 I H J h Z M S Z I G 5 h Z H p v c m N 6 x I U g Y 2 V s Z S B 6 Y X J 6 x I V k Y 3 p l I H P E h S B h b W J p d G 5 l I G k g c H J 6 e W N 6 e W 5 p Y W r E h S B z a c S Z I G R v I H J v e n d v a n U g c 3 D D s 8 W C a 2 k g a S B w b 3 B y Y X d 5 I G p l a i B 3 e W 5 p a 8 O z d y w z N X 0 m c X V v d D s s J n F 1 b 3 Q 7 U 2 V j d G l v b j E v U 2 h l Z X Q x L 1 p t a W V u a W 9 u b y B 0 e X A u e z E t c m 9 j e m 5 h I H B l c n N w Z W t 0 e X d h I H V z d G F s Y W 5 p Y S B p I G 9 j Z W 5 5 I G N l b M O z d y B 6 Y X J 6 x I V k Y 3 p 5 Y 2 g g a m V z d C B v c H R 5 b W F s b m E g a S B w c n p 5 Y 3 p 5 b m l h I H N p x J k g Z G 8 g c m V h b G l 6 Y W N q a S B k x Y J 1 Z 2 9 0 Z X J t a W 5 v d 3 l j a C B j Z W z D s 3 c g c 3 D D s 8 W C a 2 k s M z Z 9 J n F 1 b 3 Q 7 L C Z x d W 9 0 O 1 N l Y 3 R p b 2 4 x L 1 N o Z W V 0 M S 9 a b W l l b m l v b m 8 g d H l w L n t Q c m 9 j Z X M g d 3 l 6 b m F j e m F u a W E g Y 2 V s w 7 N 3 I H p h c n r E h W R j e n l j a C B v c G l l c m E g c 2 n E m S B u Y S B r b 2 5 z d W x 0 Y W N q Y W N o I H o g Y 3 r F g m 9 u a 2 F t a S B 6 Y X J 6 x I V k d S B r d M O z c n p 5 I G 1 h a s S F I H d w x Y J 5 d y B u Y S B r b 8 W E Y 2 9 3 e S B r c 3 p 0 Y c W C d C B 3 e X p u Y W N 6 Y W 5 5 Y 2 g g Y 2 V s w 7 N 3 L D M 3 f S Z x d W 9 0 O y w m c X V v d D t T Z W N 0 a W 9 u M S 9 T a G V l d D E v W m 1 p Z W 5 p b 2 5 v I H R 5 c C 5 7 V 3 l 6 b m F j e m F u Z S B w c n p l e i B y Y W T E m S B u Y W R 6 b 3 J j e s S F I G N l b G U g c 8 S F I G 1 p Z X J 6 Y W x u Z S w g a 3 d h b n R 5 Z m l r b 3 d h b G 5 l I G k g b W / F v G x p d 2 U g Z G 8 g c m V h b G l 6 Y W N q a S w z O H 0 m c X V v d D s s J n F 1 b 3 Q 7 U 2 V j d G l v b j E v U 2 h l Z X Q x L 1 p t a W V u a W 9 u b y B 0 e X A u e 0 N 6 x Y J v b m t v d 2 l l I H p h c n r E h W R 1 I G 9 0 c n p 5 b X V q x I U g Y 2 V s Z S B 6 Y X J 6 x I V k Y 3 p l I H c g d G V y b W l u a W U g d W 1 v x b x s a X d p Y W r E h W N 5 b S B p Y 2 g g d 3 l r b 2 5 h b m l l L D M 5 f S Z x d W 9 0 O y w m c X V v d D t T Z W N 0 a W 9 u M S 9 T a G V l d D E v W m 1 p Z W 5 p b 2 5 v I H R 5 c C 5 7 w q B Q x Y J l x I c 6 X G 4 s N D B 9 J n F 1 b 3 Q 7 L C Z x d W 9 0 O 1 N l Y 3 R p b 2 4 x L 1 N o Z W V 0 M S 9 a b W l l b m l v b m 8 g d H l w L n t X a W V r O l x u L D Q x f S Z x d W 9 0 O y w m c X V v d D t T Z W N 0 a W 9 u M S 9 T a G V l d D E v W m 1 p Z W 5 p b 2 5 v I H R 5 c C 5 7 R n V u a 2 N q Y S B 3 I H p h c n r E h W R 6 a W U 6 X G 4 s N D J 9 J n F 1 b 3 Q 7 L C Z x d W 9 0 O 1 N l Y 3 R p b 2 4 x L 1 N o Z W V 0 M S 9 a b W l l b m l v b m 8 g d H l w L n t D e s W C b 2 5 l a y B 6 I H d 5 Y m 9 y d S B 6 Y c W C b 2 d p P 1 x u L D Q z f S Z x d W 9 0 O y w m c X V v d D t T Z W N 0 a W 9 u M S 9 T a G V l d D E v W m 1 p Z W 5 p b 2 5 v I H R 5 c C 5 7 V 3 l r c 3 p 0 Y c W C Y 2 V u a W U 6 X G 4 s N D R 9 J n F 1 b 3 Q 7 L C Z x d W 9 0 O 1 N l Y 3 R p b 2 4 x L 1 N o Z W V 0 M S 9 a b W l l b m l v b m 8 g d H l w L n t E b 8 W b d 2 l h Z G N 6 Z W 5 p Z S B 3 I H B y Y W N 5 I H c g e m F y e s S F Z H p p Z S B z c M O z x Y J r a S B r Y X B p d G H F g m 9 3 Z W o 6 X G 4 s N D V 9 J n F 1 b 3 Q 7 L C Z x d W 9 0 O 1 N l Y 3 R p b 2 4 x L 1 N o Z W V 0 M S 9 a b W l l b m l v b m 8 g d H l w L n t E b 8 W b d 2 l h Z G N 6 Z W 5 p Z S B 3 I H B y Y W N 5 I H c g c 3 D D s 8 W C a 2 F j a C B r Y X B p d G H F g m 9 3 e W N o I C h w b 3 p h I H p h c n r E h W R l b S k 6 X G 4 s N D Z 9 J n F 1 b 3 Q 7 X S w m c X V v d D t D b 2 x 1 b W 5 D b 3 V u d C Z x d W 9 0 O z o 0 N y w m c X V v d D t L Z X l D b 2 x 1 b W 5 O Y W 1 l c y Z x d W 9 0 O z p b X S w m c X V v d D t D b 2 x 1 b W 5 J Z G V u d G l 0 a W V z J n F 1 b 3 Q 7 O l s m c X V v d D t T Z W N 0 a W 9 u M S 9 T a G V l d D E v W m 1 p Z W 5 p b 2 5 v I H R 5 c C 5 7 S U Q s M H 0 m c X V v d D s s J n F 1 b 3 Q 7 U 2 V j d G l v b j E v U 2 h l Z X Q x L 1 p t a W V u a W 9 u b y B 0 e X A u e 0 d v Z H p p b m E g c m 9 6 c G 9 j e s S Z Y 2 l h L D F 9 J n F 1 b 3 Q 7 L C Z x d W 9 0 O 1 N l Y 3 R p b 2 4 x L 1 N o Z W V 0 M S 9 a b W l l b m l v b m 8 g d H l w L n t H b 2 R 6 a W 5 h I H V r b 8 W E Y 3 p l b m l h L D J 9 J n F 1 b 3 Q 7 L C Z x d W 9 0 O 1 N l Y 3 R p b 2 4 x L 1 N o Z W V 0 M S 9 a b W l l b m l v b m 8 g d H l w L n t B Z H J l c y B l L W 1 h a W w s M 3 0 m c X V v d D s s J n F 1 b 3 Q 7 U 2 V j d G l v b j E v U 2 h l Z X Q x L 1 p t a W V u a W 9 u b y B 0 e X A u e 0 5 h e n d h L D R 9 J n F 1 b 3 Q 7 L C Z x d W 9 0 O 1 N l Y 3 R p b 2 4 x L 1 N o Z W V 0 M S 9 a b W l l b m l v b m 8 g d H l w L n t D b y B 3 Z y B Q Y W 5 h K G k p I G p l c 3 Q g b m F j e m V s b s S F I H p h c 2 F k x I U g d y B 6 Y X J 6 x I V k e m F u a X U g c 3 D D s 8 W C a 8 S F P y w 1 f S Z x d W 9 0 O y w m c X V v d D t T Z W N 0 a W 9 u M S 9 T a G V l d D E v W m 1 p Z W 5 p b 2 5 v I H R 5 c C 5 7 Q 2 8 g d 2 c g U G F u Y S h p K S B w b 3 d p b m 5 v I G J 5 x I c g c G 9 k c 3 R h d 2 9 3 e W 0 g Y 2 V s Z W 0 g Z H p p Y c W C Y W x u b 8 W b Y 2 k g c 3 D D s 8 W C a 2 k / L D Z 9 J n F 1 b 3 Q 7 L C Z x d W 9 0 O 1 N l Y 3 R p b 2 4 x L 1 N o Z W V 0 M S 9 a b W l l b m l v b m 8 g d H l w L n t h a 2 N q b 2 5 h c m l 1 c 3 p l L 3 V k e m l h x Y J v d 2 N 5 w q A s N 3 0 m c X V v d D s s J n F 1 b 3 Q 7 U 2 V j d G l v b j E v U 2 h l Z X Q x L 1 p t a W V u a W 9 u b y B 0 e X A u e 3 J h Z G E g b m F k e m 9 y Y 3 p h L D h 9 J n F 1 b 3 Q 7 L C Z x d W 9 0 O 1 N l Y 3 R p b 2 4 x L 1 N o Z W V 0 M S 9 a b W l l b m l v b m 8 g d H l w L n t v c m d h b m l 6 Y W N q Z S B 6 d 2 n E h X p r b 3 d l L D l 9 J n F 1 b 3 Q 7 L C Z x d W 9 0 O 1 N l Y 3 R p b 2 4 x L 1 N o Z W V 0 M S 9 a b W l l b m l v b m 8 g d H l w L n t w c m F j b 3 d u a W N 5 L D E w f S Z x d W 9 0 O y w m c X V v d D t T Z W N 0 a W 9 u M S 9 T a G V l d D E v W m 1 p Z W 5 p b 2 5 v I H R 5 c C 5 7 a 2 x p Z W 5 j a S A o b 2 R i a W 9 y Y 3 k p L D E x f S Z x d W 9 0 O y w m c X V v d D t T Z W N 0 a W 9 u M S 9 T a G V l d D E v W m 1 p Z W 5 p b 2 5 v I H R 5 c C 5 7 Z G 9 z d G F 3 Y 3 k s M T J 9 J n F 1 b 3 Q 7 L C Z x d W 9 0 O 1 N l Y 3 R p b 2 4 x L 1 N o Z W V 0 M S 9 a b W l l b m l v b m 8 g d H l w L n t i Y W 5 r a S B p I G l u c 3 R 5 d H V j a m U g Z m l u Y W 5 z b 3 d l L D E z f S Z x d W 9 0 O y w m c X V v d D t T Z W N 0 a W 9 u M S 9 T a G V l d D E v W m 1 p Z W 5 p b 2 5 v I H R 5 c C 5 7 U 2 t h c m I g U G H F h H N 0 d 2 E s M T R 9 J n F 1 b 3 Q 7 L C Z x d W 9 0 O 1 N l Y 3 R p b 2 4 x L 1 N o Z W V 0 M S 9 a b W l l b m l v b m 8 g d H l w L n t w b 2 x p d H l j e S w x N X 0 m c X V v d D s s J n F 1 b 3 Q 7 U 2 V j d G l v b j E v U 2 h l Z X Q x L 1 p t a W V u a W 9 u b y B 0 e X A u e 2 x v a 2 F s b m U g d 8 W C Y W R 6 Z S A o b n A u I G p l Z G 5 v c 3 R r Y S B z Y W 1 v c n r E h W R 1 I H R l c n l 0 b 3 J p Y W x u Z W d v K S A s M T Z 9 J n F 1 b 3 Q 7 L C Z x d W 9 0 O 1 N l Y 3 R p b 2 4 x L 1 N o Z W V 0 M S 9 a b W l l b m l v b m 8 g d H l w L n t J b m 5 l L D E 3 f S Z x d W 9 0 O y w m c X V v d D t T Z W N 0 a W 9 u M S 9 T a G V l d D E v W m 1 p Z W 5 p b 2 5 v I H R 5 c C 5 7 c G 9 3 b 8 W C e X d h b m l l I G k g b 2 R 3 b 8 W C e X d h b m l l I G N 6 x Y J v b m v D s 3 c g e m F y e s S F Z H U g b 3 J h e i B 1 c 3 R h b G F u a W U g e m F z Y W Q g a S B 3 e X N v a 2 / F m 2 N p I G l j a C B 3 e W 5 h Z 3 J v Z H p l b m l h L D E 4 f S Z x d W 9 0 O y w m c X V v d D t T Z W N 0 a W 9 u M S 9 T a G V l d D E v W m 1 p Z W 5 p b 2 5 v I H R 5 c C 5 7 b 2 N l b m E g c 3 B y Y X d v e m R h x Y Q g Z m l u Y W 5 z b 3 d 5 Y 2 g g b 3 J h e i B z c H J h d 2 9 6 Z G H F h C B 6 I G R 6 a W H F g m F s b m / F m 2 N p I H p h c n r E h W R 1 L D E 5 f S Z x d W 9 0 O y w m c X V v d D t T Z W N 0 a W 9 u M S 9 T a G V l d D E v W m 1 p Z W 5 p b 2 5 v I H R 5 c C 5 7 e m F 0 d 2 l l c m R 6 Y W 5 p Z S B z d H J h d G V n a W k g a S B w b G F u w 7 N 3 I H d p Z W x v b G V 0 b m l j a C B z c M O z x Y J r a S w y M H 0 m c X V v d D s s J n F 1 b 3 Q 7 U 2 V j d G l v b j E v U 2 h l Z X Q x L 1 p t a W V u a W 9 u b y B 0 e X A u e 3 p h d H d p Z X J k e m F u a W U g c m 9 j e m 5 5 Y 2 g g c G x h b s O z d y B y e m V j e m 9 3 b y 1 m a W 5 h b n N v d 3 l j a C B p I G l u d 2 V z d H l j e W p u e W N o L D I x f S Z x d W 9 0 O y w m c X V v d D t T Z W N 0 a W 9 u M S 9 T a G V l d D E v W m 1 p Z W 5 p b 2 5 v I H R 5 c C 5 7 d X N 0 Y W x h b m l l I G N l b M O z d y B 6 Y X J 6 x I V k Y 3 p 5 Y 2 g g Y 3 r F g m 9 u a 8 O z d y B 6 Y X J 6 x I V k d S B v c m F 6 I G 9 j Z W 5 h I G l j a C B y Z W F s a X p h Y 2 p p L D I y f S Z x d W 9 0 O y w m c X V v d D t T Z W N 0 a W 9 u M S 9 T a G V l d D E v W m 1 p Z W 5 p b 2 5 v I H R 5 c C 5 7 c 3 B v c n r E h W R 6 Y W 5 p Z S B z c H J h d 2 9 6 Z G H F h C B 6 I G R 6 a W H F g m F s b m / F m 2 N p I H J h Z H n C o G R s Y S B X Y W x u Z W d v I F p n c m 9 t Y W R 6 Z W 5 p Y S 9 a Z 3 J v b W F k e m V u a W E g V 3 N w w 7 N s b m l r w 7 N 3 L D I z f S Z x d W 9 0 O y w m c X V v d D t T Z W N 0 a W 9 u M S 9 T a G V l d D E v W m 1 p Z W 5 p b 2 5 v I H R 5 c C 5 7 d 3 l y Y c W 8 Y W 5 p Z S B 6 Z 2 9 k e S B 6 Y X J 6 x I V k b 3 d p I G 5 h I G R v a 2 9 u e X d h b m l l I G N 6 e W 5 u b 8 W b Y 2 k g b 2 t y Z c W b b G 9 u e W N o I H c g U 3 R h d H V j a W U v V W 1 v d 2 l l I H N w w 7 P F g m t p L D I 0 f S Z x d W 9 0 O y w m c X V v d D t T Z W N 0 a W 9 u M S 9 T a G V l d D E v W m 1 p Z W 5 p b 2 5 v I H R 5 c C 5 7 c H J 6 e W p t b 3 d h b m l l I H B v b G l 0 e W s g d y B 6 Y W t y Z X N p Z S B 6 Y X J 6 x I V k e m F u a W E g c n l 6 e W t p Z W 0 7 L D I 1 f S Z x d W 9 0 O y w m c X V v d D t T Z W N 0 a W 9 u M S 9 T a G V l d D E v W m 1 p Z W 5 p b 2 5 v I H R 5 c C 5 7 Z G 9 y Y W R 6 Y W 5 p Z S B 6 Y X J 6 x I V k b 3 d p I H c g e m F r c m V z a W U g c G x h b s O z d y B k e m l h x Y J h b G 5 v x Z t j a S B z c M O z x Y J r a S w y N n 0 m c X V v d D s s J n F 1 b 3 Q 7 U 2 V j d G l v b j E v U 2 h l Z X Q x L 1 p t a W V u a W 9 u b y B 0 e X A u e 3 d z c G F y Y 2 l l I H p h c n r E h W R 1 I H c g a 2 x 1 Y 3 p v d 3 l j a C B v Y n N 6 Y X J h Y 2 g g Z H p p Y c W C Y W x u b 8 W b Y 2 k g c 3 D D s 8 W C a 2 k s I G l u a W N q b 3 d h b m l l I G 5 v d 3 l j a C B y b 3 p 3 a c S F e m H F h C w y N 3 0 m c X V v d D s s J n F 1 b 3 Q 7 U 2 V j d G l v b j E v U 2 h l Z X Q x L 1 p t a W V u a W 9 u b y B 0 e X A u e 0 l u b m U y L D I 4 f S Z x d W 9 0 O y w m c X V v d D t T Z W N 0 a W 9 u M S 9 T a G V l d D E v W m 1 p Z W 5 p b 2 5 v I H R 5 c C 5 7 S m F r a W U g c 8 S F I F B h b m E o a S k g e m R h b m l l b S B u Y W p 3 Y c W 8 b m l l a n N 6 Z S B w c m 9 i b G V t e S A o Y m F y a W V y e S k g d 2 U g d 3 N w w 7 P F g n B y Y W N 5 I H p h c n r E h W R 1 I H o g c m F k x I U g b m F k e m 9 y Y 3 r E h T 8 s M j l 9 J n F 1 b 3 Q 7 L C Z x d W 9 0 O 1 N l Y 3 R p b 2 4 x L 1 N o Z W V 0 M S 9 a b W l l b m l v b m 8 g d H l w L n t X e X p u Y W N 6 Y W 5 p Z S B w c n p l e i B y Y W T E m S B u Y W R 6 b 3 J j e s S F I G N l b M O z d y B 6 Y X J 6 x I V k Y 3 p 5 Y 2 g g Y 3 r F g m 9 u a 2 9 t I H p h c n r E h W R 1 I G 1 h I G t s d W N 6 b 3 d l I H p u Y W N 6 Z W 5 p Z S B 3 I H B y b 2 N l c 2 l l I G 5 h Z H p v c n U g a 2 9 y c G 9 y Y W N 5 a m 5 l Z 2 8 s M z B 9 J n F 1 b 3 Q 7 L C Z x d W 9 0 O 1 N l Y 3 R p b 2 4 x L 1 N o Z W V 0 M S 9 a b W l l b m l v b m 8 g d H l w L n t X e X p u Y W N 6 Y W 5 l I G N 6 x Y J v b m t v b S B 6 Y X J 6 x I V k d S B j Z W x l I H d 5 b m l r Y W r E h S B 6 Z S B z d H J h d G V n a W k g b H V i I H B s Y W 5 1 I G T F g n V n b 2 x l d G 5 p Z W d v I H N w w 7 P F g m t p I C w z M X 0 m c X V v d D s s J n F 1 b 3 Q 7 U 2 V j d G l v b j E v U 2 h l Z X Q x L 1 p t a W V u a W 9 u b y B 0 e X A u e 1 B y b 3 B v e n l j a m U g Y 2 V s w 7 N 3 I H p h c n r E h W R j e n l j a C B z a 8 W C Y W R h b n l j a C B w c n p l e i B j e s W C b 2 5 r w 7 N 3 I H p h c n r E h W R 1 I H J h Z H p p Z S B u Y W R 6 b 3 J j e m V q I H P E h S B h b W J p d G 5 l I G E g a W N o I H N w Z c W C b m l l b m l l I H d 5 b W F n Y S B v Z C B t Z W 5 h Z M W 8 Z X J h I H N w b 3 J l Z 2 8 g e m F h b m d h x b x v d 2 F u a W E g a S B t b 3 R 5 d 2 F j a m k s M z J 9 J n F 1 b 3 Q 7 L C Z x d W 9 0 O 1 N l Y 3 R p b 2 4 x L 1 N o Z W V 0 M S 9 a b W l l b m l v b m 8 g d H l w L n t Q b 3 p p b 2 0 g c H J v c G 9 u b 3 d h b n l j a C B w c n p l e i B t Y W 5 h Z 2 V y w 7 N 3 I G N l b M O z d y B q Z X N 0 I H p h b m n F v G 9 u e S B 3 I G N l b H U g d X p 5 c 2 t h b m l h I H B y Z W 1 p a S B w c n p 5 I G 5 p x b x z e n l t I H p h Y W 5 n Y c W 8 b 3 d h b m l 1 L D M z f S Z x d W 9 0 O y w m c X V v d D t T Z W N 0 a W 9 u M S 9 T a G V l d D E v W m 1 p Z W 5 p b 2 5 v I H R 5 c C 5 7 Q 3 r F g m 9 u a 2 9 3 a W U g c m F k e S B u Y W R 6 b 3 J j e m V q I G 1 h a s S F I G 9 k c G 9 3 a W V k b m l l I G t v b X B l d G V u Y 2 p l I G R v I G 9 j Z W 5 5 I H p h c H J v c G 9 u b 3 d h b n l j a C B w c n p l e i B j e s W C b 2 5 r Y S B 6 Y X J 6 x I V k d S B j Z W z D s 3 c g e m F y e s S F Z G N 6 e W N o I H B v Z C B 3 e m d s x J l k Z W 0 g Y W R l a 3 d h d G 5 v x Z t j a S B p I G F t Y m l 0 b m / F m 2 N p L D M 0 f S Z x d W 9 0 O y w m c X V v d D t T Z W N 0 a W 9 u M S 9 T a G V l d D E v W m 1 p Z W 5 p b 2 5 v I H R 5 c C 5 7 V X N 0 Y W x h b m U g c H J 6 Z X o g c m F k x J k g b m F k e m 9 y Y 3 r E h S B j Z W x l I H p h c n r E h W R j e m U g c 8 S F I G F t Y m l 0 b m U g a S B w c n p 5 Y 3 p 5 b m l h a s S F I H N p x J k g Z G 8 g c m 9 6 d 2 9 q d S B z c M O z x Y J r a S B p I H B v c H J h d 3 k g a m V q I H d 5 b m l r w 7 N 3 L D M 1 f S Z x d W 9 0 O y w m c X V v d D t T Z W N 0 a W 9 u M S 9 T a G V l d D E v W m 1 p Z W 5 p b 2 5 v I H R 5 c C 5 7 M S 1 y b 2 N 6 b m E g c G V y c 3 B l a 3 R 5 d 2 E g d X N 0 Y W x h b m l h I G k g b 2 N l b n k g Y 2 V s w 7 N 3 I H p h c n r E h W R j e n l j a C B q Z X N 0 I G 9 w d H l t Y W x u Y S B p I H B y e n l j e n l u a W E g c 2 n E m S B k b y B y Z W F s a X p h Y 2 p p I G T F g n V n b 3 R l c m 1 p b m 9 3 e W N o I G N l b M O z d y B z c M O z x Y J r a S w z N n 0 m c X V v d D s s J n F 1 b 3 Q 7 U 2 V j d G l v b j E v U 2 h l Z X Q x L 1 p t a W V u a W 9 u b y B 0 e X A u e 1 B y b 2 N l c y B 3 e X p u Y W N 6 Y W 5 p Y S B j Z W z D s 3 c g e m F y e s S F Z G N 6 e W N o I G 9 w a W V y Y S B z a c S Z I G 5 h I G t v b n N 1 b H R h Y 2 p h Y 2 g g e i B j e s W C b 2 5 r Y W 1 p I H p h c n r E h W R 1 I G t 0 w 7 N y e n k g b W F q x I U g d 3 D F g n l 3 I G 5 h I G t v x Y R j b 3 d 5 I G t z e n R h x Y J 0 I H d 5 e m 5 h Y 3 p h b n l j a C B j Z W z D s 3 c s M z d 9 J n F 1 b 3 Q 7 L C Z x d W 9 0 O 1 N l Y 3 R p b 2 4 x L 1 N o Z W V 0 M S 9 a b W l l b m l v b m 8 g d H l w L n t X e X p u Y W N 6 Y W 5 l I H B y e m V 6 I H J h Z M S Z I G 5 h Z H p v c m N 6 x I U g Y 2 V s Z S B z x I U g b W l l c n p h b G 5 l L C B r d 2 F u d H l m a W t v d 2 F s b m U g a S B t b 8 W 8 b G l 3 Z S B k b y B y Z W F s a X p h Y 2 p p L D M 4 f S Z x d W 9 0 O y w m c X V v d D t T Z W N 0 a W 9 u M S 9 T a G V l d D E v W m 1 p Z W 5 p b 2 5 v I H R 5 c C 5 7 Q 3 r F g m 9 u a 2 9 3 a W U g e m F y e s S F Z H U g b 3 R y e n l t d W r E h S B j Z W x l I H p h c n r E h W R j e m U g d y B 0 Z X J t a W 5 p Z S B 1 b W / F v G x p d 2 l h a s S F Y 3 l t I G l j a C B 3 e W t v b m F u a W U s M z l 9 J n F 1 b 3 Q 7 L C Z x d W 9 0 O 1 N l Y 3 R p b 2 4 x L 1 N o Z W V 0 M S 9 a b W l l b m l v b m 8 g d H l w L n v C o F D F g m X E h z p c b i w 0 M H 0 m c X V v d D s s J n F 1 b 3 Q 7 U 2 V j d G l v b j E v U 2 h l Z X Q x L 1 p t a W V u a W 9 u b y B 0 e X A u e 1 d p Z W s 6 X G 4 s N D F 9 J n F 1 b 3 Q 7 L C Z x d W 9 0 O 1 N l Y 3 R p b 2 4 x L 1 N o Z W V 0 M S 9 a b W l l b m l v b m 8 g d H l w L n t G d W 5 r Y 2 p h I H c g e m F y e s S F Z H p p Z T p c b i w 0 M n 0 m c X V v d D s s J n F 1 b 3 Q 7 U 2 V j d G l v b j E v U 2 h l Z X Q x L 1 p t a W V u a W 9 u b y B 0 e X A u e 0 N 6 x Y J v b m V r I H o g d 3 l i b 3 J 1 I H p h x Y J v Z 2 k / X G 4 s N D N 9 J n F 1 b 3 Q 7 L C Z x d W 9 0 O 1 N l Y 3 R p b 2 4 x L 1 N o Z W V 0 M S 9 a b W l l b m l v b m 8 g d H l w L n t X e W t z e n R h x Y J j Z W 5 p Z T p c b i w 0 N H 0 m c X V v d D s s J n F 1 b 3 Q 7 U 2 V j d G l v b j E v U 2 h l Z X Q x L 1 p t a W V u a W 9 u b y B 0 e X A u e 0 R v x Z t 3 a W F k Y 3 p l b m l l I H c g c H J h Y 3 k g d y B 6 Y X J 6 x I V k e m l l I H N w w 7 P F g m t p I G t h c G l 0 Y c W C b 3 d l a j p c b i w 0 N X 0 m c X V v d D s s J n F 1 b 3 Q 7 U 2 V j d G l v b j E v U 2 h l Z X Q x L 1 p t a W V u a W 9 u b y B 0 e X A u e 0 R v x Z t 3 a W F k Y 3 p l b m l l I H c g c H J h Y 3 k g d y B z c M O z x Y J r Y W N o I G t h c G l 0 Y c W C b 3 d 5 Y 2 g g K H B v e m E g e m F y e s S F Z G V t K T p c b i w 0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G V l d D E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I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M y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N C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N C k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0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1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1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U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Y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Y p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Y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N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N y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N y k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N y k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3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4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4 K S 9 T a G V l d D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4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g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k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k p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k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l M j A o O S k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5 b V Y r Q E p Q o 0 T 7 W y h D 0 a Q A A A A A A I A A A A A A B B m A A A A A Q A A I A A A A L X 7 3 T g X L g T b y V 2 u u s F + V u h T W v 8 h u x D 1 r a u I K 0 X x j z h N A A A A A A 6 A A A A A A g A A I A A A A C k 2 d v t R Q a H p + O 5 n 1 3 o + 8 v x d 6 E G d z 8 4 Z i 1 B W + 2 t Q W O k G U A A A A C V E 5 M k L 3 w f t y z 3 I I w U 9 t e P n + V g Z b 9 9 t x X b u k 9 y j 2 C 0 i + u 0 2 m 9 Z a a o 6 b O g L b q S 0 O G b h D C B x o F 6 V Q / 5 i + B q S B l A + W M z c 2 r e L r L 8 1 G P L p J R p 7 y Q A A A A O + g z N C E j G D j x g M 2 / z O X o + 5 R I 9 9 Y S t x t O G 4 M Z h U p 0 f A t 2 P J l G L D a c h i m u A 9 8 h d 6 U i 0 7 D w k c l V T h 9 t q q o P R p r Z j k = < / D a t a M a s h u p > 
</file>

<file path=customXml/itemProps1.xml><?xml version="1.0" encoding="utf-8"?>
<ds:datastoreItem xmlns:ds="http://schemas.openxmlformats.org/officeDocument/2006/customXml" ds:itemID="{4B1C2E45-AD89-47DF-813B-C0ED49F2A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Rada Nadzorcza</vt:lpstr>
      <vt:lpstr>Zarząd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Ogólny</cp:lastModifiedBy>
  <dcterms:created xsi:type="dcterms:W3CDTF">2022-11-05T20:29:12Z</dcterms:created>
  <dcterms:modified xsi:type="dcterms:W3CDTF">2024-05-18T23:33:59Z</dcterms:modified>
</cp:coreProperties>
</file>